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estação de contas\Planinhas Orçamento X Realizado\2021\"/>
    </mc:Choice>
  </mc:AlternateContent>
  <xr:revisionPtr revIDLastSave="0" documentId="13_ncr:1_{DD39DB30-C751-4970-ABD4-8ED5531AE6D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ábricas" sheetId="8" r:id="rId1"/>
    <sheet name="Dez" sheetId="20" state="hidden" r:id="rId2"/>
    <sheet name="Nov" sheetId="19" state="hidden" r:id="rId3"/>
    <sheet name="Out" sheetId="18" state="hidden" r:id="rId4"/>
    <sheet name="Set" sheetId="17" state="hidden" r:id="rId5"/>
    <sheet name="Ago" sheetId="16" state="hidden" r:id="rId6"/>
    <sheet name="Jul" sheetId="15" state="hidden" r:id="rId7"/>
    <sheet name="Jun" sheetId="14" state="hidden" r:id="rId8"/>
    <sheet name="Mai" sheetId="13" state="hidden" r:id="rId9"/>
    <sheet name="Abr" sheetId="12" state="hidden" r:id="rId10"/>
    <sheet name="Mar" sheetId="11" state="hidden" r:id="rId11"/>
    <sheet name="Fev" sheetId="10" state="hidden" r:id="rId12"/>
    <sheet name="Jan" sheetId="9" state="hidden" r:id="rId1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100" i="8" l="1"/>
  <c r="E10" i="8"/>
  <c r="L319" i="20"/>
  <c r="S100" i="8" s="1"/>
  <c r="L318" i="20"/>
  <c r="L317" i="20"/>
  <c r="S99" i="8"/>
  <c r="D65" i="8" l="1"/>
  <c r="T192" i="8"/>
  <c r="T189" i="8"/>
  <c r="T185" i="8"/>
  <c r="T184" i="8"/>
  <c r="T183" i="8"/>
  <c r="T181" i="8"/>
  <c r="U174" i="8"/>
  <c r="U175" i="8"/>
  <c r="U176" i="8"/>
  <c r="U177" i="8"/>
  <c r="U178" i="8"/>
  <c r="U179" i="8"/>
  <c r="U180" i="8"/>
  <c r="U181" i="8"/>
  <c r="U182" i="8"/>
  <c r="U183" i="8"/>
  <c r="U184" i="8"/>
  <c r="U185" i="8"/>
  <c r="U186" i="8"/>
  <c r="U187" i="8"/>
  <c r="U188" i="8"/>
  <c r="U189" i="8"/>
  <c r="U190" i="8"/>
  <c r="U191" i="8"/>
  <c r="U192" i="8"/>
  <c r="S191" i="8"/>
  <c r="T191" i="8" s="1"/>
  <c r="S190" i="8"/>
  <c r="T190" i="8" s="1"/>
  <c r="S188" i="8"/>
  <c r="T188" i="8" s="1"/>
  <c r="S187" i="8"/>
  <c r="T187" i="8" s="1"/>
  <c r="S176" i="8"/>
  <c r="T176" i="8" s="1"/>
  <c r="S153" i="8"/>
  <c r="S86" i="8"/>
  <c r="S40" i="8"/>
  <c r="S43" i="8"/>
  <c r="S42" i="8"/>
  <c r="S179" i="8" s="1"/>
  <c r="T179" i="8" s="1"/>
  <c r="S39" i="8"/>
  <c r="S10" i="8"/>
  <c r="L421" i="20"/>
  <c r="S139" i="8" s="1"/>
  <c r="L415" i="20"/>
  <c r="S137" i="8" s="1"/>
  <c r="L408" i="20"/>
  <c r="S90" i="8" s="1"/>
  <c r="L406" i="20"/>
  <c r="S136" i="8" s="1"/>
  <c r="L405" i="20"/>
  <c r="S135" i="8" s="1"/>
  <c r="L401" i="20"/>
  <c r="L398" i="20"/>
  <c r="L395" i="20"/>
  <c r="L390" i="20"/>
  <c r="L386" i="20"/>
  <c r="S129" i="8" s="1"/>
  <c r="L383" i="20"/>
  <c r="L377" i="20"/>
  <c r="S115" i="8" s="1"/>
  <c r="L375" i="20"/>
  <c r="L374" i="20"/>
  <c r="S111" i="8" s="1"/>
  <c r="L373" i="20"/>
  <c r="L372" i="20"/>
  <c r="L371" i="20"/>
  <c r="S112" i="8" s="1"/>
  <c r="L370" i="20"/>
  <c r="L369" i="20"/>
  <c r="S110" i="8" s="1"/>
  <c r="L368" i="20"/>
  <c r="L367" i="20"/>
  <c r="L366" i="20"/>
  <c r="L363" i="20"/>
  <c r="L359" i="20"/>
  <c r="S109" i="8" s="1"/>
  <c r="L356" i="20"/>
  <c r="S108" i="8" s="1"/>
  <c r="L353" i="20"/>
  <c r="L349" i="20"/>
  <c r="S127" i="8" s="1"/>
  <c r="L346" i="20"/>
  <c r="L343" i="20"/>
  <c r="S125" i="8" s="1"/>
  <c r="L340" i="20"/>
  <c r="L333" i="20"/>
  <c r="S106" i="8" s="1"/>
  <c r="L330" i="20"/>
  <c r="L327" i="20"/>
  <c r="S104" i="8" s="1"/>
  <c r="L324" i="20"/>
  <c r="S103" i="8" s="1"/>
  <c r="L321" i="20"/>
  <c r="L316" i="20"/>
  <c r="L313" i="20"/>
  <c r="S97" i="8" s="1"/>
  <c r="L308" i="20"/>
  <c r="S95" i="8" s="1"/>
  <c r="L297" i="20"/>
  <c r="S94" i="8" s="1"/>
  <c r="L294" i="20"/>
  <c r="L291" i="20"/>
  <c r="L286" i="20"/>
  <c r="L271" i="20"/>
  <c r="S84" i="8" s="1"/>
  <c r="L266" i="20"/>
  <c r="S83" i="8" s="1"/>
  <c r="L258" i="20"/>
  <c r="S82" i="8" s="1"/>
  <c r="L254" i="20"/>
  <c r="S81" i="8" s="1"/>
  <c r="L250" i="20"/>
  <c r="L248" i="20"/>
  <c r="S79" i="8" s="1"/>
  <c r="L247" i="20"/>
  <c r="S75" i="8" s="1"/>
  <c r="L246" i="20"/>
  <c r="S78" i="8" s="1"/>
  <c r="L245" i="20"/>
  <c r="S76" i="8" s="1"/>
  <c r="L244" i="20"/>
  <c r="L241" i="20"/>
  <c r="S91" i="8" s="1"/>
  <c r="L238" i="20"/>
  <c r="L236" i="20"/>
  <c r="L235" i="20"/>
  <c r="S67" i="8" s="1"/>
  <c r="L234" i="20"/>
  <c r="S65" i="8" s="1"/>
  <c r="L233" i="20"/>
  <c r="S71" i="8" s="1"/>
  <c r="L232" i="20"/>
  <c r="S64" i="8" s="1"/>
  <c r="L231" i="20"/>
  <c r="S68" i="8" s="1"/>
  <c r="L230" i="20"/>
  <c r="S70" i="8" s="1"/>
  <c r="L229" i="20"/>
  <c r="S66" i="8" s="1"/>
  <c r="L228" i="20"/>
  <c r="S69" i="8" s="1"/>
  <c r="L225" i="20"/>
  <c r="L210" i="20"/>
  <c r="S62" i="8" s="1"/>
  <c r="L204" i="20"/>
  <c r="S58" i="8" s="1"/>
  <c r="L189" i="20"/>
  <c r="S56" i="8" s="1"/>
  <c r="L175" i="20"/>
  <c r="S55" i="8" s="1"/>
  <c r="L165" i="20"/>
  <c r="S53" i="8" s="1"/>
  <c r="L151" i="20"/>
  <c r="W45" i="8"/>
  <c r="W43" i="8"/>
  <c r="W39" i="8"/>
  <c r="W38" i="8"/>
  <c r="W37" i="8"/>
  <c r="W15" i="8"/>
  <c r="W14" i="8"/>
  <c r="W13" i="8"/>
  <c r="W11" i="8"/>
  <c r="R191" i="8"/>
  <c r="R190" i="8"/>
  <c r="R188" i="8"/>
  <c r="R187" i="8"/>
  <c r="R176" i="8"/>
  <c r="L317" i="19"/>
  <c r="R100" i="8" s="1"/>
  <c r="L316" i="19"/>
  <c r="R99" i="8" s="1"/>
  <c r="L315" i="19"/>
  <c r="R86" i="8"/>
  <c r="R85" i="8"/>
  <c r="R43" i="8"/>
  <c r="R42" i="8"/>
  <c r="R40" i="8"/>
  <c r="L419" i="19"/>
  <c r="R139" i="8" s="1"/>
  <c r="L413" i="19"/>
  <c r="R137" i="8" s="1"/>
  <c r="L406" i="19"/>
  <c r="R90" i="8" s="1"/>
  <c r="L404" i="19"/>
  <c r="R136" i="8" s="1"/>
  <c r="L403" i="19"/>
  <c r="R135" i="8" s="1"/>
  <c r="L399" i="19"/>
  <c r="L396" i="19"/>
  <c r="L393" i="19"/>
  <c r="R131" i="8" s="1"/>
  <c r="L388" i="19"/>
  <c r="L384" i="19"/>
  <c r="R129" i="8" s="1"/>
  <c r="L381" i="19"/>
  <c r="L375" i="19"/>
  <c r="L373" i="19"/>
  <c r="L372" i="19"/>
  <c r="R111" i="8" s="1"/>
  <c r="L371" i="19"/>
  <c r="L370" i="19"/>
  <c r="L369" i="19"/>
  <c r="R112" i="8" s="1"/>
  <c r="L368" i="19"/>
  <c r="L367" i="19"/>
  <c r="R110" i="8" s="1"/>
  <c r="L366" i="19"/>
  <c r="L365" i="19"/>
  <c r="L364" i="19"/>
  <c r="L361" i="19"/>
  <c r="L357" i="19"/>
  <c r="R109" i="8" s="1"/>
  <c r="L354" i="19"/>
  <c r="R108" i="8" s="1"/>
  <c r="L351" i="19"/>
  <c r="L347" i="19"/>
  <c r="R127" i="8" s="1"/>
  <c r="L344" i="19"/>
  <c r="L341" i="19"/>
  <c r="R125" i="8" s="1"/>
  <c r="L338" i="19"/>
  <c r="L331" i="19"/>
  <c r="R106" i="8" s="1"/>
  <c r="L328" i="19"/>
  <c r="R105" i="8" s="1"/>
  <c r="L325" i="19"/>
  <c r="L322" i="19"/>
  <c r="R103" i="8" s="1"/>
  <c r="L319" i="19"/>
  <c r="L314" i="19"/>
  <c r="L311" i="19"/>
  <c r="R97" i="8" s="1"/>
  <c r="L306" i="19"/>
  <c r="R95" i="8" s="1"/>
  <c r="L295" i="19"/>
  <c r="R94" i="8" s="1"/>
  <c r="L292" i="19"/>
  <c r="L289" i="19"/>
  <c r="L284" i="19"/>
  <c r="R89" i="8" s="1"/>
  <c r="L269" i="19"/>
  <c r="R84" i="8" s="1"/>
  <c r="L264" i="19"/>
  <c r="R83" i="8" s="1"/>
  <c r="L256" i="19"/>
  <c r="R82" i="8" s="1"/>
  <c r="L252" i="19"/>
  <c r="R80" i="8" s="1"/>
  <c r="L250" i="19"/>
  <c r="R79" i="8" s="1"/>
  <c r="L249" i="19"/>
  <c r="R75" i="8" s="1"/>
  <c r="L248" i="19"/>
  <c r="R78" i="8" s="1"/>
  <c r="L247" i="19"/>
  <c r="R76" i="8" s="1"/>
  <c r="L246" i="19"/>
  <c r="L243" i="19"/>
  <c r="R91" i="8" s="1"/>
  <c r="L240" i="19"/>
  <c r="L238" i="19"/>
  <c r="L237" i="19"/>
  <c r="R67" i="8" s="1"/>
  <c r="L236" i="19"/>
  <c r="R65" i="8" s="1"/>
  <c r="L235" i="19"/>
  <c r="R71" i="8" s="1"/>
  <c r="L234" i="19"/>
  <c r="R64" i="8" s="1"/>
  <c r="L233" i="19"/>
  <c r="R68" i="8" s="1"/>
  <c r="L232" i="19"/>
  <c r="R70" i="8" s="1"/>
  <c r="L231" i="19"/>
  <c r="R66" i="8" s="1"/>
  <c r="L230" i="19"/>
  <c r="R69" i="8" s="1"/>
  <c r="L227" i="19"/>
  <c r="L212" i="19"/>
  <c r="R62" i="8" s="1"/>
  <c r="L206" i="19"/>
  <c r="R58" i="8" s="1"/>
  <c r="L191" i="19"/>
  <c r="R56" i="8" s="1"/>
  <c r="L177" i="19"/>
  <c r="R55" i="8" s="1"/>
  <c r="L167" i="19"/>
  <c r="R53" i="8" s="1"/>
  <c r="L157" i="19"/>
  <c r="L153" i="19"/>
  <c r="R10" i="8" l="1"/>
  <c r="L418" i="18" l="1"/>
  <c r="L412" i="18"/>
  <c r="L405" i="18"/>
  <c r="L404" i="18"/>
  <c r="L403" i="18"/>
  <c r="L402" i="18"/>
  <c r="L398" i="18"/>
  <c r="L396" i="18"/>
  <c r="L395" i="18"/>
  <c r="L392" i="18"/>
  <c r="L387" i="18"/>
  <c r="L383" i="18"/>
  <c r="L380" i="18"/>
  <c r="L374" i="18"/>
  <c r="L372" i="18"/>
  <c r="L371" i="18"/>
  <c r="L370" i="18"/>
  <c r="L369" i="18"/>
  <c r="L368" i="18"/>
  <c r="L367" i="18"/>
  <c r="L366" i="18"/>
  <c r="L365" i="18"/>
  <c r="L364" i="18"/>
  <c r="L361" i="18"/>
  <c r="L357" i="18"/>
  <c r="L354" i="18"/>
  <c r="L351" i="18"/>
  <c r="L347" i="18"/>
  <c r="L344" i="18"/>
  <c r="L341" i="18"/>
  <c r="L338" i="18"/>
  <c r="L331" i="18"/>
  <c r="L328" i="18"/>
  <c r="Q105" i="8" s="1"/>
  <c r="L325" i="18"/>
  <c r="L322" i="18"/>
  <c r="L319" i="18"/>
  <c r="L314" i="18"/>
  <c r="L311" i="18"/>
  <c r="L306" i="18"/>
  <c r="L295" i="18"/>
  <c r="L292" i="18"/>
  <c r="L289" i="18"/>
  <c r="L284" i="18"/>
  <c r="L269" i="18"/>
  <c r="L264" i="18"/>
  <c r="L256" i="18"/>
  <c r="L252" i="18"/>
  <c r="L250" i="18"/>
  <c r="L249" i="18"/>
  <c r="L248" i="18"/>
  <c r="L247" i="18"/>
  <c r="L246" i="18"/>
  <c r="L243" i="18"/>
  <c r="L240" i="18"/>
  <c r="L238" i="18"/>
  <c r="L237" i="18"/>
  <c r="L236" i="18"/>
  <c r="L235" i="18"/>
  <c r="L234" i="18"/>
  <c r="L233" i="18"/>
  <c r="L232" i="18"/>
  <c r="L231" i="18"/>
  <c r="L230" i="18"/>
  <c r="L227" i="18"/>
  <c r="L226" i="18"/>
  <c r="L225" i="18"/>
  <c r="L224" i="18"/>
  <c r="L223" i="18"/>
  <c r="L222" i="18"/>
  <c r="L221" i="18"/>
  <c r="L220" i="18"/>
  <c r="L219" i="18"/>
  <c r="L218" i="18"/>
  <c r="L217" i="18"/>
  <c r="L216" i="18"/>
  <c r="L215" i="18"/>
  <c r="L214" i="18"/>
  <c r="L213" i="18"/>
  <c r="L207" i="18"/>
  <c r="L192" i="18"/>
  <c r="L178" i="18"/>
  <c r="L168" i="18"/>
  <c r="L158" i="18"/>
  <c r="L157" i="18"/>
  <c r="L156" i="18"/>
  <c r="L155" i="18"/>
  <c r="L154" i="18"/>
  <c r="Q84" i="8" l="1"/>
  <c r="Q86" i="8"/>
  <c r="Q115" i="8"/>
  <c r="Q127" i="8"/>
  <c r="Q106" i="8"/>
  <c r="Q190" i="8"/>
  <c r="Q191" i="8"/>
  <c r="Q188" i="8"/>
  <c r="Q187" i="8"/>
  <c r="Q176" i="8"/>
  <c r="Q153" i="8"/>
  <c r="Q90" i="8"/>
  <c r="Q139" i="8"/>
  <c r="Q137" i="8"/>
  <c r="Q136" i="8"/>
  <c r="Q135" i="8"/>
  <c r="Q129" i="8"/>
  <c r="Q120" i="8"/>
  <c r="Q125" i="8"/>
  <c r="Q114" i="8"/>
  <c r="Q111" i="8"/>
  <c r="Q110" i="8"/>
  <c r="Q109" i="8"/>
  <c r="Q108" i="8"/>
  <c r="Q103" i="8"/>
  <c r="Q100" i="8"/>
  <c r="Q99" i="8"/>
  <c r="Q97" i="8"/>
  <c r="Q95" i="8"/>
  <c r="Q94" i="8"/>
  <c r="Q91" i="8"/>
  <c r="Q85" i="8"/>
  <c r="Q83" i="8"/>
  <c r="Q82" i="8"/>
  <c r="Q79" i="8"/>
  <c r="Q78" i="8"/>
  <c r="Q76" i="8"/>
  <c r="Q75" i="8"/>
  <c r="Q71" i="8"/>
  <c r="Q70" i="8"/>
  <c r="Q69" i="8"/>
  <c r="Q68" i="8"/>
  <c r="Q67" i="8"/>
  <c r="Q66" i="8"/>
  <c r="Q65" i="8"/>
  <c r="Q64" i="8"/>
  <c r="Q62" i="8"/>
  <c r="Q56" i="8"/>
  <c r="Q55" i="8"/>
  <c r="Q53" i="8"/>
  <c r="Q52" i="8"/>
  <c r="Q43" i="8"/>
  <c r="Q42" i="8"/>
  <c r="Q179" i="8" s="1"/>
  <c r="Q40" i="8"/>
  <c r="Q39" i="8"/>
  <c r="P191" i="8"/>
  <c r="P190" i="8"/>
  <c r="P188" i="8"/>
  <c r="P187" i="8"/>
  <c r="R179" i="8"/>
  <c r="P176" i="8"/>
  <c r="P115" i="8"/>
  <c r="P96" i="8"/>
  <c r="L410" i="17"/>
  <c r="L404" i="17"/>
  <c r="L397" i="17"/>
  <c r="L395" i="17"/>
  <c r="L394" i="17"/>
  <c r="L390" i="17"/>
  <c r="L387" i="17"/>
  <c r="L384" i="17"/>
  <c r="L380" i="17"/>
  <c r="L376" i="17"/>
  <c r="L373" i="17"/>
  <c r="L367" i="17"/>
  <c r="L365" i="17"/>
  <c r="L364" i="17"/>
  <c r="L363" i="17"/>
  <c r="L362" i="17"/>
  <c r="L361" i="17"/>
  <c r="L360" i="17"/>
  <c r="L359" i="17"/>
  <c r="L356" i="17"/>
  <c r="L352" i="17"/>
  <c r="L349" i="17"/>
  <c r="L346" i="17"/>
  <c r="L342" i="17"/>
  <c r="P127" i="8" s="1"/>
  <c r="L339" i="17"/>
  <c r="L336" i="17"/>
  <c r="L333" i="17"/>
  <c r="L326" i="17"/>
  <c r="L323" i="17"/>
  <c r="L320" i="17"/>
  <c r="L317" i="17"/>
  <c r="L314" i="17"/>
  <c r="L310" i="17"/>
  <c r="L307" i="17"/>
  <c r="L303" i="17"/>
  <c r="L293" i="17"/>
  <c r="L290" i="17"/>
  <c r="L287" i="17"/>
  <c r="L282" i="17"/>
  <c r="L268" i="17"/>
  <c r="P84" i="8" s="1"/>
  <c r="L263" i="17"/>
  <c r="L255" i="17"/>
  <c r="L251" i="17"/>
  <c r="L249" i="17"/>
  <c r="L248" i="17"/>
  <c r="L247" i="17"/>
  <c r="L246" i="17"/>
  <c r="L245" i="17"/>
  <c r="L242" i="17"/>
  <c r="L239" i="17"/>
  <c r="L237" i="17"/>
  <c r="L236" i="17"/>
  <c r="L235" i="17"/>
  <c r="L234" i="17"/>
  <c r="L233" i="17"/>
  <c r="L232" i="17"/>
  <c r="L231" i="17"/>
  <c r="L230" i="17"/>
  <c r="L229" i="17"/>
  <c r="L226" i="17"/>
  <c r="L212" i="17"/>
  <c r="L206" i="17"/>
  <c r="L191" i="17"/>
  <c r="L177" i="17"/>
  <c r="L167" i="17"/>
  <c r="L157" i="17"/>
  <c r="L153" i="17"/>
  <c r="P153" i="8" l="1"/>
  <c r="P151" i="8"/>
  <c r="P149" i="8"/>
  <c r="P90" i="8"/>
  <c r="P139" i="8"/>
  <c r="P137" i="8"/>
  <c r="P136" i="8"/>
  <c r="P135" i="8"/>
  <c r="P129" i="8"/>
  <c r="P125" i="8"/>
  <c r="P114" i="8"/>
  <c r="P110" i="8"/>
  <c r="P109" i="8"/>
  <c r="P108" i="8"/>
  <c r="P106" i="8"/>
  <c r="P104" i="8"/>
  <c r="P103" i="8"/>
  <c r="P100" i="8"/>
  <c r="P97" i="8"/>
  <c r="P95" i="8"/>
  <c r="P94" i="8"/>
  <c r="P91" i="8"/>
  <c r="P89" i="8"/>
  <c r="P83" i="8"/>
  <c r="P82" i="8"/>
  <c r="P79" i="8"/>
  <c r="P78" i="8"/>
  <c r="P76" i="8"/>
  <c r="P75" i="8"/>
  <c r="P71" i="8"/>
  <c r="P70" i="8"/>
  <c r="P69" i="8"/>
  <c r="P68" i="8"/>
  <c r="P67" i="8"/>
  <c r="P66" i="8"/>
  <c r="P65" i="8"/>
  <c r="P64" i="8"/>
  <c r="P62" i="8"/>
  <c r="P58" i="8"/>
  <c r="P56" i="8"/>
  <c r="P55" i="8"/>
  <c r="P53" i="8"/>
  <c r="P43" i="8"/>
  <c r="P42" i="8"/>
  <c r="P179" i="8" s="1"/>
  <c r="P40" i="8"/>
  <c r="T40" i="8" s="1"/>
  <c r="P39" i="8"/>
  <c r="T28" i="8"/>
  <c r="U28" i="8"/>
  <c r="W28" i="8"/>
  <c r="M127" i="8" l="1"/>
  <c r="M191" i="8"/>
  <c r="M190" i="8"/>
  <c r="M188" i="8"/>
  <c r="M187" i="8"/>
  <c r="M176" i="8"/>
  <c r="M86" i="8"/>
  <c r="M43" i="8"/>
  <c r="M42" i="8"/>
  <c r="M179" i="8" s="1"/>
  <c r="M40" i="8"/>
  <c r="L406" i="16"/>
  <c r="M139" i="8" s="1"/>
  <c r="L400" i="16"/>
  <c r="M137" i="8" s="1"/>
  <c r="L393" i="16"/>
  <c r="M90" i="8" s="1"/>
  <c r="L391" i="16"/>
  <c r="M136" i="8" s="1"/>
  <c r="L390" i="16"/>
  <c r="M135" i="8" s="1"/>
  <c r="L386" i="16"/>
  <c r="L383" i="16"/>
  <c r="L380" i="16"/>
  <c r="L376" i="16"/>
  <c r="L372" i="16"/>
  <c r="M129" i="8" s="1"/>
  <c r="L369" i="16"/>
  <c r="L363" i="16"/>
  <c r="M115" i="8" s="1"/>
  <c r="L361" i="16"/>
  <c r="L360" i="16"/>
  <c r="L359" i="16"/>
  <c r="L358" i="16"/>
  <c r="M110" i="8" s="1"/>
  <c r="L357" i="16"/>
  <c r="L356" i="16"/>
  <c r="L355" i="16"/>
  <c r="L352" i="16"/>
  <c r="L348" i="16"/>
  <c r="M109" i="8" s="1"/>
  <c r="L345" i="16"/>
  <c r="M108" i="8" s="1"/>
  <c r="L342" i="16"/>
  <c r="L338" i="16"/>
  <c r="L335" i="16"/>
  <c r="M120" i="8" s="1"/>
  <c r="L332" i="16"/>
  <c r="M125" i="8" s="1"/>
  <c r="L329" i="16"/>
  <c r="L323" i="16"/>
  <c r="M106" i="8" s="1"/>
  <c r="L320" i="16"/>
  <c r="L317" i="16"/>
  <c r="L314" i="16"/>
  <c r="M103" i="8" s="1"/>
  <c r="L311" i="16"/>
  <c r="L307" i="16"/>
  <c r="M100" i="8" s="1"/>
  <c r="L304" i="16"/>
  <c r="M97" i="8" s="1"/>
  <c r="L300" i="16"/>
  <c r="M95" i="8" s="1"/>
  <c r="L290" i="16"/>
  <c r="M94" i="8" s="1"/>
  <c r="L287" i="16"/>
  <c r="L284" i="16"/>
  <c r="L279" i="16"/>
  <c r="L268" i="16"/>
  <c r="M84" i="8" s="1"/>
  <c r="L263" i="16"/>
  <c r="M83" i="8" s="1"/>
  <c r="L255" i="16"/>
  <c r="M82" i="8" s="1"/>
  <c r="L251" i="16"/>
  <c r="L249" i="16"/>
  <c r="M79" i="8" s="1"/>
  <c r="L248" i="16"/>
  <c r="M75" i="8" s="1"/>
  <c r="L247" i="16"/>
  <c r="M78" i="8" s="1"/>
  <c r="L246" i="16"/>
  <c r="M76" i="8" s="1"/>
  <c r="L245" i="16"/>
  <c r="L242" i="16"/>
  <c r="M91" i="8" s="1"/>
  <c r="L239" i="16"/>
  <c r="L237" i="16"/>
  <c r="L236" i="16"/>
  <c r="M67" i="8" s="1"/>
  <c r="L235" i="16"/>
  <c r="M65" i="8" s="1"/>
  <c r="L234" i="16"/>
  <c r="M71" i="8" s="1"/>
  <c r="L233" i="16"/>
  <c r="M64" i="8" s="1"/>
  <c r="L232" i="16"/>
  <c r="M68" i="8" s="1"/>
  <c r="L231" i="16"/>
  <c r="M70" i="8" s="1"/>
  <c r="L230" i="16"/>
  <c r="M66" i="8" s="1"/>
  <c r="L229" i="16"/>
  <c r="M69" i="8" s="1"/>
  <c r="L226" i="16"/>
  <c r="L212" i="16"/>
  <c r="M62" i="8" s="1"/>
  <c r="L206" i="16"/>
  <c r="M58" i="8" s="1"/>
  <c r="L191" i="16"/>
  <c r="M56" i="8" s="1"/>
  <c r="L177" i="16"/>
  <c r="M55" i="8" s="1"/>
  <c r="L167" i="16"/>
  <c r="M53" i="8" s="1"/>
  <c r="L157" i="16"/>
  <c r="M52" i="8" s="1"/>
  <c r="L153" i="16"/>
  <c r="L191" i="8" l="1"/>
  <c r="L190" i="8"/>
  <c r="L188" i="8"/>
  <c r="L187" i="8"/>
  <c r="L176" i="8"/>
  <c r="L86" i="8"/>
  <c r="L43" i="8"/>
  <c r="L42" i="8"/>
  <c r="L179" i="8" s="1"/>
  <c r="L39" i="8"/>
  <c r="L437" i="15"/>
  <c r="L432" i="15"/>
  <c r="L428" i="15"/>
  <c r="L424" i="15"/>
  <c r="L419" i="15"/>
  <c r="L415" i="15"/>
  <c r="L40" i="8" s="1"/>
  <c r="L412" i="15"/>
  <c r="L408" i="15"/>
  <c r="L400" i="15"/>
  <c r="L139" i="8" s="1"/>
  <c r="L394" i="15"/>
  <c r="L137" i="8" s="1"/>
  <c r="L387" i="15"/>
  <c r="L90" i="8" s="1"/>
  <c r="L385" i="15"/>
  <c r="L136" i="8" s="1"/>
  <c r="L384" i="15"/>
  <c r="L135" i="8" s="1"/>
  <c r="L380" i="15"/>
  <c r="L377" i="15"/>
  <c r="L374" i="15"/>
  <c r="L370" i="15"/>
  <c r="L366" i="15"/>
  <c r="L363" i="15"/>
  <c r="L357" i="15"/>
  <c r="L115" i="8" s="1"/>
  <c r="L355" i="15"/>
  <c r="L354" i="15"/>
  <c r="L353" i="15"/>
  <c r="L352" i="15"/>
  <c r="L351" i="15"/>
  <c r="L350" i="15"/>
  <c r="L349" i="15"/>
  <c r="L346" i="15"/>
  <c r="L342" i="15"/>
  <c r="L109" i="8" s="1"/>
  <c r="L339" i="15"/>
  <c r="L108" i="8" s="1"/>
  <c r="L336" i="15"/>
  <c r="L332" i="15"/>
  <c r="L329" i="15"/>
  <c r="L326" i="15"/>
  <c r="L125" i="8" s="1"/>
  <c r="L323" i="15"/>
  <c r="L317" i="15"/>
  <c r="L106" i="8" s="1"/>
  <c r="L314" i="15"/>
  <c r="L105" i="8" s="1"/>
  <c r="L311" i="15"/>
  <c r="L104" i="8" s="1"/>
  <c r="L308" i="15"/>
  <c r="L103" i="8" s="1"/>
  <c r="L305" i="15"/>
  <c r="L301" i="15"/>
  <c r="L100" i="8" s="1"/>
  <c r="L298" i="15"/>
  <c r="L97" i="8" s="1"/>
  <c r="L294" i="15"/>
  <c r="L95" i="8" s="1"/>
  <c r="L284" i="15"/>
  <c r="L94" i="8" s="1"/>
  <c r="L281" i="15"/>
  <c r="L278" i="15"/>
  <c r="L273" i="15"/>
  <c r="L89" i="8" s="1"/>
  <c r="L261" i="15"/>
  <c r="L84" i="8" s="1"/>
  <c r="L256" i="15"/>
  <c r="L83" i="8" s="1"/>
  <c r="L248" i="15"/>
  <c r="L82" i="8" s="1"/>
  <c r="L244" i="15"/>
  <c r="L80" i="8" s="1"/>
  <c r="L242" i="15"/>
  <c r="L79" i="8" s="1"/>
  <c r="L241" i="15"/>
  <c r="L75" i="8" s="1"/>
  <c r="L240" i="15"/>
  <c r="L78" i="8" s="1"/>
  <c r="L239" i="15"/>
  <c r="L76" i="8" s="1"/>
  <c r="L238" i="15"/>
  <c r="L235" i="15"/>
  <c r="L91" i="8" s="1"/>
  <c r="L232" i="15"/>
  <c r="L129" i="8" l="1"/>
  <c r="L230" i="15"/>
  <c r="L229" i="15"/>
  <c r="L67" i="8" s="1"/>
  <c r="L228" i="15"/>
  <c r="L65" i="8" s="1"/>
  <c r="L227" i="15"/>
  <c r="L71" i="8" s="1"/>
  <c r="L226" i="15"/>
  <c r="L64" i="8" s="1"/>
  <c r="L225" i="15"/>
  <c r="L68" i="8" s="1"/>
  <c r="L224" i="15"/>
  <c r="L66" i="8" s="1"/>
  <c r="L223" i="15"/>
  <c r="L69" i="8" s="1"/>
  <c r="L220" i="15"/>
  <c r="L207" i="15"/>
  <c r="L62" i="8" s="1"/>
  <c r="L201" i="15"/>
  <c r="L58" i="8" s="1"/>
  <c r="L185" i="15"/>
  <c r="L56" i="8" s="1"/>
  <c r="L171" i="15"/>
  <c r="L55" i="8" s="1"/>
  <c r="L161" i="15"/>
  <c r="L53" i="8" s="1"/>
  <c r="L151" i="15"/>
  <c r="L147" i="15"/>
  <c r="K191" i="8"/>
  <c r="K190" i="8"/>
  <c r="K188" i="8"/>
  <c r="K187" i="8"/>
  <c r="K176" i="8"/>
  <c r="L387" i="14"/>
  <c r="K136" i="8" s="1"/>
  <c r="L386" i="14"/>
  <c r="K135" i="8" s="1"/>
  <c r="K86" i="8"/>
  <c r="K43" i="8"/>
  <c r="K42" i="8"/>
  <c r="K179" i="8" s="1"/>
  <c r="K40" i="8"/>
  <c r="L426" i="14"/>
  <c r="L430" i="14"/>
  <c r="L434" i="14"/>
  <c r="L421" i="14"/>
  <c r="L417" i="14"/>
  <c r="L414" i="14"/>
  <c r="L410" i="14"/>
  <c r="L437" i="14"/>
  <c r="L402" i="14"/>
  <c r="K139" i="8" s="1"/>
  <c r="L396" i="14"/>
  <c r="K137" i="8" s="1"/>
  <c r="L389" i="14"/>
  <c r="L382" i="14"/>
  <c r="L379" i="14"/>
  <c r="L376" i="14"/>
  <c r="L373" i="14"/>
  <c r="L369" i="14"/>
  <c r="K129" i="8" s="1"/>
  <c r="L366" i="14"/>
  <c r="L360" i="14"/>
  <c r="K115" i="8" s="1"/>
  <c r="L358" i="14"/>
  <c r="K114" i="8" s="1"/>
  <c r="L357" i="14"/>
  <c r="L356" i="14"/>
  <c r="L355" i="14"/>
  <c r="L354" i="14"/>
  <c r="L353" i="14"/>
  <c r="L352" i="14"/>
  <c r="L349" i="14"/>
  <c r="L345" i="14"/>
  <c r="L342" i="14"/>
  <c r="K108" i="8" s="1"/>
  <c r="L339" i="14"/>
  <c r="L335" i="14"/>
  <c r="K127" i="8" s="1"/>
  <c r="L332" i="14"/>
  <c r="L329" i="14"/>
  <c r="K125" i="8" s="1"/>
  <c r="L326" i="14"/>
  <c r="L320" i="14"/>
  <c r="K106" i="8" s="1"/>
  <c r="L317" i="14"/>
  <c r="L314" i="14"/>
  <c r="K103" i="8" s="1"/>
  <c r="L311" i="14"/>
  <c r="L307" i="14"/>
  <c r="K100" i="8" s="1"/>
  <c r="L304" i="14"/>
  <c r="K97" i="8" s="1"/>
  <c r="L300" i="14"/>
  <c r="K95" i="8" s="1"/>
  <c r="L290" i="14"/>
  <c r="K94" i="8" s="1"/>
  <c r="L287" i="14"/>
  <c r="L284" i="14"/>
  <c r="K90" i="8" s="1"/>
  <c r="L279" i="14"/>
  <c r="L267" i="14"/>
  <c r="K84" i="8" s="1"/>
  <c r="L262" i="14"/>
  <c r="K83" i="8" s="1"/>
  <c r="L254" i="14"/>
  <c r="K82" i="8" s="1"/>
  <c r="L250" i="14"/>
  <c r="K80" i="8" s="1"/>
  <c r="L248" i="14"/>
  <c r="K79" i="8" s="1"/>
  <c r="L247" i="14"/>
  <c r="K75" i="8" s="1"/>
  <c r="L246" i="14"/>
  <c r="K78" i="8" s="1"/>
  <c r="L245" i="14"/>
  <c r="K76" i="8" s="1"/>
  <c r="L244" i="14"/>
  <c r="L241" i="14"/>
  <c r="K91" i="8" s="1"/>
  <c r="L238" i="14"/>
  <c r="L236" i="14"/>
  <c r="L235" i="14"/>
  <c r="K67" i="8" s="1"/>
  <c r="L234" i="14"/>
  <c r="K65" i="8" s="1"/>
  <c r="L233" i="14"/>
  <c r="K71" i="8" s="1"/>
  <c r="L232" i="14"/>
  <c r="K64" i="8" s="1"/>
  <c r="L231" i="14"/>
  <c r="L230" i="14"/>
  <c r="K66" i="8" s="1"/>
  <c r="L229" i="14"/>
  <c r="K69" i="8" s="1"/>
  <c r="L226" i="14"/>
  <c r="L213" i="14"/>
  <c r="K62" i="8" s="1"/>
  <c r="L208" i="14"/>
  <c r="K58" i="8" s="1"/>
  <c r="L193" i="14"/>
  <c r="K56" i="8" s="1"/>
  <c r="L179" i="14"/>
  <c r="K55" i="8" s="1"/>
  <c r="L169" i="14"/>
  <c r="K53" i="8" s="1"/>
  <c r="L159" i="14"/>
  <c r="K52" i="8" s="1"/>
  <c r="L155" i="14"/>
  <c r="O43" i="14"/>
  <c r="K109" i="8" l="1"/>
  <c r="K68" i="8"/>
  <c r="K87" i="8"/>
  <c r="J86" i="8"/>
  <c r="J191" i="8"/>
  <c r="J190" i="8"/>
  <c r="J188" i="8"/>
  <c r="J187" i="8"/>
  <c r="J176" i="8"/>
  <c r="J43" i="8"/>
  <c r="J42" i="8"/>
  <c r="J179" i="8" s="1"/>
  <c r="J40" i="8"/>
  <c r="N40" i="8" s="1"/>
  <c r="J39" i="8"/>
  <c r="J35" i="8"/>
  <c r="N28" i="8"/>
  <c r="O28" i="8"/>
  <c r="L377" i="13"/>
  <c r="J136" i="8" s="1"/>
  <c r="L376" i="13"/>
  <c r="J135" i="8" s="1"/>
  <c r="L369" i="13"/>
  <c r="L366" i="13"/>
  <c r="L363" i="13"/>
  <c r="L359" i="13"/>
  <c r="J129" i="8" s="1"/>
  <c r="L351" i="13"/>
  <c r="J115" i="8" s="1"/>
  <c r="L349" i="13"/>
  <c r="J114" i="8" s="1"/>
  <c r="L348" i="13"/>
  <c r="L347" i="13"/>
  <c r="L346" i="13"/>
  <c r="L345" i="13"/>
  <c r="L344" i="13"/>
  <c r="L343" i="13"/>
  <c r="L340" i="13"/>
  <c r="L336" i="13"/>
  <c r="J109" i="8" s="1"/>
  <c r="L333" i="13"/>
  <c r="J108" i="8" s="1"/>
  <c r="L326" i="13"/>
  <c r="L323" i="13"/>
  <c r="J120" i="8" s="1"/>
  <c r="L320" i="13"/>
  <c r="J125" i="8" s="1"/>
  <c r="L311" i="13"/>
  <c r="J106" i="8" s="1"/>
  <c r="L308" i="13"/>
  <c r="L305" i="13"/>
  <c r="J103" i="8" s="1"/>
  <c r="L298" i="13"/>
  <c r="J100" i="8" s="1"/>
  <c r="L295" i="13"/>
  <c r="J97" i="8" s="1"/>
  <c r="L291" i="13"/>
  <c r="J95" i="8" s="1"/>
  <c r="L282" i="13"/>
  <c r="J94" i="8" s="1"/>
  <c r="L274" i="13"/>
  <c r="L266" i="13"/>
  <c r="L262" i="13"/>
  <c r="J84" i="8" s="1"/>
  <c r="L257" i="13"/>
  <c r="J83" i="8" s="1"/>
  <c r="L249" i="13"/>
  <c r="J82" i="8" s="1"/>
  <c r="L245" i="13"/>
  <c r="L243" i="13"/>
  <c r="J79" i="8" s="1"/>
  <c r="L242" i="13"/>
  <c r="J75" i="8" s="1"/>
  <c r="L241" i="13"/>
  <c r="J78" i="8" s="1"/>
  <c r="L240" i="13"/>
  <c r="J76" i="8" s="1"/>
  <c r="L239" i="13"/>
  <c r="L236" i="13"/>
  <c r="J91" i="8" s="1"/>
  <c r="L231" i="13"/>
  <c r="L230" i="13"/>
  <c r="J67" i="8" s="1"/>
  <c r="L229" i="13"/>
  <c r="J65" i="8" s="1"/>
  <c r="L228" i="13"/>
  <c r="J71" i="8" s="1"/>
  <c r="L227" i="13"/>
  <c r="J64" i="8" s="1"/>
  <c r="L226" i="13"/>
  <c r="L225" i="13"/>
  <c r="J66" i="8" s="1"/>
  <c r="L224" i="13"/>
  <c r="J69" i="8" s="1"/>
  <c r="L392" i="13"/>
  <c r="J139" i="8" s="1"/>
  <c r="L386" i="13"/>
  <c r="J137" i="8" s="1"/>
  <c r="L379" i="13"/>
  <c r="J90" i="8" s="1"/>
  <c r="L372" i="13"/>
  <c r="L356" i="13"/>
  <c r="L330" i="13"/>
  <c r="L317" i="13"/>
  <c r="L302" i="13"/>
  <c r="L279" i="13"/>
  <c r="L233" i="13"/>
  <c r="L221" i="13"/>
  <c r="L207" i="13"/>
  <c r="J62" i="8" s="1"/>
  <c r="L192" i="13"/>
  <c r="J56" i="8" s="1"/>
  <c r="L178" i="13"/>
  <c r="J55" i="8" s="1"/>
  <c r="L168" i="13"/>
  <c r="J53" i="8" s="1"/>
  <c r="L158" i="13"/>
  <c r="J52" i="8" s="1"/>
  <c r="L154" i="13"/>
  <c r="J68" i="8" l="1"/>
  <c r="G106" i="8"/>
  <c r="G191" i="8" l="1"/>
  <c r="G190" i="8"/>
  <c r="G188" i="8"/>
  <c r="G187" i="8"/>
  <c r="G176" i="8"/>
  <c r="L276" i="12"/>
  <c r="G89" i="8" s="1"/>
  <c r="G85" i="8"/>
  <c r="S36" i="8"/>
  <c r="S178" i="8" s="1"/>
  <c r="T178" i="8" s="1"/>
  <c r="R36" i="8"/>
  <c r="R178" i="8" s="1"/>
  <c r="Q36" i="8"/>
  <c r="Q178" i="8" s="1"/>
  <c r="P36" i="8"/>
  <c r="P178" i="8" s="1"/>
  <c r="M36" i="8"/>
  <c r="M178" i="8" s="1"/>
  <c r="L36" i="8"/>
  <c r="L178" i="8" s="1"/>
  <c r="K36" i="8"/>
  <c r="K178" i="8" s="1"/>
  <c r="J36" i="8"/>
  <c r="J178" i="8" s="1"/>
  <c r="G43" i="8"/>
  <c r="G42" i="8"/>
  <c r="G40" i="8"/>
  <c r="L389" i="12"/>
  <c r="G139" i="8" s="1"/>
  <c r="L383" i="12"/>
  <c r="L376" i="12"/>
  <c r="G90" i="8" s="1"/>
  <c r="L374" i="12"/>
  <c r="G136" i="8" s="1"/>
  <c r="L373" i="12"/>
  <c r="G135" i="8" s="1"/>
  <c r="L369" i="12"/>
  <c r="L366" i="12"/>
  <c r="L363" i="12"/>
  <c r="L360" i="12"/>
  <c r="L356" i="12"/>
  <c r="G129" i="8" s="1"/>
  <c r="L353" i="12"/>
  <c r="L349" i="12"/>
  <c r="G115" i="8" s="1"/>
  <c r="L347" i="12"/>
  <c r="L346" i="12"/>
  <c r="L345" i="12"/>
  <c r="L344" i="12"/>
  <c r="L343" i="12"/>
  <c r="L342" i="12"/>
  <c r="L339" i="12"/>
  <c r="L335" i="12"/>
  <c r="L332" i="12"/>
  <c r="G108" i="8" s="1"/>
  <c r="L329" i="12"/>
  <c r="L325" i="12"/>
  <c r="L322" i="12"/>
  <c r="G125" i="8" s="1"/>
  <c r="L319" i="12"/>
  <c r="L313" i="12"/>
  <c r="L310" i="12"/>
  <c r="G104" i="8" s="1"/>
  <c r="L307" i="12"/>
  <c r="G103" i="8" s="1"/>
  <c r="L304" i="12"/>
  <c r="L300" i="12"/>
  <c r="G100" i="8" s="1"/>
  <c r="L297" i="12"/>
  <c r="G97" i="8" s="1"/>
  <c r="L293" i="12"/>
  <c r="G95" i="8" s="1"/>
  <c r="L284" i="12"/>
  <c r="G94" i="8" s="1"/>
  <c r="L281" i="12"/>
  <c r="L264" i="12"/>
  <c r="G84" i="8" s="1"/>
  <c r="L259" i="12"/>
  <c r="G83" i="8" s="1"/>
  <c r="L251" i="12"/>
  <c r="G82" i="8" s="1"/>
  <c r="L247" i="12"/>
  <c r="L245" i="12"/>
  <c r="G79" i="8" s="1"/>
  <c r="L244" i="12"/>
  <c r="G75" i="8" s="1"/>
  <c r="L243" i="12"/>
  <c r="G78" i="8" s="1"/>
  <c r="L242" i="12"/>
  <c r="G76" i="8" s="1"/>
  <c r="L238" i="12"/>
  <c r="G91" i="8" s="1"/>
  <c r="L235" i="12"/>
  <c r="L233" i="12"/>
  <c r="L232" i="12"/>
  <c r="G67" i="8" s="1"/>
  <c r="L231" i="12"/>
  <c r="G65" i="8" s="1"/>
  <c r="L230" i="12"/>
  <c r="G71" i="8" s="1"/>
  <c r="L229" i="12"/>
  <c r="G64" i="8" s="1"/>
  <c r="L228" i="12"/>
  <c r="L227" i="12"/>
  <c r="G66" i="8" s="1"/>
  <c r="L226" i="12"/>
  <c r="G69" i="8" s="1"/>
  <c r="L223" i="12"/>
  <c r="L210" i="12"/>
  <c r="G62" i="8" s="1"/>
  <c r="L194" i="12"/>
  <c r="G56" i="8" s="1"/>
  <c r="L180" i="12"/>
  <c r="G55" i="8" s="1"/>
  <c r="L170" i="12"/>
  <c r="G53" i="8" s="1"/>
  <c r="L160" i="12"/>
  <c r="G52" i="8" s="1"/>
  <c r="L156" i="12"/>
  <c r="G109" i="8" l="1"/>
  <c r="G68" i="8"/>
  <c r="G36" i="8"/>
  <c r="G179" i="8"/>
  <c r="W86" i="8"/>
  <c r="U86" i="8"/>
  <c r="T86" i="8"/>
  <c r="O86" i="8"/>
  <c r="N86" i="8"/>
  <c r="I86" i="8"/>
  <c r="H86" i="8"/>
  <c r="I28" i="8"/>
  <c r="H28" i="8"/>
  <c r="V28" i="8" s="1"/>
  <c r="V86" i="8" l="1"/>
  <c r="G178" i="8"/>
  <c r="D109" i="8"/>
  <c r="E39" i="8"/>
  <c r="E40" i="8"/>
  <c r="S24" i="8"/>
  <c r="R24" i="8"/>
  <c r="Q24" i="8"/>
  <c r="P24" i="8"/>
  <c r="M24" i="8"/>
  <c r="L24" i="8"/>
  <c r="K24" i="8"/>
  <c r="J24" i="8"/>
  <c r="G24" i="8"/>
  <c r="F24" i="8"/>
  <c r="E24" i="8"/>
  <c r="D24" i="8"/>
  <c r="C24" i="8"/>
  <c r="S107" i="8" l="1"/>
  <c r="R107" i="8"/>
  <c r="Q107" i="8"/>
  <c r="P107" i="8"/>
  <c r="M107" i="8"/>
  <c r="L107" i="8"/>
  <c r="K107" i="8"/>
  <c r="J107" i="8"/>
  <c r="G107" i="8"/>
  <c r="C107" i="8"/>
  <c r="C102" i="8"/>
  <c r="M102" i="8"/>
  <c r="L102" i="8"/>
  <c r="K102" i="8"/>
  <c r="J102" i="8"/>
  <c r="G102" i="8"/>
  <c r="D102" i="8"/>
  <c r="F40" i="8"/>
  <c r="D40" i="8"/>
  <c r="W20" i="8"/>
  <c r="W19" i="8"/>
  <c r="U20" i="8"/>
  <c r="U19" i="8"/>
  <c r="O20" i="8"/>
  <c r="N20" i="8"/>
  <c r="O19" i="8"/>
  <c r="N19" i="8"/>
  <c r="I20" i="8"/>
  <c r="I19" i="8"/>
  <c r="H20" i="8"/>
  <c r="H19" i="8"/>
  <c r="S18" i="8"/>
  <c r="S16" i="8" s="1"/>
  <c r="R18" i="8"/>
  <c r="R16" i="8" s="1"/>
  <c r="Q18" i="8"/>
  <c r="Q16" i="8" s="1"/>
  <c r="P18" i="8"/>
  <c r="P16" i="8" s="1"/>
  <c r="M18" i="8"/>
  <c r="M16" i="8" s="1"/>
  <c r="L18" i="8"/>
  <c r="L16" i="8" s="1"/>
  <c r="K18" i="8"/>
  <c r="K16" i="8" s="1"/>
  <c r="J18" i="8"/>
  <c r="G18" i="8"/>
  <c r="F18" i="8"/>
  <c r="E18" i="8"/>
  <c r="E16" i="8" s="1"/>
  <c r="D18" i="8"/>
  <c r="C18" i="8"/>
  <c r="C16" i="8" s="1"/>
  <c r="W16" i="8" s="1"/>
  <c r="H40" i="8" l="1"/>
  <c r="V40" i="8" s="1"/>
  <c r="W40" i="8" s="1"/>
  <c r="F16" i="8"/>
  <c r="G16" i="8"/>
  <c r="F36" i="8"/>
  <c r="V19" i="8"/>
  <c r="N18" i="8"/>
  <c r="V20" i="8"/>
  <c r="I18" i="8"/>
  <c r="U18" i="8"/>
  <c r="H18" i="8"/>
  <c r="O18" i="8"/>
  <c r="D16" i="8"/>
  <c r="J16" i="8"/>
  <c r="W18" i="8"/>
  <c r="H192" i="8"/>
  <c r="H191" i="8"/>
  <c r="H190" i="8"/>
  <c r="H189" i="8"/>
  <c r="H188" i="8"/>
  <c r="H187" i="8"/>
  <c r="H185" i="8"/>
  <c r="H184" i="8"/>
  <c r="H183" i="8"/>
  <c r="H181" i="8"/>
  <c r="H179" i="8"/>
  <c r="H176" i="8"/>
  <c r="V192" i="8"/>
  <c r="V191" i="8"/>
  <c r="V190" i="8"/>
  <c r="V189" i="8"/>
  <c r="V188" i="8"/>
  <c r="V187" i="8"/>
  <c r="V185" i="8"/>
  <c r="V184" i="8"/>
  <c r="V183" i="8"/>
  <c r="V181" i="8"/>
  <c r="V179" i="8"/>
  <c r="V176" i="8"/>
  <c r="N192" i="8"/>
  <c r="N191" i="8"/>
  <c r="N190" i="8"/>
  <c r="N189" i="8"/>
  <c r="N188" i="8"/>
  <c r="N187" i="8"/>
  <c r="N185" i="8"/>
  <c r="N184" i="8"/>
  <c r="N183" i="8"/>
  <c r="N181" i="8"/>
  <c r="N179" i="8"/>
  <c r="N176" i="8"/>
  <c r="V18" i="8" l="1"/>
  <c r="T169" i="8"/>
  <c r="T168" i="8"/>
  <c r="T167" i="8"/>
  <c r="T166" i="8"/>
  <c r="T165" i="8"/>
  <c r="T164" i="8"/>
  <c r="T163" i="8"/>
  <c r="T161" i="8"/>
  <c r="T160" i="8"/>
  <c r="T159" i="8"/>
  <c r="T158" i="8"/>
  <c r="T157" i="8"/>
  <c r="T156" i="8"/>
  <c r="T155" i="8"/>
  <c r="T153" i="8"/>
  <c r="T152" i="8"/>
  <c r="T151" i="8"/>
  <c r="T150" i="8"/>
  <c r="T149" i="8"/>
  <c r="T148" i="8"/>
  <c r="T147" i="8"/>
  <c r="T139" i="8"/>
  <c r="T137" i="8"/>
  <c r="T136" i="8"/>
  <c r="T135" i="8"/>
  <c r="T133" i="8"/>
  <c r="T131" i="8"/>
  <c r="T130" i="8"/>
  <c r="T129" i="8"/>
  <c r="T127" i="8"/>
  <c r="T126" i="8"/>
  <c r="T125" i="8"/>
  <c r="T124" i="8"/>
  <c r="T123" i="8"/>
  <c r="T122" i="8"/>
  <c r="T121" i="8"/>
  <c r="T120" i="8"/>
  <c r="T119" i="8"/>
  <c r="T117" i="8"/>
  <c r="T116" i="8"/>
  <c r="T115" i="8"/>
  <c r="T114" i="8"/>
  <c r="T113" i="8"/>
  <c r="T112" i="8"/>
  <c r="T111" i="8"/>
  <c r="T110" i="8"/>
  <c r="T108" i="8"/>
  <c r="T106" i="8"/>
  <c r="T105" i="8"/>
  <c r="T100" i="8"/>
  <c r="T99" i="8"/>
  <c r="T97" i="8"/>
  <c r="T96" i="8"/>
  <c r="T95" i="8"/>
  <c r="T94" i="8"/>
  <c r="T92" i="8"/>
  <c r="U92" i="8" s="1"/>
  <c r="T91" i="8"/>
  <c r="T90" i="8"/>
  <c r="T89" i="8"/>
  <c r="T88" i="8"/>
  <c r="T85" i="8"/>
  <c r="T84" i="8"/>
  <c r="T83" i="8"/>
  <c r="T82" i="8"/>
  <c r="T81" i="8"/>
  <c r="T80" i="8"/>
  <c r="T79" i="8"/>
  <c r="T78" i="8"/>
  <c r="T77" i="8"/>
  <c r="T76" i="8"/>
  <c r="T75" i="8"/>
  <c r="T73" i="8"/>
  <c r="T71" i="8"/>
  <c r="T70" i="8"/>
  <c r="T69" i="8"/>
  <c r="T68" i="8"/>
  <c r="T67" i="8"/>
  <c r="T66" i="8"/>
  <c r="T65" i="8"/>
  <c r="T64" i="8"/>
  <c r="T62" i="8"/>
  <c r="T61" i="8"/>
  <c r="T59" i="8"/>
  <c r="T58" i="8"/>
  <c r="T56" i="8"/>
  <c r="T55" i="8"/>
  <c r="T53" i="8"/>
  <c r="T52" i="8"/>
  <c r="T45" i="8"/>
  <c r="T43" i="8"/>
  <c r="T42" i="8"/>
  <c r="T39" i="8"/>
  <c r="T38" i="8"/>
  <c r="T37" i="8"/>
  <c r="T29" i="8"/>
  <c r="T27" i="8"/>
  <c r="T26" i="8"/>
  <c r="T25" i="8"/>
  <c r="T22" i="8"/>
  <c r="T17" i="8"/>
  <c r="T16" i="8"/>
  <c r="T15" i="8"/>
  <c r="T14" i="8"/>
  <c r="T13" i="8"/>
  <c r="T12" i="8"/>
  <c r="T11" i="8"/>
  <c r="T10" i="8"/>
  <c r="T8" i="8"/>
  <c r="S186" i="8"/>
  <c r="T186" i="8" s="1"/>
  <c r="R186" i="8"/>
  <c r="Q186" i="8"/>
  <c r="S182" i="8"/>
  <c r="T182" i="8" s="1"/>
  <c r="R182" i="8"/>
  <c r="Q182" i="8"/>
  <c r="S177" i="8"/>
  <c r="T177" i="8" s="1"/>
  <c r="R177" i="8"/>
  <c r="R175" i="8" s="1"/>
  <c r="Q177" i="8"/>
  <c r="Q175" i="8" s="1"/>
  <c r="S162" i="8"/>
  <c r="R162" i="8"/>
  <c r="Q162" i="8"/>
  <c r="S154" i="8"/>
  <c r="R154" i="8"/>
  <c r="Q154" i="8"/>
  <c r="S146" i="8"/>
  <c r="S35" i="8" s="1"/>
  <c r="R146" i="8"/>
  <c r="R35" i="8" s="1"/>
  <c r="Q146" i="8"/>
  <c r="Q35" i="8" s="1"/>
  <c r="S138" i="8"/>
  <c r="S134" i="8" s="1"/>
  <c r="R138" i="8"/>
  <c r="R134" i="8" s="1"/>
  <c r="Q138" i="8"/>
  <c r="Q134" i="8" s="1"/>
  <c r="S132" i="8"/>
  <c r="S128" i="8" s="1"/>
  <c r="R132" i="8"/>
  <c r="R128" i="8" s="1"/>
  <c r="Q132" i="8"/>
  <c r="Q128" i="8" s="1"/>
  <c r="S118" i="8"/>
  <c r="R118" i="8"/>
  <c r="Q118" i="8"/>
  <c r="S98" i="8"/>
  <c r="S93" i="8" s="1"/>
  <c r="R98" i="8"/>
  <c r="R93" i="8" s="1"/>
  <c r="Q98" i="8"/>
  <c r="Q93" i="8" s="1"/>
  <c r="S87" i="8"/>
  <c r="R87" i="8"/>
  <c r="Q87" i="8"/>
  <c r="S74" i="8"/>
  <c r="R74" i="8"/>
  <c r="Q74" i="8"/>
  <c r="S63" i="8"/>
  <c r="R63" i="8"/>
  <c r="Q63" i="8"/>
  <c r="S60" i="8"/>
  <c r="R60" i="8"/>
  <c r="Q60" i="8"/>
  <c r="S57" i="8"/>
  <c r="R57" i="8"/>
  <c r="Q57" i="8"/>
  <c r="S54" i="8"/>
  <c r="R54" i="8"/>
  <c r="Q54" i="8"/>
  <c r="S51" i="8"/>
  <c r="R51" i="8"/>
  <c r="Q51" i="8"/>
  <c r="S44" i="8"/>
  <c r="R44" i="8"/>
  <c r="Q44" i="8"/>
  <c r="S41" i="8"/>
  <c r="R41" i="8"/>
  <c r="Q41" i="8"/>
  <c r="S23" i="8"/>
  <c r="R23" i="8"/>
  <c r="Q23" i="8"/>
  <c r="S21" i="8"/>
  <c r="R21" i="8"/>
  <c r="Q21" i="8"/>
  <c r="S9" i="8"/>
  <c r="R9" i="8"/>
  <c r="Q9" i="8"/>
  <c r="N169" i="8"/>
  <c r="N168" i="8"/>
  <c r="N167" i="8"/>
  <c r="N166" i="8"/>
  <c r="N165" i="8"/>
  <c r="N164" i="8"/>
  <c r="N163" i="8"/>
  <c r="N161" i="8"/>
  <c r="N160" i="8"/>
  <c r="N159" i="8"/>
  <c r="N158" i="8"/>
  <c r="N157" i="8"/>
  <c r="N156" i="8"/>
  <c r="N155" i="8"/>
  <c r="N153" i="8"/>
  <c r="N152" i="8"/>
  <c r="N151" i="8"/>
  <c r="N150" i="8"/>
  <c r="N149" i="8"/>
  <c r="N148" i="8"/>
  <c r="N147" i="8"/>
  <c r="N139" i="8"/>
  <c r="N137" i="8"/>
  <c r="N136" i="8"/>
  <c r="N135" i="8"/>
  <c r="N133" i="8"/>
  <c r="N131" i="8"/>
  <c r="N130" i="8"/>
  <c r="N129" i="8"/>
  <c r="N127" i="8"/>
  <c r="N126" i="8"/>
  <c r="N125" i="8"/>
  <c r="N124" i="8"/>
  <c r="N123" i="8"/>
  <c r="N122" i="8"/>
  <c r="N121" i="8"/>
  <c r="N120" i="8"/>
  <c r="N119" i="8"/>
  <c r="N117" i="8"/>
  <c r="N116" i="8"/>
  <c r="N115" i="8"/>
  <c r="N114" i="8"/>
  <c r="N113" i="8"/>
  <c r="N112" i="8"/>
  <c r="N111" i="8"/>
  <c r="N110" i="8"/>
  <c r="N108" i="8"/>
  <c r="N106" i="8"/>
  <c r="N105" i="8"/>
  <c r="N100" i="8"/>
  <c r="N99" i="8"/>
  <c r="N97" i="8"/>
  <c r="N96" i="8"/>
  <c r="N95" i="8"/>
  <c r="N94" i="8"/>
  <c r="N92" i="8"/>
  <c r="N91" i="8"/>
  <c r="N90" i="8"/>
  <c r="N89" i="8"/>
  <c r="N88" i="8"/>
  <c r="N85" i="8"/>
  <c r="N84" i="8"/>
  <c r="N83" i="8"/>
  <c r="N82" i="8"/>
  <c r="N81" i="8"/>
  <c r="N80" i="8"/>
  <c r="N79" i="8"/>
  <c r="N78" i="8"/>
  <c r="N77" i="8"/>
  <c r="N76" i="8"/>
  <c r="N75" i="8"/>
  <c r="N73" i="8"/>
  <c r="N71" i="8"/>
  <c r="N70" i="8"/>
  <c r="N69" i="8"/>
  <c r="N68" i="8"/>
  <c r="N67" i="8"/>
  <c r="N66" i="8"/>
  <c r="N65" i="8"/>
  <c r="N64" i="8"/>
  <c r="N62" i="8"/>
  <c r="N61" i="8"/>
  <c r="N59" i="8"/>
  <c r="N58" i="8"/>
  <c r="N56" i="8"/>
  <c r="N55" i="8"/>
  <c r="N53" i="8"/>
  <c r="N52" i="8"/>
  <c r="N45" i="8"/>
  <c r="N43" i="8"/>
  <c r="N42" i="8"/>
  <c r="N39" i="8"/>
  <c r="N38" i="8"/>
  <c r="N37" i="8"/>
  <c r="N29" i="8"/>
  <c r="N27" i="8"/>
  <c r="N26" i="8"/>
  <c r="N25" i="8"/>
  <c r="N22" i="8"/>
  <c r="N17" i="8"/>
  <c r="N15" i="8"/>
  <c r="N14" i="8"/>
  <c r="N13" i="8"/>
  <c r="N12" i="8"/>
  <c r="N11" i="8"/>
  <c r="N10" i="8"/>
  <c r="N8" i="8"/>
  <c r="M186" i="8"/>
  <c r="N186" i="8" s="1"/>
  <c r="L186" i="8"/>
  <c r="M182" i="8"/>
  <c r="N182" i="8" s="1"/>
  <c r="L182" i="8"/>
  <c r="M177" i="8"/>
  <c r="L177" i="8"/>
  <c r="L175" i="8" s="1"/>
  <c r="M162" i="8"/>
  <c r="L162" i="8"/>
  <c r="M154" i="8"/>
  <c r="L154" i="8"/>
  <c r="M146" i="8"/>
  <c r="M35" i="8" s="1"/>
  <c r="L146" i="8"/>
  <c r="L35" i="8" s="1"/>
  <c r="M138" i="8"/>
  <c r="M134" i="8" s="1"/>
  <c r="L138" i="8"/>
  <c r="L134" i="8" s="1"/>
  <c r="M132" i="8"/>
  <c r="M128" i="8" s="1"/>
  <c r="L132" i="8"/>
  <c r="L128" i="8" s="1"/>
  <c r="M118" i="8"/>
  <c r="L118" i="8"/>
  <c r="M98" i="8"/>
  <c r="M93" i="8" s="1"/>
  <c r="L98" i="8"/>
  <c r="L93" i="8" s="1"/>
  <c r="M87" i="8"/>
  <c r="L87" i="8"/>
  <c r="M74" i="8"/>
  <c r="L74" i="8"/>
  <c r="M63" i="8"/>
  <c r="L63" i="8"/>
  <c r="M60" i="8"/>
  <c r="L60" i="8"/>
  <c r="M57" i="8"/>
  <c r="L57" i="8"/>
  <c r="M54" i="8"/>
  <c r="L54" i="8"/>
  <c r="M51" i="8"/>
  <c r="L51" i="8"/>
  <c r="M44" i="8"/>
  <c r="L44" i="8"/>
  <c r="M41" i="8"/>
  <c r="L41" i="8"/>
  <c r="M23" i="8"/>
  <c r="L23" i="8"/>
  <c r="M21" i="8"/>
  <c r="L21" i="8"/>
  <c r="M9" i="8"/>
  <c r="L9" i="8"/>
  <c r="I17" i="8"/>
  <c r="I22" i="8"/>
  <c r="I25" i="8"/>
  <c r="I26" i="8"/>
  <c r="I27" i="8"/>
  <c r="I29" i="8"/>
  <c r="I37" i="8"/>
  <c r="I38" i="8"/>
  <c r="I43" i="8"/>
  <c r="I58" i="8"/>
  <c r="I59" i="8"/>
  <c r="I61" i="8"/>
  <c r="I71" i="8"/>
  <c r="I73" i="8"/>
  <c r="I77" i="8"/>
  <c r="I81" i="8"/>
  <c r="I89" i="8"/>
  <c r="I90" i="8"/>
  <c r="I113" i="8"/>
  <c r="I116" i="8"/>
  <c r="I117" i="8"/>
  <c r="I121" i="8"/>
  <c r="I122" i="8"/>
  <c r="I124" i="8"/>
  <c r="I126" i="8"/>
  <c r="I130" i="8"/>
  <c r="I135" i="8"/>
  <c r="I136" i="8"/>
  <c r="I137" i="8"/>
  <c r="I139" i="8"/>
  <c r="I146" i="8"/>
  <c r="I147" i="8"/>
  <c r="I148" i="8"/>
  <c r="I149" i="8"/>
  <c r="I150" i="8"/>
  <c r="I151" i="8"/>
  <c r="I152" i="8"/>
  <c r="I153" i="8"/>
  <c r="I154" i="8"/>
  <c r="I155" i="8"/>
  <c r="I156" i="8"/>
  <c r="I157" i="8"/>
  <c r="I158" i="8"/>
  <c r="I159" i="8"/>
  <c r="I160" i="8"/>
  <c r="I161" i="8"/>
  <c r="I162" i="8"/>
  <c r="I163" i="8"/>
  <c r="I164" i="8"/>
  <c r="I165" i="8"/>
  <c r="I166" i="8"/>
  <c r="I167" i="8"/>
  <c r="I168" i="8"/>
  <c r="I169" i="8"/>
  <c r="I174" i="8"/>
  <c r="I175" i="8"/>
  <c r="I176" i="8"/>
  <c r="I177" i="8"/>
  <c r="I178" i="8"/>
  <c r="I179" i="8"/>
  <c r="I180" i="8"/>
  <c r="I181" i="8"/>
  <c r="I182" i="8"/>
  <c r="I183" i="8"/>
  <c r="I184" i="8"/>
  <c r="I185" i="8"/>
  <c r="I186" i="8"/>
  <c r="I187" i="8"/>
  <c r="I188" i="8"/>
  <c r="I189" i="8"/>
  <c r="I190" i="8"/>
  <c r="I191" i="8"/>
  <c r="I192" i="8"/>
  <c r="H169" i="8"/>
  <c r="H168" i="8"/>
  <c r="H167" i="8"/>
  <c r="H166" i="8"/>
  <c r="H165" i="8"/>
  <c r="H164" i="8"/>
  <c r="H163" i="8"/>
  <c r="H161" i="8"/>
  <c r="H160" i="8"/>
  <c r="H159" i="8"/>
  <c r="H158" i="8"/>
  <c r="H157" i="8"/>
  <c r="H156" i="8"/>
  <c r="H155" i="8"/>
  <c r="H153" i="8"/>
  <c r="H152" i="8"/>
  <c r="H151" i="8"/>
  <c r="H150" i="8"/>
  <c r="H149" i="8"/>
  <c r="H148" i="8"/>
  <c r="H147" i="8"/>
  <c r="H130" i="8"/>
  <c r="H126" i="8"/>
  <c r="H124" i="8"/>
  <c r="H123" i="8"/>
  <c r="H122" i="8"/>
  <c r="H121" i="8"/>
  <c r="H120" i="8"/>
  <c r="H119" i="8"/>
  <c r="H117" i="8"/>
  <c r="H113" i="8"/>
  <c r="H112" i="8"/>
  <c r="H111" i="8"/>
  <c r="H105" i="8"/>
  <c r="H99" i="8"/>
  <c r="H96" i="8"/>
  <c r="H92" i="8"/>
  <c r="H85" i="8"/>
  <c r="H81" i="8"/>
  <c r="H77" i="8"/>
  <c r="H73" i="8"/>
  <c r="H70" i="8"/>
  <c r="H61" i="8"/>
  <c r="H59" i="8"/>
  <c r="H58" i="8"/>
  <c r="H45" i="8"/>
  <c r="H38" i="8"/>
  <c r="V38" i="8" s="1"/>
  <c r="H37" i="8"/>
  <c r="V37" i="8" s="1"/>
  <c r="H29" i="8"/>
  <c r="H27" i="8"/>
  <c r="H26" i="8"/>
  <c r="H25" i="8"/>
  <c r="H22" i="8"/>
  <c r="H17" i="8"/>
  <c r="H15" i="8"/>
  <c r="H14" i="8"/>
  <c r="H13" i="8"/>
  <c r="H12" i="8"/>
  <c r="H11" i="8"/>
  <c r="H10" i="8"/>
  <c r="H8" i="8"/>
  <c r="G186" i="8"/>
  <c r="G182" i="8"/>
  <c r="G177" i="8"/>
  <c r="G162" i="8"/>
  <c r="G154" i="8"/>
  <c r="G146" i="8"/>
  <c r="G138" i="8"/>
  <c r="G132" i="8"/>
  <c r="G118" i="8"/>
  <c r="G98" i="8"/>
  <c r="G87" i="8"/>
  <c r="G74" i="8"/>
  <c r="G63" i="8"/>
  <c r="G60" i="8"/>
  <c r="G57" i="8"/>
  <c r="G54" i="8"/>
  <c r="G51" i="8"/>
  <c r="G44" i="8"/>
  <c r="G41" i="8"/>
  <c r="H178" i="8"/>
  <c r="G23" i="8"/>
  <c r="G21" i="8"/>
  <c r="G9" i="8"/>
  <c r="V8" i="8" l="1"/>
  <c r="W8" i="8" s="1"/>
  <c r="V10" i="8"/>
  <c r="W10" i="8" s="1"/>
  <c r="V11" i="8"/>
  <c r="V12" i="8"/>
  <c r="W12" i="8" s="1"/>
  <c r="V13" i="8"/>
  <c r="V45" i="8"/>
  <c r="V186" i="8"/>
  <c r="V182" i="8"/>
  <c r="S72" i="8"/>
  <c r="L72" i="8"/>
  <c r="I111" i="8"/>
  <c r="I123" i="8"/>
  <c r="M72" i="8"/>
  <c r="G93" i="8"/>
  <c r="H182" i="8"/>
  <c r="I45" i="8"/>
  <c r="I85" i="8"/>
  <c r="Q72" i="8"/>
  <c r="I105" i="8"/>
  <c r="I112" i="8"/>
  <c r="H186" i="8"/>
  <c r="G128" i="8"/>
  <c r="I8" i="8"/>
  <c r="I92" i="8"/>
  <c r="I119" i="8"/>
  <c r="R72" i="8"/>
  <c r="I70" i="8"/>
  <c r="G134" i="8"/>
  <c r="I96" i="8"/>
  <c r="I120" i="8"/>
  <c r="G35" i="8"/>
  <c r="I99" i="8"/>
  <c r="G72" i="8"/>
  <c r="V121" i="8"/>
  <c r="V149" i="8"/>
  <c r="V158" i="8"/>
  <c r="V167" i="8"/>
  <c r="V113" i="8"/>
  <c r="V126" i="8"/>
  <c r="V153" i="8"/>
  <c r="V163" i="8"/>
  <c r="V157" i="8"/>
  <c r="V166" i="8"/>
  <c r="V59" i="8"/>
  <c r="V161" i="8"/>
  <c r="V58" i="8"/>
  <c r="V151" i="8"/>
  <c r="V124" i="8"/>
  <c r="V120" i="8"/>
  <c r="V17" i="8"/>
  <c r="V122" i="8"/>
  <c r="V150" i="8"/>
  <c r="V159" i="8"/>
  <c r="V147" i="8"/>
  <c r="V165" i="8"/>
  <c r="V27" i="8"/>
  <c r="V117" i="8"/>
  <c r="V130" i="8"/>
  <c r="V155" i="8"/>
  <c r="V169" i="8"/>
  <c r="V70" i="8"/>
  <c r="V61" i="8"/>
  <c r="V77" i="8"/>
  <c r="V85" i="8"/>
  <c r="V105" i="8"/>
  <c r="V111" i="8"/>
  <c r="V119" i="8"/>
  <c r="V148" i="8"/>
  <c r="V156" i="8"/>
  <c r="V164" i="8"/>
  <c r="V112" i="8"/>
  <c r="V92" i="8"/>
  <c r="M175" i="8"/>
  <c r="N175" i="8" s="1"/>
  <c r="N177" i="8"/>
  <c r="S175" i="8"/>
  <c r="T175" i="8" s="1"/>
  <c r="V177" i="8"/>
  <c r="V96" i="8"/>
  <c r="V73" i="8"/>
  <c r="V81" i="8"/>
  <c r="V123" i="8"/>
  <c r="V152" i="8"/>
  <c r="V160" i="8"/>
  <c r="V168" i="8"/>
  <c r="V99" i="8"/>
  <c r="G175" i="8"/>
  <c r="H177" i="8"/>
  <c r="V14" i="8"/>
  <c r="V25" i="8"/>
  <c r="V15" i="8"/>
  <c r="V26" i="8"/>
  <c r="V29" i="8"/>
  <c r="V22" i="8"/>
  <c r="Q7" i="8"/>
  <c r="R102" i="8"/>
  <c r="R101" i="8" s="1"/>
  <c r="R7" i="8"/>
  <c r="S34" i="8"/>
  <c r="Q102" i="8"/>
  <c r="S7" i="8"/>
  <c r="S102" i="8"/>
  <c r="S101" i="8" s="1"/>
  <c r="S50" i="8"/>
  <c r="R50" i="8"/>
  <c r="Q50" i="8"/>
  <c r="Q34" i="8"/>
  <c r="R34" i="8"/>
  <c r="L7" i="8"/>
  <c r="L101" i="8"/>
  <c r="L50" i="8"/>
  <c r="M34" i="8"/>
  <c r="M7" i="8"/>
  <c r="L34" i="8"/>
  <c r="M50" i="8"/>
  <c r="M101" i="8"/>
  <c r="N178" i="8"/>
  <c r="G7" i="8"/>
  <c r="G50" i="8"/>
  <c r="G101" i="8"/>
  <c r="L305" i="11"/>
  <c r="F103" i="8" s="1"/>
  <c r="L368" i="11"/>
  <c r="L367" i="11"/>
  <c r="L360" i="11"/>
  <c r="L357" i="11"/>
  <c r="L354" i="11"/>
  <c r="L351" i="11"/>
  <c r="L344" i="11"/>
  <c r="L342" i="11"/>
  <c r="L341" i="11"/>
  <c r="L340" i="11"/>
  <c r="L339" i="11"/>
  <c r="L338" i="11"/>
  <c r="L337" i="11"/>
  <c r="L334" i="11"/>
  <c r="L330" i="11"/>
  <c r="L327" i="11"/>
  <c r="L320" i="11"/>
  <c r="L317" i="11"/>
  <c r="L308" i="11"/>
  <c r="F106" i="8" s="1"/>
  <c r="L298" i="11"/>
  <c r="L295" i="11"/>
  <c r="L291" i="11"/>
  <c r="L282" i="11"/>
  <c r="L275" i="11"/>
  <c r="L264" i="11"/>
  <c r="F84" i="8" s="1"/>
  <c r="L259" i="11"/>
  <c r="L251" i="11"/>
  <c r="L247" i="11"/>
  <c r="L245" i="11"/>
  <c r="L244" i="11"/>
  <c r="L243" i="11"/>
  <c r="L242" i="11"/>
  <c r="L241" i="11"/>
  <c r="L238" i="11"/>
  <c r="L233" i="11"/>
  <c r="L232" i="11"/>
  <c r="L231" i="11"/>
  <c r="L230" i="11"/>
  <c r="L229" i="11"/>
  <c r="L228" i="11"/>
  <c r="L227" i="11"/>
  <c r="L226" i="11"/>
  <c r="L383" i="11"/>
  <c r="L377" i="11"/>
  <c r="L370" i="11"/>
  <c r="L363" i="11"/>
  <c r="L348" i="11"/>
  <c r="L324" i="11"/>
  <c r="L314" i="11"/>
  <c r="L302" i="11"/>
  <c r="L279" i="11"/>
  <c r="L235" i="11"/>
  <c r="L223" i="11"/>
  <c r="L209" i="11"/>
  <c r="L194" i="11"/>
  <c r="L180" i="11"/>
  <c r="L170" i="11"/>
  <c r="L160" i="11"/>
  <c r="L156" i="11"/>
  <c r="V178" i="8" l="1"/>
  <c r="V175" i="8"/>
  <c r="Q101" i="8"/>
  <c r="F109" i="8"/>
  <c r="G34" i="8"/>
  <c r="H175" i="8"/>
  <c r="R49" i="8"/>
  <c r="R48" i="8" s="1"/>
  <c r="R180" i="8" s="1"/>
  <c r="R174" i="8" s="1"/>
  <c r="R194" i="8" s="1"/>
  <c r="Q49" i="8"/>
  <c r="S49" i="8"/>
  <c r="S48" i="8" s="1"/>
  <c r="S180" i="8" s="1"/>
  <c r="T180" i="8" s="1"/>
  <c r="L49" i="8"/>
  <c r="L48" i="8" s="1"/>
  <c r="L180" i="8" s="1"/>
  <c r="L174" i="8" s="1"/>
  <c r="L194" i="8" s="1"/>
  <c r="M49" i="8"/>
  <c r="M48" i="8" s="1"/>
  <c r="M141" i="8" s="1"/>
  <c r="G49" i="8"/>
  <c r="F115" i="8"/>
  <c r="F88" i="8"/>
  <c r="F191" i="8"/>
  <c r="F190" i="8"/>
  <c r="F188" i="8"/>
  <c r="F187" i="8"/>
  <c r="F176" i="8"/>
  <c r="F90" i="8"/>
  <c r="F136" i="8"/>
  <c r="F135" i="8"/>
  <c r="F131" i="8"/>
  <c r="F129" i="8"/>
  <c r="F127" i="8"/>
  <c r="F125" i="8"/>
  <c r="F114" i="8"/>
  <c r="F110" i="8"/>
  <c r="F108" i="8"/>
  <c r="F102" i="8"/>
  <c r="F100" i="8"/>
  <c r="F97" i="8"/>
  <c r="F95" i="8"/>
  <c r="F94" i="8"/>
  <c r="F91" i="8"/>
  <c r="F89" i="8"/>
  <c r="F83" i="8"/>
  <c r="F82" i="8"/>
  <c r="F80" i="8"/>
  <c r="F79" i="8"/>
  <c r="F78" i="8"/>
  <c r="F76" i="8"/>
  <c r="F75" i="8"/>
  <c r="F71" i="8"/>
  <c r="F69" i="8"/>
  <c r="F68" i="8"/>
  <c r="F67" i="8"/>
  <c r="F66" i="8"/>
  <c r="F65" i="8"/>
  <c r="F64" i="8"/>
  <c r="F62" i="8"/>
  <c r="F56" i="8"/>
  <c r="F55" i="8"/>
  <c r="F53" i="8"/>
  <c r="F52" i="8"/>
  <c r="F43" i="8"/>
  <c r="F42" i="8"/>
  <c r="S174" i="8" l="1"/>
  <c r="T174" i="8" s="1"/>
  <c r="Q48" i="8"/>
  <c r="G48" i="8"/>
  <c r="H114" i="8"/>
  <c r="F178" i="8"/>
  <c r="F179" i="8"/>
  <c r="H131" i="8"/>
  <c r="H88" i="8"/>
  <c r="H108" i="8"/>
  <c r="F107" i="8"/>
  <c r="V180" i="8"/>
  <c r="I114" i="8"/>
  <c r="V114" i="8"/>
  <c r="R141" i="8"/>
  <c r="M180" i="8"/>
  <c r="S141" i="8"/>
  <c r="Q141" i="8"/>
  <c r="L141" i="8"/>
  <c r="V174" i="8" l="1"/>
  <c r="S194" i="8"/>
  <c r="Q180" i="8"/>
  <c r="V88" i="8"/>
  <c r="I88" i="8"/>
  <c r="I131" i="8"/>
  <c r="I108" i="8"/>
  <c r="G141" i="8"/>
  <c r="V131" i="8"/>
  <c r="G180" i="8"/>
  <c r="V108" i="8"/>
  <c r="M174" i="8"/>
  <c r="N180" i="8"/>
  <c r="Q174" i="8" l="1"/>
  <c r="N174" i="8"/>
  <c r="M194" i="8"/>
  <c r="H180" i="8"/>
  <c r="G174" i="8"/>
  <c r="H116" i="8"/>
  <c r="Q194" i="8" l="1"/>
  <c r="V116" i="8"/>
  <c r="G194" i="8"/>
  <c r="H174" i="8"/>
  <c r="E188" i="8"/>
  <c r="E191" i="8" l="1"/>
  <c r="E190" i="8"/>
  <c r="E187" i="8"/>
  <c r="L140" i="10"/>
  <c r="E176" i="8"/>
  <c r="L134" i="10"/>
  <c r="E43" i="8" l="1"/>
  <c r="E42" i="8"/>
  <c r="E179" i="8" s="1"/>
  <c r="D43" i="8"/>
  <c r="D42" i="8"/>
  <c r="H39" i="8"/>
  <c r="V39" i="8" s="1"/>
  <c r="L360" i="10"/>
  <c r="E139" i="8" s="1"/>
  <c r="L354" i="10"/>
  <c r="E137" i="8" s="1"/>
  <c r="L347" i="10"/>
  <c r="E90" i="8" s="1"/>
  <c r="L345" i="10"/>
  <c r="E136" i="8" s="1"/>
  <c r="L344" i="10"/>
  <c r="E135" i="8" s="1"/>
  <c r="L340" i="10"/>
  <c r="L337" i="10"/>
  <c r="L334" i="10"/>
  <c r="L331" i="10"/>
  <c r="L328" i="10"/>
  <c r="L325" i="10"/>
  <c r="E115" i="8" s="1"/>
  <c r="H115" i="8" s="1"/>
  <c r="V115" i="8" s="1"/>
  <c r="L323" i="10"/>
  <c r="L322" i="10"/>
  <c r="E110" i="8" s="1"/>
  <c r="L321" i="10"/>
  <c r="L320" i="10"/>
  <c r="L317" i="10"/>
  <c r="L314" i="10"/>
  <c r="L311" i="10"/>
  <c r="L308" i="10"/>
  <c r="E127" i="8" s="1"/>
  <c r="H127" i="8" s="1"/>
  <c r="I127" i="8" s="1"/>
  <c r="L305" i="10"/>
  <c r="E125" i="8" s="1"/>
  <c r="L302" i="10"/>
  <c r="L297" i="10"/>
  <c r="E106" i="8" s="1"/>
  <c r="L294" i="10"/>
  <c r="L290" i="10"/>
  <c r="E100" i="8" s="1"/>
  <c r="L287" i="10"/>
  <c r="E97" i="8" s="1"/>
  <c r="L283" i="10"/>
  <c r="E95" i="8" s="1"/>
  <c r="H95" i="8" s="1"/>
  <c r="I95" i="8" s="1"/>
  <c r="L277" i="10"/>
  <c r="E94" i="8" s="1"/>
  <c r="L274" i="10"/>
  <c r="L270" i="10"/>
  <c r="E89" i="8" s="1"/>
  <c r="H89" i="8" s="1"/>
  <c r="V89" i="8" s="1"/>
  <c r="L258" i="10"/>
  <c r="E84" i="8" s="1"/>
  <c r="L253" i="10"/>
  <c r="E83" i="8" s="1"/>
  <c r="L245" i="10"/>
  <c r="E82" i="8" s="1"/>
  <c r="L242" i="10"/>
  <c r="E80" i="8" s="1"/>
  <c r="H80" i="8" s="1"/>
  <c r="I80" i="8" s="1"/>
  <c r="L240" i="10"/>
  <c r="E79" i="8" s="1"/>
  <c r="L239" i="10"/>
  <c r="E75" i="8" s="1"/>
  <c r="L238" i="10"/>
  <c r="E78" i="8" s="1"/>
  <c r="L237" i="10"/>
  <c r="E76" i="8" s="1"/>
  <c r="L236" i="10"/>
  <c r="L233" i="10"/>
  <c r="E91" i="8" s="1"/>
  <c r="H91" i="8" s="1"/>
  <c r="I91" i="8" s="1"/>
  <c r="L230" i="10"/>
  <c r="L228" i="10"/>
  <c r="L227" i="10"/>
  <c r="E67" i="8" s="1"/>
  <c r="H67" i="8" s="1"/>
  <c r="I67" i="8" s="1"/>
  <c r="L226" i="10"/>
  <c r="E65" i="8" s="1"/>
  <c r="L225" i="10"/>
  <c r="E71" i="8" s="1"/>
  <c r="L224" i="10"/>
  <c r="E64" i="8" s="1"/>
  <c r="L223" i="10"/>
  <c r="E68" i="8" s="1"/>
  <c r="L222" i="10"/>
  <c r="E66" i="8" s="1"/>
  <c r="H66" i="8" s="1"/>
  <c r="I66" i="8" s="1"/>
  <c r="L221" i="10"/>
  <c r="E69" i="8" s="1"/>
  <c r="H69" i="8" s="1"/>
  <c r="I69" i="8" s="1"/>
  <c r="L218" i="10"/>
  <c r="L204" i="10"/>
  <c r="E62" i="8" s="1"/>
  <c r="L189" i="10"/>
  <c r="E56" i="8" s="1"/>
  <c r="L175" i="10"/>
  <c r="E55" i="8" s="1"/>
  <c r="L165" i="10"/>
  <c r="E53" i="8" s="1"/>
  <c r="L155" i="10"/>
  <c r="E52" i="8" s="1"/>
  <c r="L151" i="10"/>
  <c r="D191" i="8"/>
  <c r="D190" i="8"/>
  <c r="D188" i="8"/>
  <c r="D187" i="8"/>
  <c r="D90" i="8"/>
  <c r="D139" i="8"/>
  <c r="H139" i="8" s="1"/>
  <c r="D137" i="8"/>
  <c r="H137" i="8" s="1"/>
  <c r="D136" i="8"/>
  <c r="D135" i="8"/>
  <c r="H135" i="8" s="1"/>
  <c r="D133" i="8"/>
  <c r="H133" i="8" s="1"/>
  <c r="D125" i="8"/>
  <c r="D110" i="8"/>
  <c r="D100" i="8"/>
  <c r="H100" i="8" s="1"/>
  <c r="D97" i="8"/>
  <c r="H97" i="8" s="1"/>
  <c r="D94" i="8"/>
  <c r="D84" i="8"/>
  <c r="H84" i="8" s="1"/>
  <c r="D83" i="8"/>
  <c r="D82" i="8"/>
  <c r="D79" i="8"/>
  <c r="H79" i="8" s="1"/>
  <c r="D78" i="8"/>
  <c r="D76" i="8"/>
  <c r="H76" i="8" s="1"/>
  <c r="D75" i="8"/>
  <c r="D71" i="8"/>
  <c r="D68" i="8"/>
  <c r="H68" i="8" s="1"/>
  <c r="D64" i="8"/>
  <c r="H64" i="8" s="1"/>
  <c r="D62" i="8"/>
  <c r="D56" i="8"/>
  <c r="H56" i="8" s="1"/>
  <c r="D55" i="8"/>
  <c r="H55" i="8" s="1"/>
  <c r="D53" i="8"/>
  <c r="H53" i="8" s="1"/>
  <c r="D52" i="8"/>
  <c r="H52" i="8" s="1"/>
  <c r="H78" i="8" l="1"/>
  <c r="H136" i="8"/>
  <c r="V69" i="8"/>
  <c r="E109" i="8"/>
  <c r="E107" i="8" s="1"/>
  <c r="V80" i="8"/>
  <c r="H62" i="8"/>
  <c r="H71" i="8"/>
  <c r="H125" i="8"/>
  <c r="H82" i="8"/>
  <c r="E129" i="8"/>
  <c r="H129" i="8" s="1"/>
  <c r="V66" i="8"/>
  <c r="H94" i="8"/>
  <c r="I94" i="8" s="1"/>
  <c r="H106" i="8"/>
  <c r="E102" i="8"/>
  <c r="I115" i="8"/>
  <c r="H75" i="8"/>
  <c r="V75" i="8" s="1"/>
  <c r="V67" i="8"/>
  <c r="V91" i="8"/>
  <c r="V95" i="8"/>
  <c r="V127" i="8"/>
  <c r="H65" i="8"/>
  <c r="I65" i="8" s="1"/>
  <c r="H83" i="8"/>
  <c r="H90" i="8"/>
  <c r="V90" i="8" s="1"/>
  <c r="V71" i="8"/>
  <c r="V139" i="8"/>
  <c r="V137" i="8"/>
  <c r="V135" i="8"/>
  <c r="V136" i="8"/>
  <c r="H110" i="8"/>
  <c r="D107" i="8"/>
  <c r="V97" i="8"/>
  <c r="I97" i="8"/>
  <c r="I39" i="8"/>
  <c r="I83" i="8"/>
  <c r="V83" i="8"/>
  <c r="I52" i="8"/>
  <c r="V52" i="8"/>
  <c r="V94" i="8"/>
  <c r="I53" i="8"/>
  <c r="V53" i="8"/>
  <c r="I55" i="8"/>
  <c r="V55" i="8"/>
  <c r="I76" i="8"/>
  <c r="V76" i="8"/>
  <c r="I56" i="8"/>
  <c r="V56" i="8"/>
  <c r="I78" i="8"/>
  <c r="V78" i="8"/>
  <c r="I110" i="8"/>
  <c r="V110" i="8"/>
  <c r="I100" i="8"/>
  <c r="V100" i="8"/>
  <c r="I79" i="8"/>
  <c r="V79" i="8"/>
  <c r="I75" i="8"/>
  <c r="I62" i="8"/>
  <c r="V62" i="8"/>
  <c r="I125" i="8"/>
  <c r="V125" i="8"/>
  <c r="I64" i="8"/>
  <c r="V64" i="8"/>
  <c r="I82" i="8"/>
  <c r="V82" i="8"/>
  <c r="I133" i="8"/>
  <c r="V133" i="8"/>
  <c r="I68" i="8"/>
  <c r="V68" i="8"/>
  <c r="I84" i="8"/>
  <c r="V84" i="8"/>
  <c r="H43" i="8"/>
  <c r="V43" i="8" s="1"/>
  <c r="H42" i="8"/>
  <c r="V42" i="8" s="1"/>
  <c r="W42" i="8" s="1"/>
  <c r="C74" i="8"/>
  <c r="T36" i="8"/>
  <c r="E36" i="8"/>
  <c r="E178" i="8" s="1"/>
  <c r="D36" i="8"/>
  <c r="I16" i="8"/>
  <c r="V65" i="8" l="1"/>
  <c r="I129" i="8"/>
  <c r="V129" i="8"/>
  <c r="I106" i="8"/>
  <c r="V106" i="8"/>
  <c r="I42" i="8"/>
  <c r="N16" i="8"/>
  <c r="N36" i="8"/>
  <c r="H16" i="8"/>
  <c r="D178" i="8"/>
  <c r="H36" i="8"/>
  <c r="V36" i="8" s="1"/>
  <c r="W36" i="8" s="1"/>
  <c r="P87" i="8"/>
  <c r="T87" i="8" s="1"/>
  <c r="J87" i="8"/>
  <c r="F87" i="8"/>
  <c r="E87" i="8"/>
  <c r="C87" i="8"/>
  <c r="C72" i="8" s="1"/>
  <c r="T103" i="8"/>
  <c r="T104" i="8"/>
  <c r="W117" i="8"/>
  <c r="W116" i="8"/>
  <c r="U117" i="8"/>
  <c r="U116" i="8"/>
  <c r="O117" i="8"/>
  <c r="O116" i="8"/>
  <c r="P132" i="8"/>
  <c r="T132" i="8" s="1"/>
  <c r="K132" i="8"/>
  <c r="J132" i="8"/>
  <c r="F132" i="8"/>
  <c r="E132" i="8"/>
  <c r="D132" i="8"/>
  <c r="U133" i="8"/>
  <c r="O133" i="8"/>
  <c r="U91" i="8"/>
  <c r="O92" i="8"/>
  <c r="O91" i="8"/>
  <c r="C132" i="8"/>
  <c r="T107" i="8" l="1"/>
  <c r="T109" i="8"/>
  <c r="V16" i="8"/>
  <c r="I36" i="8"/>
  <c r="N132" i="8"/>
  <c r="N103" i="8"/>
  <c r="N87" i="8"/>
  <c r="N107" i="8"/>
  <c r="N109" i="8"/>
  <c r="N104" i="8"/>
  <c r="C128" i="8"/>
  <c r="H104" i="8"/>
  <c r="H109" i="8"/>
  <c r="H103" i="8"/>
  <c r="H132" i="8"/>
  <c r="H107" i="8"/>
  <c r="W92" i="8"/>
  <c r="W133" i="8"/>
  <c r="W91" i="8"/>
  <c r="D87" i="8"/>
  <c r="H87" i="8" s="1"/>
  <c r="D179" i="8"/>
  <c r="V107" i="8" l="1"/>
  <c r="I104" i="8"/>
  <c r="V104" i="8"/>
  <c r="I87" i="8"/>
  <c r="V87" i="8"/>
  <c r="I109" i="8"/>
  <c r="V109" i="8"/>
  <c r="I132" i="8"/>
  <c r="V132" i="8"/>
  <c r="I103" i="8"/>
  <c r="V103" i="8"/>
  <c r="I107" i="8"/>
  <c r="H102" i="8"/>
  <c r="I102" i="8" l="1"/>
  <c r="U151" i="8" l="1"/>
  <c r="C118" i="8" l="1"/>
  <c r="C51" i="8"/>
  <c r="C21" i="8"/>
  <c r="I21" i="8" l="1"/>
  <c r="W21" i="8"/>
  <c r="C23" i="8"/>
  <c r="I23" i="8" s="1"/>
  <c r="I24" i="8"/>
  <c r="J23" i="8" l="1"/>
  <c r="O56" i="8" l="1"/>
  <c r="O90" i="8" l="1"/>
  <c r="U90" i="8"/>
  <c r="W192" i="8" l="1"/>
  <c r="W90" i="8" l="1"/>
  <c r="C138" i="8"/>
  <c r="I138" i="8" s="1"/>
  <c r="C98" i="8"/>
  <c r="C63" i="8"/>
  <c r="C60" i="8"/>
  <c r="C57" i="8"/>
  <c r="I57" i="8" s="1"/>
  <c r="C54" i="8"/>
  <c r="C44" i="8"/>
  <c r="W44" i="8" s="1"/>
  <c r="C41" i="8"/>
  <c r="D21" i="8"/>
  <c r="O40" i="8" l="1"/>
  <c r="U40" i="8"/>
  <c r="I40" i="8"/>
  <c r="C93" i="8"/>
  <c r="C101" i="8"/>
  <c r="C134" i="8"/>
  <c r="I134" i="8" s="1"/>
  <c r="C34" i="8"/>
  <c r="C50" i="8"/>
  <c r="C49" i="8" l="1"/>
  <c r="C48" i="8" l="1"/>
  <c r="D98" i="8"/>
  <c r="D138" i="8"/>
  <c r="D74" i="8"/>
  <c r="D72" i="8" s="1"/>
  <c r="D63" i="8"/>
  <c r="C141" i="8" l="1"/>
  <c r="D134" i="8"/>
  <c r="D93" i="8"/>
  <c r="D41" i="8"/>
  <c r="W191" i="8"/>
  <c r="W190" i="8"/>
  <c r="W189" i="8"/>
  <c r="W188" i="8"/>
  <c r="W187" i="8"/>
  <c r="W186" i="8"/>
  <c r="W185" i="8"/>
  <c r="W184" i="8"/>
  <c r="W183" i="8"/>
  <c r="W182" i="8"/>
  <c r="W181" i="8"/>
  <c r="W180" i="8"/>
  <c r="W179" i="8"/>
  <c r="W178" i="8"/>
  <c r="W177" i="8"/>
  <c r="W176" i="8"/>
  <c r="W175" i="8"/>
  <c r="W174" i="8"/>
  <c r="W169" i="8"/>
  <c r="W168" i="8"/>
  <c r="W167" i="8"/>
  <c r="W166" i="8"/>
  <c r="W165" i="8"/>
  <c r="W164" i="8"/>
  <c r="W163" i="8"/>
  <c r="W162" i="8"/>
  <c r="W161" i="8"/>
  <c r="W160" i="8"/>
  <c r="W159" i="8"/>
  <c r="W158" i="8"/>
  <c r="W157" i="8"/>
  <c r="W156" i="8"/>
  <c r="W155" i="8"/>
  <c r="W154" i="8"/>
  <c r="W153" i="8"/>
  <c r="W152" i="8"/>
  <c r="W151" i="8"/>
  <c r="W150" i="8"/>
  <c r="W149" i="8"/>
  <c r="W148" i="8"/>
  <c r="W147" i="8"/>
  <c r="W146" i="8"/>
  <c r="W130" i="8"/>
  <c r="W126" i="8"/>
  <c r="W124" i="8"/>
  <c r="W122" i="8"/>
  <c r="W121" i="8"/>
  <c r="W113" i="8"/>
  <c r="W81" i="8"/>
  <c r="W77" i="8"/>
  <c r="W61" i="8"/>
  <c r="W59" i="8"/>
  <c r="W58" i="8"/>
  <c r="W57" i="8"/>
  <c r="W29" i="8"/>
  <c r="W27" i="8"/>
  <c r="W26" i="8"/>
  <c r="W25" i="8"/>
  <c r="W22" i="8"/>
  <c r="U169" i="8"/>
  <c r="U168" i="8"/>
  <c r="U167" i="8"/>
  <c r="U166" i="8"/>
  <c r="U165" i="8"/>
  <c r="U164" i="8"/>
  <c r="U163" i="8"/>
  <c r="U162" i="8"/>
  <c r="U161" i="8"/>
  <c r="U160" i="8"/>
  <c r="U159" i="8"/>
  <c r="U158" i="8"/>
  <c r="U157" i="8"/>
  <c r="U156" i="8"/>
  <c r="U155" i="8"/>
  <c r="U154" i="8"/>
  <c r="U153" i="8"/>
  <c r="U152" i="8"/>
  <c r="U150" i="8"/>
  <c r="U149" i="8"/>
  <c r="U148" i="8"/>
  <c r="U147" i="8"/>
  <c r="U146" i="8"/>
  <c r="U130" i="8"/>
  <c r="U126" i="8"/>
  <c r="U124" i="8"/>
  <c r="U122" i="8"/>
  <c r="U121" i="8"/>
  <c r="U113" i="8"/>
  <c r="U81" i="8"/>
  <c r="U77" i="8"/>
  <c r="U61" i="8"/>
  <c r="U59" i="8"/>
  <c r="U58" i="8"/>
  <c r="U57" i="8"/>
  <c r="U43" i="8"/>
  <c r="U38" i="8"/>
  <c r="U37" i="8"/>
  <c r="U29" i="8"/>
  <c r="U27" i="8"/>
  <c r="U26" i="8"/>
  <c r="U25" i="8"/>
  <c r="U22" i="8"/>
  <c r="O192" i="8"/>
  <c r="O191" i="8"/>
  <c r="O190" i="8"/>
  <c r="O189" i="8"/>
  <c r="O188" i="8"/>
  <c r="O187" i="8"/>
  <c r="O186" i="8"/>
  <c r="O185" i="8"/>
  <c r="O184" i="8"/>
  <c r="O183" i="8"/>
  <c r="O182" i="8"/>
  <c r="O181" i="8"/>
  <c r="O180" i="8"/>
  <c r="O179" i="8"/>
  <c r="O178" i="8"/>
  <c r="O177" i="8"/>
  <c r="O176" i="8"/>
  <c r="O175" i="8"/>
  <c r="O174" i="8"/>
  <c r="O169" i="8"/>
  <c r="O168" i="8"/>
  <c r="O167" i="8"/>
  <c r="O166" i="8"/>
  <c r="O165" i="8"/>
  <c r="O164" i="8"/>
  <c r="O163" i="8"/>
  <c r="O162" i="8"/>
  <c r="O161" i="8"/>
  <c r="O160" i="8"/>
  <c r="O159" i="8"/>
  <c r="O158" i="8"/>
  <c r="O157" i="8"/>
  <c r="O156" i="8"/>
  <c r="O155" i="8"/>
  <c r="O154" i="8"/>
  <c r="O153" i="8"/>
  <c r="O152" i="8"/>
  <c r="O151" i="8"/>
  <c r="O150" i="8"/>
  <c r="O149" i="8"/>
  <c r="O148" i="8"/>
  <c r="O147" i="8"/>
  <c r="O146" i="8"/>
  <c r="O130" i="8"/>
  <c r="O126" i="8"/>
  <c r="O124" i="8"/>
  <c r="O122" i="8"/>
  <c r="O121" i="8"/>
  <c r="O113" i="8"/>
  <c r="O81" i="8"/>
  <c r="O77" i="8"/>
  <c r="O61" i="8"/>
  <c r="O59" i="8"/>
  <c r="O58" i="8"/>
  <c r="O57" i="8"/>
  <c r="O43" i="8"/>
  <c r="O38" i="8"/>
  <c r="O37" i="8"/>
  <c r="O29" i="8"/>
  <c r="O27" i="8"/>
  <c r="O26" i="8"/>
  <c r="O25" i="8"/>
  <c r="O22" i="8"/>
  <c r="K186" i="8"/>
  <c r="D186" i="8"/>
  <c r="P186" i="8"/>
  <c r="E186" i="8"/>
  <c r="P182" i="8"/>
  <c r="K182" i="8"/>
  <c r="J182" i="8"/>
  <c r="F182" i="8"/>
  <c r="E182" i="8"/>
  <c r="D182" i="8"/>
  <c r="P177" i="8"/>
  <c r="K177" i="8"/>
  <c r="J177" i="8"/>
  <c r="F177" i="8"/>
  <c r="E177" i="8"/>
  <c r="D177" i="8"/>
  <c r="P162" i="8"/>
  <c r="T162" i="8" s="1"/>
  <c r="K162" i="8"/>
  <c r="J162" i="8"/>
  <c r="F162" i="8"/>
  <c r="E162" i="8"/>
  <c r="D162" i="8"/>
  <c r="P154" i="8"/>
  <c r="T154" i="8" s="1"/>
  <c r="K154" i="8"/>
  <c r="J154" i="8"/>
  <c r="F154" i="8"/>
  <c r="E154" i="8"/>
  <c r="D154" i="8"/>
  <c r="P146" i="8"/>
  <c r="K146" i="8"/>
  <c r="F146" i="8"/>
  <c r="E146" i="8"/>
  <c r="E35" i="8" s="1"/>
  <c r="D146" i="8"/>
  <c r="W141" i="8"/>
  <c r="P138" i="8"/>
  <c r="T138" i="8" s="1"/>
  <c r="J138" i="8"/>
  <c r="E138" i="8"/>
  <c r="K138" i="8"/>
  <c r="F138" i="8"/>
  <c r="F128" i="8"/>
  <c r="E128" i="8"/>
  <c r="P128" i="8"/>
  <c r="T128" i="8" s="1"/>
  <c r="K128" i="8"/>
  <c r="D128" i="8"/>
  <c r="P118" i="8"/>
  <c r="T118" i="8" s="1"/>
  <c r="K118" i="8"/>
  <c r="J118" i="8"/>
  <c r="D118" i="8"/>
  <c r="E118" i="8"/>
  <c r="J98" i="8"/>
  <c r="P98" i="8"/>
  <c r="T98" i="8" s="1"/>
  <c r="K98" i="8"/>
  <c r="F98" i="8"/>
  <c r="E98" i="8"/>
  <c r="P74" i="8"/>
  <c r="P72" i="8" s="1"/>
  <c r="E74" i="8"/>
  <c r="E72" i="8" s="1"/>
  <c r="J74" i="8"/>
  <c r="J72" i="8" s="1"/>
  <c r="P60" i="8"/>
  <c r="T60" i="8" s="1"/>
  <c r="K60" i="8"/>
  <c r="J60" i="8"/>
  <c r="F60" i="8"/>
  <c r="E60" i="8"/>
  <c r="D60" i="8"/>
  <c r="P57" i="8"/>
  <c r="T57" i="8" s="1"/>
  <c r="K57" i="8"/>
  <c r="J57" i="8"/>
  <c r="F57" i="8"/>
  <c r="E57" i="8"/>
  <c r="D57" i="8"/>
  <c r="P54" i="8"/>
  <c r="T54" i="8" s="1"/>
  <c r="K54" i="8"/>
  <c r="F54" i="8"/>
  <c r="E54" i="8"/>
  <c r="U52" i="8"/>
  <c r="O52" i="8"/>
  <c r="P51" i="8"/>
  <c r="T51" i="8" s="1"/>
  <c r="K51" i="8"/>
  <c r="J51" i="8"/>
  <c r="F51" i="8"/>
  <c r="E51" i="8"/>
  <c r="D51" i="8"/>
  <c r="U45" i="8"/>
  <c r="O45" i="8"/>
  <c r="P44" i="8"/>
  <c r="T44" i="8" s="1"/>
  <c r="K44" i="8"/>
  <c r="J44" i="8"/>
  <c r="F44" i="8"/>
  <c r="E44" i="8"/>
  <c r="D44" i="8"/>
  <c r="K41" i="8"/>
  <c r="F41" i="8"/>
  <c r="P41" i="8"/>
  <c r="T41" i="8" s="1"/>
  <c r="T24" i="8"/>
  <c r="N24" i="8"/>
  <c r="D23" i="8"/>
  <c r="P21" i="8"/>
  <c r="T21" i="8" s="1"/>
  <c r="K21" i="8"/>
  <c r="J21" i="8"/>
  <c r="F21" i="8"/>
  <c r="E21" i="8"/>
  <c r="P9" i="8"/>
  <c r="T9" i="8" s="1"/>
  <c r="K9" i="8"/>
  <c r="J9" i="8"/>
  <c r="F9" i="8"/>
  <c r="D9" i="8"/>
  <c r="O141" i="8" l="1"/>
  <c r="U141" i="8"/>
  <c r="T146" i="8"/>
  <c r="P35" i="8"/>
  <c r="T35" i="8" s="1"/>
  <c r="K35" i="8"/>
  <c r="N35" i="8" s="1"/>
  <c r="F35" i="8"/>
  <c r="F34" i="8" s="1"/>
  <c r="T72" i="8"/>
  <c r="T74" i="8"/>
  <c r="N9" i="8"/>
  <c r="H21" i="8"/>
  <c r="N154" i="8"/>
  <c r="N60" i="8"/>
  <c r="N51" i="8"/>
  <c r="N44" i="8"/>
  <c r="N138" i="8"/>
  <c r="N21" i="8"/>
  <c r="N118" i="8"/>
  <c r="H138" i="8"/>
  <c r="H98" i="8"/>
  <c r="N98" i="8"/>
  <c r="N57" i="8"/>
  <c r="N162" i="8"/>
  <c r="H44" i="8"/>
  <c r="V44" i="8" s="1"/>
  <c r="H24" i="8"/>
  <c r="H60" i="8"/>
  <c r="H154" i="8"/>
  <c r="H128" i="8"/>
  <c r="H162" i="8"/>
  <c r="H51" i="8"/>
  <c r="H57" i="8"/>
  <c r="D35" i="8"/>
  <c r="H146" i="8"/>
  <c r="D175" i="8"/>
  <c r="K23" i="8"/>
  <c r="N23" i="8" s="1"/>
  <c r="U53" i="8"/>
  <c r="O85" i="8"/>
  <c r="U99" i="8"/>
  <c r="O108" i="8"/>
  <c r="O112" i="8"/>
  <c r="O115" i="8"/>
  <c r="U123" i="8"/>
  <c r="U132" i="8"/>
  <c r="F7" i="8"/>
  <c r="O68" i="8"/>
  <c r="U85" i="8"/>
  <c r="U95" i="8"/>
  <c r="U108" i="8"/>
  <c r="U112" i="8"/>
  <c r="O65" i="8"/>
  <c r="O96" i="8"/>
  <c r="O105" i="8"/>
  <c r="E175" i="8"/>
  <c r="P23" i="8"/>
  <c r="T23" i="8" s="1"/>
  <c r="U69" i="8"/>
  <c r="U82" i="8"/>
  <c r="U96" i="8"/>
  <c r="P93" i="8"/>
  <c r="T93" i="8" s="1"/>
  <c r="U105" i="8"/>
  <c r="O120" i="8"/>
  <c r="U127" i="8"/>
  <c r="O131" i="8"/>
  <c r="K7" i="8"/>
  <c r="O66" i="8"/>
  <c r="O80" i="8"/>
  <c r="O88" i="8"/>
  <c r="O110" i="8"/>
  <c r="U120" i="8"/>
  <c r="U131" i="8"/>
  <c r="U139" i="8"/>
  <c r="K34" i="8"/>
  <c r="E23" i="8"/>
  <c r="U66" i="8"/>
  <c r="U70" i="8"/>
  <c r="U80" i="8"/>
  <c r="O83" i="8"/>
  <c r="U88" i="8"/>
  <c r="U137" i="8"/>
  <c r="F23" i="8"/>
  <c r="O62" i="8"/>
  <c r="U67" i="8"/>
  <c r="U71" i="8"/>
  <c r="U76" i="8"/>
  <c r="U79" i="8"/>
  <c r="U84" i="8"/>
  <c r="O125" i="8"/>
  <c r="O53" i="8"/>
  <c r="O64" i="8"/>
  <c r="O99" i="8"/>
  <c r="U104" i="8"/>
  <c r="O123" i="8"/>
  <c r="O132" i="8"/>
  <c r="F175" i="8"/>
  <c r="K50" i="8"/>
  <c r="W52" i="8"/>
  <c r="J175" i="8"/>
  <c r="F134" i="8"/>
  <c r="K93" i="8"/>
  <c r="E41" i="8"/>
  <c r="H41" i="8" s="1"/>
  <c r="P50" i="8"/>
  <c r="T50" i="8" s="1"/>
  <c r="E50" i="8"/>
  <c r="J54" i="8"/>
  <c r="N54" i="8" s="1"/>
  <c r="P102" i="8"/>
  <c r="T102" i="8" s="1"/>
  <c r="K63" i="8"/>
  <c r="F74" i="8"/>
  <c r="E93" i="8"/>
  <c r="F118" i="8"/>
  <c r="F63" i="8"/>
  <c r="J63" i="8"/>
  <c r="J134" i="8"/>
  <c r="J146" i="8"/>
  <c r="N146" i="8" s="1"/>
  <c r="P175" i="8"/>
  <c r="J186" i="8"/>
  <c r="J41" i="8"/>
  <c r="N41" i="8" s="1"/>
  <c r="F50" i="8"/>
  <c r="P63" i="8"/>
  <c r="T63" i="8" s="1"/>
  <c r="K74" i="8"/>
  <c r="K72" i="8" s="1"/>
  <c r="E9" i="8"/>
  <c r="H9" i="8" s="1"/>
  <c r="V9" i="8" s="1"/>
  <c r="E63" i="8"/>
  <c r="F93" i="8"/>
  <c r="D54" i="8"/>
  <c r="H54" i="8" s="1"/>
  <c r="J93" i="8"/>
  <c r="N102" i="8"/>
  <c r="J128" i="8"/>
  <c r="N128" i="8" s="1"/>
  <c r="P134" i="8"/>
  <c r="T134" i="8" s="1"/>
  <c r="E134" i="8"/>
  <c r="K134" i="8"/>
  <c r="K175" i="8"/>
  <c r="F186" i="8"/>
  <c r="V41" i="8" l="1"/>
  <c r="W41" i="8" s="1"/>
  <c r="V146" i="8"/>
  <c r="H35" i="8"/>
  <c r="V35" i="8" s="1"/>
  <c r="W35" i="8" s="1"/>
  <c r="H118" i="8"/>
  <c r="V154" i="8"/>
  <c r="F72" i="8"/>
  <c r="V24" i="8"/>
  <c r="I44" i="8"/>
  <c r="N93" i="8"/>
  <c r="N72" i="8"/>
  <c r="V57" i="8"/>
  <c r="V138" i="8"/>
  <c r="V102" i="8"/>
  <c r="V162" i="8"/>
  <c r="I98" i="8"/>
  <c r="V98" i="8"/>
  <c r="I60" i="8"/>
  <c r="V60" i="8"/>
  <c r="I35" i="8"/>
  <c r="I51" i="8"/>
  <c r="V51" i="8"/>
  <c r="V21" i="8"/>
  <c r="I41" i="8"/>
  <c r="I54" i="8"/>
  <c r="V54" i="8"/>
  <c r="I128" i="8"/>
  <c r="V128" i="8"/>
  <c r="N63" i="8"/>
  <c r="N74" i="8"/>
  <c r="N134" i="8"/>
  <c r="H134" i="8"/>
  <c r="H63" i="8"/>
  <c r="H23" i="8"/>
  <c r="H93" i="8"/>
  <c r="D34" i="8"/>
  <c r="H74" i="8"/>
  <c r="J7" i="8"/>
  <c r="N7" i="8" s="1"/>
  <c r="P34" i="8"/>
  <c r="O139" i="8"/>
  <c r="O109" i="8"/>
  <c r="O100" i="8"/>
  <c r="O69" i="8"/>
  <c r="O51" i="8"/>
  <c r="U64" i="8"/>
  <c r="U87" i="8"/>
  <c r="U138" i="8"/>
  <c r="O98" i="8"/>
  <c r="O73" i="8"/>
  <c r="O95" i="8"/>
  <c r="U55" i="8"/>
  <c r="W88" i="8"/>
  <c r="P7" i="8"/>
  <c r="T7" i="8" s="1"/>
  <c r="O78" i="8"/>
  <c r="U110" i="8"/>
  <c r="O119" i="8"/>
  <c r="O70" i="8"/>
  <c r="U119" i="8"/>
  <c r="O97" i="8"/>
  <c r="W53" i="8"/>
  <c r="U136" i="8"/>
  <c r="U94" i="8"/>
  <c r="K101" i="8"/>
  <c r="U39" i="8"/>
  <c r="U115" i="8"/>
  <c r="O82" i="8"/>
  <c r="U114" i="8"/>
  <c r="O94" i="8"/>
  <c r="O55" i="8"/>
  <c r="W80" i="8"/>
  <c r="U68" i="8"/>
  <c r="O75" i="8"/>
  <c r="U51" i="8"/>
  <c r="O42" i="8"/>
  <c r="O114" i="8"/>
  <c r="O118" i="8"/>
  <c r="O103" i="8"/>
  <c r="O67" i="8"/>
  <c r="O137" i="8"/>
  <c r="U111" i="8"/>
  <c r="U106" i="8"/>
  <c r="U74" i="8"/>
  <c r="O87" i="8"/>
  <c r="U56" i="8"/>
  <c r="U89" i="8"/>
  <c r="E101" i="8"/>
  <c r="E49" i="8" s="1"/>
  <c r="U129" i="8"/>
  <c r="U125" i="8"/>
  <c r="O129" i="8"/>
  <c r="U109" i="8"/>
  <c r="W85" i="8"/>
  <c r="U62" i="8"/>
  <c r="J101" i="8"/>
  <c r="W112" i="8"/>
  <c r="O60" i="8"/>
  <c r="W105" i="8"/>
  <c r="U60" i="8"/>
  <c r="U65" i="8"/>
  <c r="O136" i="8"/>
  <c r="O79" i="8"/>
  <c r="W131" i="8"/>
  <c r="U103" i="8"/>
  <c r="U83" i="8"/>
  <c r="O104" i="8"/>
  <c r="O71" i="8"/>
  <c r="D50" i="8"/>
  <c r="H50" i="8" s="1"/>
  <c r="U73" i="8"/>
  <c r="O84" i="8"/>
  <c r="O39" i="8"/>
  <c r="U98" i="8"/>
  <c r="U75" i="8"/>
  <c r="O135" i="8"/>
  <c r="O111" i="8"/>
  <c r="O127" i="8"/>
  <c r="J50" i="8"/>
  <c r="N50" i="8" s="1"/>
  <c r="E34" i="8"/>
  <c r="W99" i="8"/>
  <c r="U78" i="8"/>
  <c r="U97" i="8"/>
  <c r="U135" i="8"/>
  <c r="U100" i="8"/>
  <c r="O106" i="8"/>
  <c r="O89" i="8"/>
  <c r="W132" i="8"/>
  <c r="W123" i="8"/>
  <c r="P101" i="8"/>
  <c r="T101" i="8" s="1"/>
  <c r="O76" i="8"/>
  <c r="U42" i="8"/>
  <c r="F101" i="8"/>
  <c r="E7" i="8"/>
  <c r="D101" i="8"/>
  <c r="T34" i="8" l="1"/>
  <c r="V118" i="8"/>
  <c r="I118" i="8"/>
  <c r="H72" i="8"/>
  <c r="V23" i="8"/>
  <c r="V134" i="8"/>
  <c r="I63" i="8"/>
  <c r="V63" i="8"/>
  <c r="I74" i="8"/>
  <c r="V74" i="8"/>
  <c r="I93" i="8"/>
  <c r="V93" i="8"/>
  <c r="I50" i="8"/>
  <c r="V50" i="8"/>
  <c r="N101" i="8"/>
  <c r="H101" i="8"/>
  <c r="H34" i="8"/>
  <c r="J49" i="8"/>
  <c r="W128" i="8"/>
  <c r="U134" i="8"/>
  <c r="W109" i="8"/>
  <c r="W82" i="8"/>
  <c r="W129" i="8"/>
  <c r="W89" i="8"/>
  <c r="K49" i="8"/>
  <c r="U107" i="8"/>
  <c r="W139" i="8"/>
  <c r="O63" i="8"/>
  <c r="W98" i="8"/>
  <c r="U72" i="8"/>
  <c r="W84" i="8"/>
  <c r="W66" i="8"/>
  <c r="W135" i="8"/>
  <c r="W95" i="8"/>
  <c r="W108" i="8"/>
  <c r="U93" i="8"/>
  <c r="W55" i="8"/>
  <c r="W68" i="8"/>
  <c r="W125" i="8"/>
  <c r="U118" i="8"/>
  <c r="U128" i="8"/>
  <c r="W83" i="8"/>
  <c r="W110" i="8"/>
  <c r="W114" i="8"/>
  <c r="W70" i="8"/>
  <c r="W79" i="8"/>
  <c r="F49" i="8"/>
  <c r="W115" i="8"/>
  <c r="W127" i="8"/>
  <c r="W65" i="8"/>
  <c r="W62" i="8"/>
  <c r="P49" i="8"/>
  <c r="T49" i="8" s="1"/>
  <c r="W104" i="8"/>
  <c r="U102" i="8"/>
  <c r="W96" i="8"/>
  <c r="W119" i="8"/>
  <c r="W100" i="8"/>
  <c r="W106" i="8"/>
  <c r="W136" i="8"/>
  <c r="W75" i="8"/>
  <c r="W111" i="8"/>
  <c r="W120" i="8"/>
  <c r="W56" i="8"/>
  <c r="W64" i="8"/>
  <c r="O138" i="8"/>
  <c r="W87" i="8"/>
  <c r="W97" i="8"/>
  <c r="W69" i="8"/>
  <c r="O107" i="8"/>
  <c r="D7" i="8"/>
  <c r="H7" i="8" s="1"/>
  <c r="V7" i="8" s="1"/>
  <c r="W137" i="8"/>
  <c r="O93" i="8"/>
  <c r="O102" i="8"/>
  <c r="O54" i="8"/>
  <c r="O74" i="8"/>
  <c r="W67" i="8"/>
  <c r="U63" i="8"/>
  <c r="W94" i="8"/>
  <c r="W78" i="8"/>
  <c r="W71" i="8"/>
  <c r="W103" i="8"/>
  <c r="W51" i="8"/>
  <c r="W76" i="8"/>
  <c r="O128" i="8"/>
  <c r="U54" i="8"/>
  <c r="J34" i="8"/>
  <c r="N34" i="8" s="1"/>
  <c r="E48" i="8"/>
  <c r="D49" i="8"/>
  <c r="V34" i="8" l="1"/>
  <c r="W34" i="8" s="1"/>
  <c r="I72" i="8"/>
  <c r="V72" i="8"/>
  <c r="W72" i="8" s="1"/>
  <c r="W118" i="8"/>
  <c r="I34" i="8"/>
  <c r="I101" i="8"/>
  <c r="V101" i="8"/>
  <c r="N49" i="8"/>
  <c r="H49" i="8"/>
  <c r="J48" i="8"/>
  <c r="W134" i="8"/>
  <c r="U101" i="8"/>
  <c r="W54" i="8"/>
  <c r="F48" i="8"/>
  <c r="W93" i="8"/>
  <c r="W73" i="8"/>
  <c r="W74" i="8"/>
  <c r="E180" i="8"/>
  <c r="K48" i="8"/>
  <c r="W102" i="8"/>
  <c r="W138" i="8"/>
  <c r="O50" i="8"/>
  <c r="O72" i="8"/>
  <c r="W107" i="8"/>
  <c r="W63" i="8"/>
  <c r="O101" i="8"/>
  <c r="U50" i="8"/>
  <c r="U35" i="8"/>
  <c r="W60" i="8"/>
  <c r="O134" i="8"/>
  <c r="P48" i="8"/>
  <c r="T48" i="8" s="1"/>
  <c r="O35" i="8"/>
  <c r="E141" i="8"/>
  <c r="D48" i="8"/>
  <c r="I49" i="8" l="1"/>
  <c r="V49" i="8"/>
  <c r="J180" i="8"/>
  <c r="J174" i="8" s="1"/>
  <c r="J194" i="8" s="1"/>
  <c r="N48" i="8"/>
  <c r="D180" i="8"/>
  <c r="D174" i="8" s="1"/>
  <c r="H48" i="8"/>
  <c r="E174" i="8"/>
  <c r="D141" i="8"/>
  <c r="J141" i="8"/>
  <c r="W101" i="8"/>
  <c r="F180" i="8"/>
  <c r="F141" i="8"/>
  <c r="U49" i="8"/>
  <c r="W50" i="8"/>
  <c r="O49" i="8"/>
  <c r="P141" i="8"/>
  <c r="T141" i="8" s="1"/>
  <c r="P180" i="8"/>
  <c r="K141" i="8"/>
  <c r="K180" i="8"/>
  <c r="I48" i="8" l="1"/>
  <c r="V48" i="8"/>
  <c r="N141" i="8"/>
  <c r="H141" i="8"/>
  <c r="V141" i="8" s="1"/>
  <c r="E194" i="8"/>
  <c r="D194" i="8"/>
  <c r="U48" i="8"/>
  <c r="P174" i="8"/>
  <c r="P194" i="8" s="1"/>
  <c r="K174" i="8"/>
  <c r="K194" i="8" s="1"/>
  <c r="O48" i="8"/>
  <c r="F174" i="8"/>
  <c r="W49" i="8"/>
  <c r="F194" i="8" l="1"/>
  <c r="I141" i="8"/>
  <c r="W48" i="8"/>
  <c r="U24" i="8"/>
  <c r="O24" i="8"/>
  <c r="W24" i="8"/>
  <c r="U44" i="8"/>
  <c r="O44" i="8"/>
  <c r="U21" i="8"/>
  <c r="O21" i="8"/>
  <c r="U36" i="8"/>
  <c r="O36" i="8"/>
  <c r="O41" i="8"/>
  <c r="U41" i="8"/>
  <c r="U23" i="8" l="1"/>
  <c r="O23" i="8"/>
  <c r="W23" i="8"/>
  <c r="U34" i="8"/>
  <c r="O34" i="8"/>
  <c r="O8" i="8"/>
  <c r="U8" i="8"/>
  <c r="U16" i="8"/>
  <c r="O16" i="8"/>
  <c r="W17" i="8"/>
  <c r="U17" i="8"/>
  <c r="O17" i="8"/>
  <c r="U11" i="8" l="1"/>
  <c r="O11" i="8"/>
  <c r="U13" i="8"/>
  <c r="O13" i="8"/>
  <c r="O10" i="8"/>
  <c r="U10" i="8"/>
  <c r="I11" i="8"/>
  <c r="O15" i="8"/>
  <c r="U15" i="8"/>
  <c r="I15" i="8"/>
  <c r="O14" i="8"/>
  <c r="U14" i="8"/>
  <c r="O12" i="8"/>
  <c r="U12" i="8"/>
  <c r="I10" i="8"/>
  <c r="C9" i="8"/>
  <c r="W9" i="8" s="1"/>
  <c r="I13" i="8"/>
  <c r="I12" i="8"/>
  <c r="I14" i="8"/>
  <c r="U9" i="8" l="1"/>
  <c r="C7" i="8"/>
  <c r="W7" i="8" s="1"/>
  <c r="I9" i="8"/>
  <c r="O9" i="8"/>
  <c r="O7" i="8" l="1"/>
  <c r="U7" i="8"/>
  <c r="I7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Mariana Silva</author>
  </authors>
  <commentList>
    <comment ref="D35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Mariana Silva:</t>
        </r>
        <r>
          <rPr>
            <sz val="9"/>
            <color indexed="81"/>
            <rFont val="Segoe UI"/>
            <family val="2"/>
          </rPr>
          <t xml:space="preserve">
Somamos o valor de imobilizado do mês para não ter superávit/deficit.</t>
        </r>
      </text>
    </comment>
    <comment ref="E35" authorId="0" shapeId="0" xr:uid="{00000000-0006-0000-0000-000002000000}">
      <text>
        <r>
          <rPr>
            <b/>
            <sz val="9"/>
            <color indexed="81"/>
            <rFont val="Segoe UI"/>
            <family val="2"/>
          </rPr>
          <t>Mariana Silva:</t>
        </r>
        <r>
          <rPr>
            <sz val="9"/>
            <color indexed="81"/>
            <rFont val="Segoe UI"/>
            <family val="2"/>
          </rPr>
          <t xml:space="preserve">
Somamos o valor de imobilizado do mês para não ter superávit/deficit.</t>
        </r>
      </text>
    </comment>
    <comment ref="F35" authorId="0" shapeId="0" xr:uid="{00000000-0006-0000-0000-000003000000}">
      <text>
        <r>
          <rPr>
            <b/>
            <sz val="9"/>
            <color indexed="81"/>
            <rFont val="Segoe UI"/>
            <family val="2"/>
          </rPr>
          <t>Mariana Silva:</t>
        </r>
        <r>
          <rPr>
            <sz val="9"/>
            <color indexed="81"/>
            <rFont val="Segoe UI"/>
            <family val="2"/>
          </rPr>
          <t xml:space="preserve">
Somamos o valor de imobilizado do mês para não ter superávit/deficit.</t>
        </r>
      </text>
    </comment>
    <comment ref="G35" authorId="0" shapeId="0" xr:uid="{00000000-0006-0000-0000-000004000000}">
      <text>
        <r>
          <rPr>
            <b/>
            <sz val="9"/>
            <color indexed="81"/>
            <rFont val="Segoe UI"/>
            <family val="2"/>
          </rPr>
          <t>Mariana Silva:</t>
        </r>
        <r>
          <rPr>
            <sz val="9"/>
            <color indexed="81"/>
            <rFont val="Segoe UI"/>
            <family val="2"/>
          </rPr>
          <t xml:space="preserve">
Somamos o valor de imobilizado do mês para não ter superávit/deficit.</t>
        </r>
      </text>
    </comment>
    <comment ref="J35" authorId="0" shapeId="0" xr:uid="{00000000-0006-0000-0000-000005000000}">
      <text>
        <r>
          <rPr>
            <b/>
            <sz val="9"/>
            <color indexed="81"/>
            <rFont val="Segoe UI"/>
            <family val="2"/>
          </rPr>
          <t>Mariana Silva:</t>
        </r>
        <r>
          <rPr>
            <sz val="9"/>
            <color indexed="81"/>
            <rFont val="Segoe UI"/>
            <family val="2"/>
          </rPr>
          <t xml:space="preserve">
Somamos o valor de imobilizado do mês para não ter superávit/deficit.</t>
        </r>
      </text>
    </comment>
    <comment ref="K35" authorId="0" shapeId="0" xr:uid="{00000000-0006-0000-0000-000006000000}">
      <text>
        <r>
          <rPr>
            <b/>
            <sz val="9"/>
            <color indexed="81"/>
            <rFont val="Segoe UI"/>
            <family val="2"/>
          </rPr>
          <t>Mariana Silva:</t>
        </r>
        <r>
          <rPr>
            <sz val="9"/>
            <color indexed="81"/>
            <rFont val="Segoe UI"/>
            <family val="2"/>
          </rPr>
          <t xml:space="preserve">
Somamos o valor de imobilizado do mês para não ter superávit/deficit.</t>
        </r>
      </text>
    </comment>
    <comment ref="L35" authorId="0" shapeId="0" xr:uid="{00000000-0006-0000-0000-000007000000}">
      <text>
        <r>
          <rPr>
            <b/>
            <sz val="9"/>
            <color indexed="81"/>
            <rFont val="Segoe UI"/>
            <family val="2"/>
          </rPr>
          <t>Mariana Silva:</t>
        </r>
        <r>
          <rPr>
            <sz val="9"/>
            <color indexed="81"/>
            <rFont val="Segoe UI"/>
            <family val="2"/>
          </rPr>
          <t xml:space="preserve">
Somamos o valor de imobilizado do mês para não ter superávit/deficit.</t>
        </r>
      </text>
    </comment>
    <comment ref="M35" authorId="0" shapeId="0" xr:uid="{00000000-0006-0000-0000-000008000000}">
      <text>
        <r>
          <rPr>
            <b/>
            <sz val="9"/>
            <color indexed="81"/>
            <rFont val="Segoe UI"/>
            <family val="2"/>
          </rPr>
          <t>Mariana Silva:</t>
        </r>
        <r>
          <rPr>
            <sz val="9"/>
            <color indexed="81"/>
            <rFont val="Segoe UI"/>
            <family val="2"/>
          </rPr>
          <t xml:space="preserve">
Somamos o valor de imobilizado do mês para não ter superávit/deficit.</t>
        </r>
      </text>
    </comment>
    <comment ref="P35" authorId="0" shapeId="0" xr:uid="{00000000-0006-0000-0000-000009000000}">
      <text>
        <r>
          <rPr>
            <b/>
            <sz val="9"/>
            <color indexed="81"/>
            <rFont val="Segoe UI"/>
            <family val="2"/>
          </rPr>
          <t>Mariana Silva:</t>
        </r>
        <r>
          <rPr>
            <sz val="9"/>
            <color indexed="81"/>
            <rFont val="Segoe UI"/>
            <family val="2"/>
          </rPr>
          <t xml:space="preserve">
Somamos o valor de imobilizado do mês para não ter superávit/deficit.</t>
        </r>
      </text>
    </comment>
    <comment ref="Q35" authorId="0" shapeId="0" xr:uid="{00000000-0006-0000-0000-00000A000000}">
      <text>
        <r>
          <rPr>
            <b/>
            <sz val="9"/>
            <color indexed="81"/>
            <rFont val="Segoe UI"/>
            <family val="2"/>
          </rPr>
          <t>Mariana Silva:</t>
        </r>
        <r>
          <rPr>
            <sz val="9"/>
            <color indexed="81"/>
            <rFont val="Segoe UI"/>
            <family val="2"/>
          </rPr>
          <t xml:space="preserve">
Somamos o valor de imobilizado do mês para não ter superávit/deficit.</t>
        </r>
      </text>
    </comment>
    <comment ref="R35" authorId="0" shapeId="0" xr:uid="{00000000-0006-0000-0000-00000B000000}">
      <text>
        <r>
          <rPr>
            <b/>
            <sz val="9"/>
            <color indexed="81"/>
            <rFont val="Segoe UI"/>
            <family val="2"/>
          </rPr>
          <t>Mariana Silva:</t>
        </r>
        <r>
          <rPr>
            <sz val="9"/>
            <color indexed="81"/>
            <rFont val="Segoe UI"/>
            <family val="2"/>
          </rPr>
          <t xml:space="preserve">
Somamos o valor de imobilizado do mês para não ter superávit/deficit.</t>
        </r>
      </text>
    </comment>
    <comment ref="S35" authorId="0" shapeId="0" xr:uid="{00000000-0006-0000-0000-00000C000000}">
      <text>
        <r>
          <rPr>
            <b/>
            <sz val="9"/>
            <color indexed="81"/>
            <rFont val="Segoe UI"/>
            <family val="2"/>
          </rPr>
          <t>Mariana Silva:</t>
        </r>
        <r>
          <rPr>
            <sz val="9"/>
            <color indexed="81"/>
            <rFont val="Segoe UI"/>
            <family val="2"/>
          </rPr>
          <t xml:space="preserve">
Somamos o valor de imobilizado do mês para não ter superávit/deficit.</t>
        </r>
      </text>
    </comment>
  </commentList>
</comments>
</file>

<file path=xl/sharedStrings.xml><?xml version="1.0" encoding="utf-8"?>
<sst xmlns="http://schemas.openxmlformats.org/spreadsheetml/2006/main" count="15858" uniqueCount="1028">
  <si>
    <t>Relatório Gerencial de Orçamento Previsto x Realizado - Exercício 2021</t>
  </si>
  <si>
    <t>Contrato de Gestão CG 02/2020 - FÁBRICAS DE CULTURA SETOR A</t>
  </si>
  <si>
    <t xml:space="preserve">CATAVENTO CULTURAL E EDUCACIONAL -  ORGANIZAÇÃO SOCIAL DE CULTURA  </t>
  </si>
  <si>
    <t>I - REPASSES  E OUTROS RECURSOS VINCULADOS AO CONTRATO DE GESTÃO</t>
  </si>
  <si>
    <t>RECURSOS VINCULADOS AO CONTRATO DE GESTÃO</t>
  </si>
  <si>
    <t>Orçamento 2021</t>
  </si>
  <si>
    <t>JANEIRO</t>
  </si>
  <si>
    <t>FEVEREIRO</t>
  </si>
  <si>
    <t>MARÇO</t>
  </si>
  <si>
    <t>ABRIL</t>
  </si>
  <si>
    <t>Realizado 
1º quadrimestre</t>
  </si>
  <si>
    <t>% Realizado
1º quadrimestre</t>
  </si>
  <si>
    <t>MAIO</t>
  </si>
  <si>
    <t>JUNHO</t>
  </si>
  <si>
    <t>JULHO</t>
  </si>
  <si>
    <t>AGOSTO</t>
  </si>
  <si>
    <t>Realizado 
2º quadrimestre</t>
  </si>
  <si>
    <t>% Realizado
2º quadrimestre</t>
  </si>
  <si>
    <t>SETEMBRO</t>
  </si>
  <si>
    <t>OUTUBRO</t>
  </si>
  <si>
    <t>NOVEMBRO</t>
  </si>
  <si>
    <t>DEZEMBRO</t>
  </si>
  <si>
    <t>Realizado 
3º quadrimestre</t>
  </si>
  <si>
    <t>% Realizado
3º quadrimestre</t>
  </si>
  <si>
    <t>Realizado 
acumulado Anual</t>
  </si>
  <si>
    <t>% Realizado Ano 2021</t>
  </si>
  <si>
    <t>1</t>
  </si>
  <si>
    <t>Recursos Líquidos para o Contrato de Gestão</t>
  </si>
  <si>
    <t>1.1</t>
  </si>
  <si>
    <t>Repasse Contrato de Gestão</t>
  </si>
  <si>
    <t>1.2</t>
  </si>
  <si>
    <t>Movimentação de Recursos Reservados</t>
  </si>
  <si>
    <t>1.2.1</t>
  </si>
  <si>
    <t xml:space="preserve">Constituição Recursos de Reserva </t>
  </si>
  <si>
    <t>1.2.2</t>
  </si>
  <si>
    <t>Reversão de Recursos de Reservas</t>
  </si>
  <si>
    <t>1.2.3</t>
  </si>
  <si>
    <t>Constituição Recursos de Contingência</t>
  </si>
  <si>
    <t>1.2.4</t>
  </si>
  <si>
    <t>Reversão de Recursos de Contingências</t>
  </si>
  <si>
    <t>1.2.5</t>
  </si>
  <si>
    <t>Constituição Recursos Reserva - Outros (especificar)</t>
  </si>
  <si>
    <t>1.2.6</t>
  </si>
  <si>
    <t>Reversão de Recursos Reservados (Outros)</t>
  </si>
  <si>
    <t>1.3</t>
  </si>
  <si>
    <t xml:space="preserve">Outros Receitas </t>
  </si>
  <si>
    <t>1.3.1</t>
  </si>
  <si>
    <t>Saldos anteriores para utilização no exercício</t>
  </si>
  <si>
    <t>1.3.2</t>
  </si>
  <si>
    <t>Outros saldos</t>
  </si>
  <si>
    <t>1.3.2.1</t>
  </si>
  <si>
    <t>Receitas Financeiras</t>
  </si>
  <si>
    <t>1.3.2.2</t>
  </si>
  <si>
    <t>Outras Receitas</t>
  </si>
  <si>
    <t>2</t>
  </si>
  <si>
    <t>Recursos de Investimento do Contrato de Gestão</t>
  </si>
  <si>
    <t>2.1</t>
  </si>
  <si>
    <t>Investimento do CG</t>
  </si>
  <si>
    <t>3</t>
  </si>
  <si>
    <t>Recursos de Captação</t>
  </si>
  <si>
    <t>3.1</t>
  </si>
  <si>
    <t>Recursos de Captação voltados a Custeio</t>
  </si>
  <si>
    <t>3.1.1</t>
  </si>
  <si>
    <t>Captação de Recursos Operacionais (bilheteria, cessão onerosa de espaço, loja, café, doações, estacionamento, etc)</t>
  </si>
  <si>
    <t>3.1.2</t>
  </si>
  <si>
    <t>Captação de Recursos Incentivados</t>
  </si>
  <si>
    <t>3.1.3</t>
  </si>
  <si>
    <t xml:space="preserve">Trabalho Voluntário </t>
  </si>
  <si>
    <t>3.1.4</t>
  </si>
  <si>
    <t>Parcerias</t>
  </si>
  <si>
    <t>3.2</t>
  </si>
  <si>
    <t>Recursos de Captação voltados a Investimentos</t>
  </si>
  <si>
    <t>II - DEMONSTRAÇÃO DE RESULTADO</t>
  </si>
  <si>
    <t xml:space="preserve">RECEITAS APROPRIADAS VINCULADAS AO CONTRATO DE GESTÃO </t>
  </si>
  <si>
    <t>4</t>
  </si>
  <si>
    <t>Total de Receitas vinculadas ao Plano de Trabalho</t>
  </si>
  <si>
    <t>4.1</t>
  </si>
  <si>
    <t>Receita de Repasse Apropriada</t>
  </si>
  <si>
    <t>4.2</t>
  </si>
  <si>
    <t>Receita de Captação Apropriada</t>
  </si>
  <si>
    <t>4.2.1</t>
  </si>
  <si>
    <t>4.2.2</t>
  </si>
  <si>
    <t>4.2.3</t>
  </si>
  <si>
    <t>4.2.4</t>
  </si>
  <si>
    <t>4.3</t>
  </si>
  <si>
    <t>Total das Receitas Financeiras</t>
  </si>
  <si>
    <t>4.3.1</t>
  </si>
  <si>
    <t>Receitas financeiras</t>
  </si>
  <si>
    <t>4.3.2</t>
  </si>
  <si>
    <t>5</t>
  </si>
  <si>
    <t>Total de Receitas para realização de metas condicionadas</t>
  </si>
  <si>
    <t>5.1</t>
  </si>
  <si>
    <t>Receitas para realização de metas condicionadas</t>
  </si>
  <si>
    <t>DESPESAS DO CONTRATO DE GESTÃO</t>
  </si>
  <si>
    <t>6</t>
  </si>
  <si>
    <t xml:space="preserve">Total de Despesas </t>
  </si>
  <si>
    <t>6.1</t>
  </si>
  <si>
    <t>Subtotal Despesas</t>
  </si>
  <si>
    <t>6.1.1</t>
  </si>
  <si>
    <t>Recursos Humanos - Salários, encargos e benefícios</t>
  </si>
  <si>
    <t>6.1.1.1</t>
  </si>
  <si>
    <t>Diretoria</t>
  </si>
  <si>
    <t>6.1.1.1.1</t>
  </si>
  <si>
    <t>Área Meio</t>
  </si>
  <si>
    <t>6.1.1.1.2</t>
  </si>
  <si>
    <t>Área Fim</t>
  </si>
  <si>
    <t>6.1.1.2</t>
  </si>
  <si>
    <t>Demais Funcionários</t>
  </si>
  <si>
    <t>6.1.1.2.1</t>
  </si>
  <si>
    <t>6.1.1.2.2</t>
  </si>
  <si>
    <t>6.1.1.3</t>
  </si>
  <si>
    <t>Estagiários</t>
  </si>
  <si>
    <t>6.1.1.3.1</t>
  </si>
  <si>
    <t>6.1.1.3.2</t>
  </si>
  <si>
    <t>6.1.1.4</t>
  </si>
  <si>
    <t>Aprendizes</t>
  </si>
  <si>
    <t>6.1.1.4.1</t>
  </si>
  <si>
    <t>6.1.1.4.2</t>
  </si>
  <si>
    <t>6.1.2</t>
  </si>
  <si>
    <t xml:space="preserve">Prestadores de serviços - área meio (Consultorias/Assessorias/Pessoas Jurídicas) </t>
  </si>
  <si>
    <t>6.1.2.1</t>
  </si>
  <si>
    <t>Limpeza</t>
  </si>
  <si>
    <t>6.1.2.2</t>
  </si>
  <si>
    <t>Vigilância / portaria / segurança</t>
  </si>
  <si>
    <t>6.1.2.3</t>
  </si>
  <si>
    <t>Jurídica</t>
  </si>
  <si>
    <t>6.1.2.4</t>
  </si>
  <si>
    <t>Informática</t>
  </si>
  <si>
    <t>6.1.2.5</t>
  </si>
  <si>
    <t>Administrativa / RH</t>
  </si>
  <si>
    <t>6.1.2.6</t>
  </si>
  <si>
    <t>Contábil</t>
  </si>
  <si>
    <t>6.1.2.7</t>
  </si>
  <si>
    <t>Auditoria</t>
  </si>
  <si>
    <t>6.1.2.8</t>
  </si>
  <si>
    <t>Outras Despesas (especificar)</t>
  </si>
  <si>
    <t>6.1.3</t>
  </si>
  <si>
    <t>Custos Administrativos e Institucionais</t>
  </si>
  <si>
    <t>6.1.3.1</t>
  </si>
  <si>
    <t>Locação de Imóveis</t>
  </si>
  <si>
    <t>6.1.3.2</t>
  </si>
  <si>
    <t xml:space="preserve">Utilidades públicas   </t>
  </si>
  <si>
    <t>6.1.3.2.1</t>
  </si>
  <si>
    <t>Água</t>
  </si>
  <si>
    <t>6.1.3.2.2</t>
  </si>
  <si>
    <t>Energia Elétrica</t>
  </si>
  <si>
    <t>6.1.3.2.3</t>
  </si>
  <si>
    <t>Gás</t>
  </si>
  <si>
    <t>6.1.3.2.4</t>
  </si>
  <si>
    <t>Internet</t>
  </si>
  <si>
    <t>6.1.3.2.5</t>
  </si>
  <si>
    <t>Telefonia</t>
  </si>
  <si>
    <t>6.1.3.3</t>
  </si>
  <si>
    <t>Uniformes e EPIs</t>
  </si>
  <si>
    <t>6.1.3.4</t>
  </si>
  <si>
    <t>Viagens e Estadias</t>
  </si>
  <si>
    <t>6.1.3.5</t>
  </si>
  <si>
    <t>Material de consumo, escritório e limpeza</t>
  </si>
  <si>
    <t>6.1.3.6</t>
  </si>
  <si>
    <t>Despesas tributárias e financeiras</t>
  </si>
  <si>
    <t>6.1.3.7</t>
  </si>
  <si>
    <t>Despesas diversas (correio, xerox, motoboy, etc.)</t>
  </si>
  <si>
    <t>6.1.3.8</t>
  </si>
  <si>
    <t>Treinamento de funcionários</t>
  </si>
  <si>
    <t>6.1.3.9</t>
  </si>
  <si>
    <t>Prevenção Covid 19</t>
  </si>
  <si>
    <t>6.1.3.10</t>
  </si>
  <si>
    <t>6.1.3.10.1</t>
  </si>
  <si>
    <t>Equipamentos e Mobiliário</t>
  </si>
  <si>
    <t>6.1.3.10.2</t>
  </si>
  <si>
    <t>Outras Despesas</t>
  </si>
  <si>
    <t>6.1.3.10.3</t>
  </si>
  <si>
    <t>Provisões Judiciais</t>
  </si>
  <si>
    <t>6.1.3.10.4</t>
  </si>
  <si>
    <t>Locação de veículos</t>
  </si>
  <si>
    <t>6.1.3.11</t>
  </si>
  <si>
    <t>Pesquisa de Público</t>
  </si>
  <si>
    <t>6.1.4</t>
  </si>
  <si>
    <t>Programa de Edificações: Conservação, Manutenção e Segurança</t>
  </si>
  <si>
    <t>6.1.4.1</t>
  </si>
  <si>
    <t>Conservação e manutenção de edificações (reparos, pinturas,  limpeza  de  caixa  de  água,  limpeza  de calhas, etc.)</t>
  </si>
  <si>
    <t>6.1.4.2</t>
  </si>
  <si>
    <t>Sistema de Monitoramento de Segurança e AVCB</t>
  </si>
  <si>
    <t>6.1.4.3</t>
  </si>
  <si>
    <t>Equipamentos / Implementos</t>
  </si>
  <si>
    <t>6.1.4.4</t>
  </si>
  <si>
    <t>Seguros (predial, incêndio, etc.)</t>
  </si>
  <si>
    <t>6.1.4.5</t>
  </si>
  <si>
    <t xml:space="preserve">Outras Despesas </t>
  </si>
  <si>
    <t>6.1.4.5.1</t>
  </si>
  <si>
    <t>Projetos/Obras Civis/Benfeitorias</t>
  </si>
  <si>
    <t>6.1.4.5.2</t>
  </si>
  <si>
    <t>6.1.5</t>
  </si>
  <si>
    <t>Programas de Trabalho da Área Fim</t>
  </si>
  <si>
    <t>6.1.5.1</t>
  </si>
  <si>
    <t>Biblioteca</t>
  </si>
  <si>
    <t>6.1.5.1.1</t>
  </si>
  <si>
    <t>Aquisição de Acervo</t>
  </si>
  <si>
    <t>6.1.5.1.2</t>
  </si>
  <si>
    <t>Programação Cultural</t>
  </si>
  <si>
    <t>6.1.5.1.3</t>
  </si>
  <si>
    <t>Outras Despesas (Eventos)</t>
  </si>
  <si>
    <t>6.1.5.1.4</t>
  </si>
  <si>
    <t>Investimentos</t>
  </si>
  <si>
    <t>6.1.5.2</t>
  </si>
  <si>
    <t>Serviço Educativo</t>
  </si>
  <si>
    <t>6.1.5.2.1</t>
  </si>
  <si>
    <t>Projeto Espetáculo</t>
  </si>
  <si>
    <t>6.1.5.2.2</t>
  </si>
  <si>
    <t>Material e Serviços para Ateliês</t>
  </si>
  <si>
    <t>6.1.5.2.3</t>
  </si>
  <si>
    <t>Lanches (Formação Cultural)</t>
  </si>
  <si>
    <t>6.1.5.2.4</t>
  </si>
  <si>
    <t>Lanches (Saídas Pedagógicas)</t>
  </si>
  <si>
    <t>6.1.5.2.5</t>
  </si>
  <si>
    <t>Transportes (Saídas Pedagógicas)</t>
  </si>
  <si>
    <t>6.1.5.2.6</t>
  </si>
  <si>
    <t>Projetos Especiais</t>
  </si>
  <si>
    <t>6.1.5.2.7</t>
  </si>
  <si>
    <t>Formação Continuada Educadores (Palestras)</t>
  </si>
  <si>
    <t>6.1.5.2.8</t>
  </si>
  <si>
    <t>6.1.5.2.9</t>
  </si>
  <si>
    <t>Serviços Profissionais Educadores</t>
  </si>
  <si>
    <t>6.1.5.2.10</t>
  </si>
  <si>
    <t>Bolsista</t>
  </si>
  <si>
    <t>6.1.5.3</t>
  </si>
  <si>
    <t>Fábrica Aberta</t>
  </si>
  <si>
    <t>6.1.5.3.1</t>
  </si>
  <si>
    <t>Lanches</t>
  </si>
  <si>
    <t>6.1.5.3.2</t>
  </si>
  <si>
    <t>Transporte</t>
  </si>
  <si>
    <t>6.1.5.3.3</t>
  </si>
  <si>
    <t>Serviços Profissionais</t>
  </si>
  <si>
    <t>6.1.5.3.4</t>
  </si>
  <si>
    <t>Bolsistas</t>
  </si>
  <si>
    <t>6.1.5.3.5</t>
  </si>
  <si>
    <t>Instrumentos e Equipamentos</t>
  </si>
  <si>
    <t>6.1.5.3.6</t>
  </si>
  <si>
    <t>Eventos Esporádicos</t>
  </si>
  <si>
    <t>6.1.5.3.7</t>
  </si>
  <si>
    <t>Programação Cultural (Fábrica Aberta)</t>
  </si>
  <si>
    <t>6.1.5.3.8</t>
  </si>
  <si>
    <t>6.1.5.3.9</t>
  </si>
  <si>
    <t>6.1.6</t>
  </si>
  <si>
    <t>Comunicação e Imprensa</t>
  </si>
  <si>
    <t>6.1.6.1</t>
  </si>
  <si>
    <t>Site, Redes Sociais e Materiais Gráficos</t>
  </si>
  <si>
    <t>6.1.6.2</t>
  </si>
  <si>
    <t>Assessoria de Imprensa</t>
  </si>
  <si>
    <t>6.1.6.3</t>
  </si>
  <si>
    <t>Publicidade</t>
  </si>
  <si>
    <t>6.1.6.4</t>
  </si>
  <si>
    <t>6.1.6.4.1</t>
  </si>
  <si>
    <t>Projeção Mapeada/Torre de LED (Programa 4.0)</t>
  </si>
  <si>
    <t>6.2</t>
  </si>
  <si>
    <t>Depreciação/Amortização/Baixa de Imobilizado</t>
  </si>
  <si>
    <t>6.2.1</t>
  </si>
  <si>
    <t>Depreciação</t>
  </si>
  <si>
    <t>6.2.2</t>
  </si>
  <si>
    <t>Amortização</t>
  </si>
  <si>
    <t>6.2.3</t>
  </si>
  <si>
    <t>Baixa de ativo imobilizado</t>
  </si>
  <si>
    <t>6.2.4</t>
  </si>
  <si>
    <t>Outros (especificar)</t>
  </si>
  <si>
    <t>6.2.4.1</t>
  </si>
  <si>
    <t>Voluntários/Serviços Gratuitos</t>
  </si>
  <si>
    <t>7</t>
  </si>
  <si>
    <t>Superávit/Déficit do exercício</t>
  </si>
  <si>
    <t>III - INVESTIMENTOS/IMOBILIZADO</t>
  </si>
  <si>
    <t>INVESTIMENTOS/IMOBILIZADO</t>
  </si>
  <si>
    <t>8</t>
  </si>
  <si>
    <t>Investimentos com recursos vinculados ao contratos de gestão</t>
  </si>
  <si>
    <t>8.1</t>
  </si>
  <si>
    <t>Equipamentos de informática</t>
  </si>
  <si>
    <t>8.2</t>
  </si>
  <si>
    <t>Móveis e utensílios</t>
  </si>
  <si>
    <t>8.3</t>
  </si>
  <si>
    <t>Máquinas e equipamentos</t>
  </si>
  <si>
    <t>8.4</t>
  </si>
  <si>
    <t>Software</t>
  </si>
  <si>
    <t>8.5</t>
  </si>
  <si>
    <t>Benfeitorias</t>
  </si>
  <si>
    <t>8.6</t>
  </si>
  <si>
    <t>Aquisição de acervo</t>
  </si>
  <si>
    <t>8.7</t>
  </si>
  <si>
    <t>Outros investimentos/imobilizado (especificar)</t>
  </si>
  <si>
    <t>9</t>
  </si>
  <si>
    <t>Recursos públicos específicos para investimento no contrato de gestão</t>
  </si>
  <si>
    <t>9.1</t>
  </si>
  <si>
    <t>9.2</t>
  </si>
  <si>
    <t>9.3</t>
  </si>
  <si>
    <t>9.4</t>
  </si>
  <si>
    <t>9.5</t>
  </si>
  <si>
    <t>9.6</t>
  </si>
  <si>
    <t>9.7</t>
  </si>
  <si>
    <t>10</t>
  </si>
  <si>
    <t>Investimentos com recursos incentivados</t>
  </si>
  <si>
    <t>10.1</t>
  </si>
  <si>
    <t>10.2</t>
  </si>
  <si>
    <t>10.3</t>
  </si>
  <si>
    <t>10.4</t>
  </si>
  <si>
    <t>10.5</t>
  </si>
  <si>
    <t>10.6</t>
  </si>
  <si>
    <t>10.7</t>
  </si>
  <si>
    <t>IV - PROJETOS A EXECUTAR, SALDOS DE RECURSOS VINCULADOS AO CONTRATO DE GESTÃO E SALDOS BANCÁRIOS</t>
  </si>
  <si>
    <t>PROJETOS A EXECUTAR, SALDOS DE RECURSOS VINCULADOS AO CONTRATO DE GESTÃO E SALDOS BANCÁRIOS</t>
  </si>
  <si>
    <t>11</t>
  </si>
  <si>
    <t>Projetos a Executar (Contábil)</t>
  </si>
  <si>
    <t>11.1</t>
  </si>
  <si>
    <t>Recursos líquidos disponíveis</t>
  </si>
  <si>
    <t>11.1.1</t>
  </si>
  <si>
    <t>Saldo dos exercícios anteriores</t>
  </si>
  <si>
    <t>11.1.2</t>
  </si>
  <si>
    <t>Recursos líquidos para o contrato de gestão</t>
  </si>
  <si>
    <t>11.2</t>
  </si>
  <si>
    <t>Receitas apropriadas</t>
  </si>
  <si>
    <t>11.3</t>
  </si>
  <si>
    <t>Receitas financeiras dos recursos de reservas e contingência</t>
  </si>
  <si>
    <t>11.4</t>
  </si>
  <si>
    <t>Investimentos com recursos vinculados ao CG</t>
  </si>
  <si>
    <t>11.5</t>
  </si>
  <si>
    <t>Restituição de recursos a SEC</t>
  </si>
  <si>
    <t>12</t>
  </si>
  <si>
    <t>Recursos Incentivados - saldo a ser executado</t>
  </si>
  <si>
    <t>12.1</t>
  </si>
  <si>
    <t>Recursos captados</t>
  </si>
  <si>
    <t>12.2</t>
  </si>
  <si>
    <t>Receita apropriada do recurso captado</t>
  </si>
  <si>
    <t>12.3</t>
  </si>
  <si>
    <t>Despesa realizada do recurso captado</t>
  </si>
  <si>
    <t>13</t>
  </si>
  <si>
    <t>Outras informações: saldos bancários</t>
  </si>
  <si>
    <t>13.1</t>
  </si>
  <si>
    <t xml:space="preserve">Conta de Repasses do Contrato de Gestão  </t>
  </si>
  <si>
    <t>13.2</t>
  </si>
  <si>
    <t xml:space="preserve">Conta de Captação Operacional </t>
  </si>
  <si>
    <t>13.3</t>
  </si>
  <si>
    <t xml:space="preserve">Conta de Projetos Incentivados </t>
  </si>
  <si>
    <t>13.4</t>
  </si>
  <si>
    <t xml:space="preserve">Conta de Recurso de Reserva </t>
  </si>
  <si>
    <t>13.5</t>
  </si>
  <si>
    <t>Conta de Recurso de Contingência</t>
  </si>
  <si>
    <t>13.6</t>
  </si>
  <si>
    <t>Demais Saldos (especificar)</t>
  </si>
  <si>
    <t>Classificação</t>
  </si>
  <si>
    <t>Nome</t>
  </si>
  <si>
    <t>Saldo anterior</t>
  </si>
  <si>
    <t>Débito</t>
  </si>
  <si>
    <t>Crédito</t>
  </si>
  <si>
    <t>Saldo atual</t>
  </si>
  <si>
    <t>Centro de Custo - 1206 - FÁBRICAS 02/2020</t>
  </si>
  <si>
    <t>ATIVO</t>
  </si>
  <si>
    <t>1.01</t>
  </si>
  <si>
    <t/>
  </si>
  <si>
    <t>ATIVO CIRCULANTE</t>
  </si>
  <si>
    <t>1.01.01</t>
  </si>
  <si>
    <t>DISPONIBILIDADES</t>
  </si>
  <si>
    <t>1.01.01.01</t>
  </si>
  <si>
    <t>1.01.01.01.01</t>
  </si>
  <si>
    <t>CAIXA</t>
  </si>
  <si>
    <t>1.01.01.01.01.013</t>
  </si>
  <si>
    <t>CAIXA - FÁBRICA DE CULTURA CG 02/2020</t>
  </si>
  <si>
    <t>1.01.01.01.02</t>
  </si>
  <si>
    <t>BANCOS CONTA MOVIMENTO RECURSOS LIVRES</t>
  </si>
  <si>
    <t>1.01.01.01.02.113</t>
  </si>
  <si>
    <t>BB - C/C 140.994-8 FC 02/2020</t>
  </si>
  <si>
    <t>1.01.01.01.02.114</t>
  </si>
  <si>
    <t>BB - C/C 140.995-6 FC 02/2020 RESERVA</t>
  </si>
  <si>
    <t>1.01.01.01.02.115</t>
  </si>
  <si>
    <t>BB - C/C 140.996-4 FC 02/2020 CONTINGÊNCIA</t>
  </si>
  <si>
    <t>1.01.01.01.02.116</t>
  </si>
  <si>
    <t>BB - C/C 140.997-2 FC 02/2020 CAPTAÇÃO</t>
  </si>
  <si>
    <t>1.01.01.01.04</t>
  </si>
  <si>
    <t>APLICAÇÕES FINANCEIRAS RECURSOS LIVRES</t>
  </si>
  <si>
    <t>1.01.01.01.04.231</t>
  </si>
  <si>
    <t>BB Aplic.140.994-8 CDB DI FC 02/2020</t>
  </si>
  <si>
    <t>1.01.01.01.04.232</t>
  </si>
  <si>
    <t>BB Aplic. 140.995-6 CDB DI FC 02/2020</t>
  </si>
  <si>
    <t>1.01.01.01.04.233</t>
  </si>
  <si>
    <t>BB Aplic.140.996-4 CDB DI FC 02/2020</t>
  </si>
  <si>
    <t>1.01.01.01.04.234</t>
  </si>
  <si>
    <t>BB Aplic.140.997-2 CDB DI FC 02/2020</t>
  </si>
  <si>
    <t>1.01.01.01.06</t>
  </si>
  <si>
    <t>CARTÃO DE CRÉDITO</t>
  </si>
  <si>
    <t>1.01.01.01.06.008</t>
  </si>
  <si>
    <t>BB - Cartão de Crédito ELO 4204 - Fábricas</t>
  </si>
  <si>
    <t>1.01.02</t>
  </si>
  <si>
    <t>REALIZÁVEIS A CURTO PRAZO</t>
  </si>
  <si>
    <t>1.01.02.02</t>
  </si>
  <si>
    <t>ADIANTAMENTOS</t>
  </si>
  <si>
    <t>1.01.02.02.01</t>
  </si>
  <si>
    <t>1.01.02.02.01.001</t>
  </si>
  <si>
    <t>ADIANTAMENTO SALARIAL</t>
  </si>
  <si>
    <t>1.01.02.02.01.002</t>
  </si>
  <si>
    <t>ADIANTAMENTO DE FÉRIAS</t>
  </si>
  <si>
    <t>1.01.02.02.01.003</t>
  </si>
  <si>
    <t>ADIANTAMENTO DE 13º SALÁRIO</t>
  </si>
  <si>
    <t>1.01.02.02.01.004</t>
  </si>
  <si>
    <t>ADIANTAMENTO DE RESCISÃO</t>
  </si>
  <si>
    <t>1.01.02.02.01.006</t>
  </si>
  <si>
    <t>ADIANTAMENTO A FORNECEDOR</t>
  </si>
  <si>
    <t>1.01.02.02.01.510</t>
  </si>
  <si>
    <t>OUTROS ADIANTAMENTOS</t>
  </si>
  <si>
    <t>1.01.02.02.01.512</t>
  </si>
  <si>
    <t>ADIANTAMENTO PENSÃO ALIMENTÍCIA</t>
  </si>
  <si>
    <t>1.01.02.50</t>
  </si>
  <si>
    <t>DESPESAS ANTECIPADAS</t>
  </si>
  <si>
    <t>1.01.02.50.01</t>
  </si>
  <si>
    <t>1.01.02.50.01.001</t>
  </si>
  <si>
    <t>PRÊMIOS DE SEGUROS A APROPRIAR</t>
  </si>
  <si>
    <t>1.02</t>
  </si>
  <si>
    <t>ATIVO NÃO CIRCULANTE</t>
  </si>
  <si>
    <t>1.02.03</t>
  </si>
  <si>
    <t>ATIVO PERMANENTE</t>
  </si>
  <si>
    <t>1.02.03.01</t>
  </si>
  <si>
    <t>IMOBILIZADOS VINCULADOS</t>
  </si>
  <si>
    <t>1.02.03.01.01</t>
  </si>
  <si>
    <t>1.02.03.01.01.005</t>
  </si>
  <si>
    <t>EQUIP.SOM/LUZ/IMAGEM</t>
  </si>
  <si>
    <t>1.02.03.01.01.010</t>
  </si>
  <si>
    <t>MÁQUINAS E EQUIPAMENTOS</t>
  </si>
  <si>
    <t>1.02.03.01.01.011</t>
  </si>
  <si>
    <t>MÓVEIS E UTENSÍLIOS</t>
  </si>
  <si>
    <t>1.02.03.01.01.012</t>
  </si>
  <si>
    <t>EQUIP.PROCESSAMENTOS DE DADOS</t>
  </si>
  <si>
    <t>1.02.03.01.01.601</t>
  </si>
  <si>
    <t>EQUIP.GINÁSTICA/CIRCO</t>
  </si>
  <si>
    <t>1.02.03.02</t>
  </si>
  <si>
    <t>DEPRECIAÇÕES ACUMULADAS</t>
  </si>
  <si>
    <t>1.02.03.02.01</t>
  </si>
  <si>
    <t>1.02.03.02.01.004</t>
  </si>
  <si>
    <t>DEPR ACUM MÁQUINAS E EQUIPAMENTOS</t>
  </si>
  <si>
    <t>1.02.03.02.01.005</t>
  </si>
  <si>
    <t>DEPR ACUM MÓVEIS E UTENSÍLIOS</t>
  </si>
  <si>
    <t>1.02.03.02.01.006</t>
  </si>
  <si>
    <t>DEPR ACUM EQUIP.PROCESSAMENTO DE DADOS</t>
  </si>
  <si>
    <t>1.02.03.02.01.512</t>
  </si>
  <si>
    <t>DEPR ACUM EQUIP.SOM/LUZ/IMAGEM</t>
  </si>
  <si>
    <t>1.02.03.02.01.527</t>
  </si>
  <si>
    <t>DEPR ACUM EQUIP.GINÁSTICA/CIRCO</t>
  </si>
  <si>
    <t>1.02.03.06</t>
  </si>
  <si>
    <t>IMOBILIZADOS PRÓPRIOS</t>
  </si>
  <si>
    <t>1.02.03.06.01</t>
  </si>
  <si>
    <t>1.02.03.06.01.001</t>
  </si>
  <si>
    <t>1.02.03.06.01.002</t>
  </si>
  <si>
    <t>EQUIP.DE TELECOMUNICAÇÕES</t>
  </si>
  <si>
    <t>1.02.03.06.01.004</t>
  </si>
  <si>
    <t>INSTALAÇÕES</t>
  </si>
  <si>
    <t>1.02.03.06.01.005</t>
  </si>
  <si>
    <t>1.02.03.06.01.006</t>
  </si>
  <si>
    <t>1.02.03.06.01.009</t>
  </si>
  <si>
    <t>BENFEITORIAS IMÓVEIS DE TERCEIROS</t>
  </si>
  <si>
    <t>1.02.03.06.01.010</t>
  </si>
  <si>
    <t>INSTRUMENTOS MUSICAIS/ORQUESTRA</t>
  </si>
  <si>
    <t>1.02.03.06.01.011</t>
  </si>
  <si>
    <t>EQUIP.DE SEGURANÇA</t>
  </si>
  <si>
    <t>1.02.03.06.01.012</t>
  </si>
  <si>
    <t>1.02.03.06.01.013</t>
  </si>
  <si>
    <t>EQUIP.PARA ACERVO</t>
  </si>
  <si>
    <t>1.02.03.07</t>
  </si>
  <si>
    <t>DEPRECIAÇÃO IMOBILIZADOS PRÓPRIOS</t>
  </si>
  <si>
    <t>1.02.03.07.01</t>
  </si>
  <si>
    <t>1.02.03.07.01.001</t>
  </si>
  <si>
    <t>DEPR ACUM INSTALAÇÕES</t>
  </si>
  <si>
    <t>1.02.03.07.01.002</t>
  </si>
  <si>
    <t>1.02.03.07.01.003</t>
  </si>
  <si>
    <t>1.02.03.07.01.004</t>
  </si>
  <si>
    <t>1.02.03.07.01.009</t>
  </si>
  <si>
    <t>DEPR ACUM INSTRUMENTOS MUSICAIS/ORQUESTRA</t>
  </si>
  <si>
    <t>1.02.03.07.01.010</t>
  </si>
  <si>
    <t>DEPR ACUM EQUIP.DE SEGURANÇA</t>
  </si>
  <si>
    <t>1.02.03.07.01.011</t>
  </si>
  <si>
    <t>DEPR ACUM BENF.IMÓVEIS TERCEIROS</t>
  </si>
  <si>
    <t>1.02.03.07.01.012</t>
  </si>
  <si>
    <t>DEPR ACUM EQUIP.DE TELECOMUNICAÇÕES</t>
  </si>
  <si>
    <t>1.02.03.07.01.013</t>
  </si>
  <si>
    <t>1.02.03.07.01.015</t>
  </si>
  <si>
    <t>DEPR ACUM EQUIP.PARA ACERVO</t>
  </si>
  <si>
    <t>1.02.03.08</t>
  </si>
  <si>
    <t>INTANGÍVEIS</t>
  </si>
  <si>
    <t>1.02.03.08.01</t>
  </si>
  <si>
    <t>1.02.03.08.01.001</t>
  </si>
  <si>
    <t>SOFTWARE</t>
  </si>
  <si>
    <t>1.02.03.09</t>
  </si>
  <si>
    <t>AMORTIZAÇÃO IMOBILIZADOS PRÓPRIOS</t>
  </si>
  <si>
    <t>1.02.03.09.01</t>
  </si>
  <si>
    <t>AMORTIZAÇÃO IMOBILIZADO PRÓPRIO</t>
  </si>
  <si>
    <t>1.02.03.09.01.001</t>
  </si>
  <si>
    <t>AMORT ACUM SOFTWARE</t>
  </si>
  <si>
    <t>PASSIVO</t>
  </si>
  <si>
    <t>2.01</t>
  </si>
  <si>
    <t>PASSIVO CIRCULANTE</t>
  </si>
  <si>
    <t>2.01.01</t>
  </si>
  <si>
    <t>EXIGÍVEIS A CURTO PRAZO</t>
  </si>
  <si>
    <t>2.01.01.02</t>
  </si>
  <si>
    <t>OBRIGAÇÕES TRABALHISTAS</t>
  </si>
  <si>
    <t>2.01.01.02.01</t>
  </si>
  <si>
    <t>2.01.01.02.01.001</t>
  </si>
  <si>
    <t>SALÁRIOS A PAGAR</t>
  </si>
  <si>
    <t>2.01.01.02.01.002</t>
  </si>
  <si>
    <t>PROVISÃO DE FÉRIAS E ENCARGOS</t>
  </si>
  <si>
    <t>2.01.01.02.01.003</t>
  </si>
  <si>
    <t>PROVISÃO DE 13 SALÁRIOS E ENCARGOS</t>
  </si>
  <si>
    <t>2.01.01.02.01.004</t>
  </si>
  <si>
    <t>PENSÃO ALIMENTÍCIA A PAGAR</t>
  </si>
  <si>
    <t>2.01.01.02.01.005</t>
  </si>
  <si>
    <t>AUTÔNOMO A PAGAR</t>
  </si>
  <si>
    <t>2.01.01.02.01.510</t>
  </si>
  <si>
    <t>OUTRAS OBRIGAÇÕES TRABALHISTAS A RECOLHER</t>
  </si>
  <si>
    <t>2.01.01.03</t>
  </si>
  <si>
    <t>ENCARGOS SOCIAIS E PREVIDÊNCIA A RECOLHER</t>
  </si>
  <si>
    <t>2.01.01.03.01</t>
  </si>
  <si>
    <t>2.01.01.03.01.001</t>
  </si>
  <si>
    <t>INSS SOBRE FOLHA A RECOLHER</t>
  </si>
  <si>
    <t>2.01.01.03.01.002</t>
  </si>
  <si>
    <t>FGTS SOBRE FOLHA A RECOLHER</t>
  </si>
  <si>
    <t>2.01.01.03.01.004</t>
  </si>
  <si>
    <t>PIS SOBRE FOLHA A RECOLHER</t>
  </si>
  <si>
    <t>2.01.01.03.01.511</t>
  </si>
  <si>
    <t>INSS (AUTÔNOMOS) A RECOLHER</t>
  </si>
  <si>
    <t>2.01.01.04</t>
  </si>
  <si>
    <t>OBRIGAÇÕES TRIBUTÁRIAS A RECOLHER</t>
  </si>
  <si>
    <t>2.01.01.04.01</t>
  </si>
  <si>
    <t>2.01.01.04.01.008</t>
  </si>
  <si>
    <t>IRRF 0561 (FUNCIONÁRIOS) A RECOLHER</t>
  </si>
  <si>
    <t>2.01.01.04.01.009</t>
  </si>
  <si>
    <t>IRRF 0588 (AUTÔNOMOS) A RECOLHER</t>
  </si>
  <si>
    <t>2.01.01.04.01.011</t>
  </si>
  <si>
    <t>IRRF 1708 (P.JURÍDICA) A RECOLHER</t>
  </si>
  <si>
    <t>2.01.01.04.01.012</t>
  </si>
  <si>
    <t>PIS/COFINS/CSLL 5952 A RECOLHER</t>
  </si>
  <si>
    <t>2.01.01.04.01.013</t>
  </si>
  <si>
    <t>INSS RET FONTE FORNECEDORES A RECOLHER</t>
  </si>
  <si>
    <t>2.01.01.04.01.014</t>
  </si>
  <si>
    <t>ISS RET FONTE FORNECEDORES A RECOLHER</t>
  </si>
  <si>
    <t>2.01.01.04.01.016</t>
  </si>
  <si>
    <t>ISS (AUTÔNOMOS)A RECOLHER</t>
  </si>
  <si>
    <t>2.01.01.04.01.510</t>
  </si>
  <si>
    <t>COFINS SOBRE APLICAÇÃO FINANCEIRA</t>
  </si>
  <si>
    <t>2.01.01.04.02</t>
  </si>
  <si>
    <t>PROVISÕES TRIBUTÁRIAS</t>
  </si>
  <si>
    <t>2.01.01.04.02.001</t>
  </si>
  <si>
    <t>PROVISÃO ISS SOBRE REPASSE</t>
  </si>
  <si>
    <t>2.01.01.05</t>
  </si>
  <si>
    <t>OUTRAS OBRIGAÇÕES</t>
  </si>
  <si>
    <t>2.01.01.05.01</t>
  </si>
  <si>
    <t>2.01.01.05.01.001</t>
  </si>
  <si>
    <t>FORNECEDOR A PAGAR</t>
  </si>
  <si>
    <t>2.01.01.05.01.004</t>
  </si>
  <si>
    <t>SEGUROS A PAGAR</t>
  </si>
  <si>
    <t>2.01.03</t>
  </si>
  <si>
    <t>SECRETARIA DA CULTURA DO ESTADO DE SP</t>
  </si>
  <si>
    <t>2.01.03.01</t>
  </si>
  <si>
    <t>2.01.03.01.01</t>
  </si>
  <si>
    <t>2.01.03.01.01.010</t>
  </si>
  <si>
    <t>FÁBRICA DE CULTURA CG 02/2020</t>
  </si>
  <si>
    <t>2.02</t>
  </si>
  <si>
    <t>PASSIVO NÃO CIRCULANTE</t>
  </si>
  <si>
    <t>2.02.02</t>
  </si>
  <si>
    <t>EXIGÍVEIS A LONGO PRAZO</t>
  </si>
  <si>
    <t>2.02.02.01</t>
  </si>
  <si>
    <t>SECRETARIA CULTURA - ATIVO IMOBILIZADO</t>
  </si>
  <si>
    <t>2.02.02.01.01</t>
  </si>
  <si>
    <t>2.02.02.01.01.017</t>
  </si>
  <si>
    <t>SECRETARIA CULTURA-ATIVO IMOB FC 02/2020</t>
  </si>
  <si>
    <t>2.02.02.02</t>
  </si>
  <si>
    <t>RECEITA DIFERIDA</t>
  </si>
  <si>
    <t>2.02.02.02.01</t>
  </si>
  <si>
    <t>2.02.02.02.01.001</t>
  </si>
  <si>
    <t>PATROCÍNIO/REFORMAS</t>
  </si>
  <si>
    <t>2.02.02.03</t>
  </si>
  <si>
    <t>PASSIVOS CONTIGENTES A LONGO PRAZO</t>
  </si>
  <si>
    <t>2.02.02.03.01</t>
  </si>
  <si>
    <t>2.02.02.03.01.002</t>
  </si>
  <si>
    <t>CONTINGÊNCIAS TRABALHISTAS</t>
  </si>
  <si>
    <t>2.02.02.03.01.004</t>
  </si>
  <si>
    <t>CONTINGÊNCIAS CÍVEIS</t>
  </si>
  <si>
    <t>CUSTOS E DESPESAS</t>
  </si>
  <si>
    <t>3.01</t>
  </si>
  <si>
    <t>GESTÃO OPERACIONAL</t>
  </si>
  <si>
    <t>3.01.01</t>
  </si>
  <si>
    <t>RH - SALÁRIOS, ENCARGOS E BENEFÍCIOS</t>
  </si>
  <si>
    <t>3.01.01.01</t>
  </si>
  <si>
    <t>DIRETORIA</t>
  </si>
  <si>
    <t>3.01.01.01.01</t>
  </si>
  <si>
    <t>ÁREA MEIO</t>
  </si>
  <si>
    <t>3.01.01.01.01.001</t>
  </si>
  <si>
    <t>SALÁRIOS</t>
  </si>
  <si>
    <t>3.01.01.01.01.002</t>
  </si>
  <si>
    <t>FÉRIAS</t>
  </si>
  <si>
    <t>3.01.01.01.01.003</t>
  </si>
  <si>
    <t>13º SALÁRIOS</t>
  </si>
  <si>
    <t>3.01.01.01.01.006</t>
  </si>
  <si>
    <t>INSS - FOLHA</t>
  </si>
  <si>
    <t>3.01.01.01.01.007</t>
  </si>
  <si>
    <t>FGTS - FOLHA</t>
  </si>
  <si>
    <t>3.01.01.01.01.009</t>
  </si>
  <si>
    <t>PIS - FOLHA</t>
  </si>
  <si>
    <t>3.01.01.01.01.012</t>
  </si>
  <si>
    <t>MEDICINA OCUPACIONAL</t>
  </si>
  <si>
    <t>3.01.01.01.01.013</t>
  </si>
  <si>
    <t>VALE REFEIÇÃO/ALIMENTAÇÃO</t>
  </si>
  <si>
    <t>3.01.01.01.02</t>
  </si>
  <si>
    <t>ÁREA FIM</t>
  </si>
  <si>
    <t>3.01.01.01.02.001</t>
  </si>
  <si>
    <t>3.01.01.01.02.002</t>
  </si>
  <si>
    <t>3.01.01.01.02.003</t>
  </si>
  <si>
    <t>3.01.01.01.02.006</t>
  </si>
  <si>
    <t>3.01.01.01.02.007</t>
  </si>
  <si>
    <t>3.01.01.01.02.012</t>
  </si>
  <si>
    <t>3.01.01.01.02.013</t>
  </si>
  <si>
    <t>3.01.01.02</t>
  </si>
  <si>
    <t>DEMAIS FUNCIONÁRIOS</t>
  </si>
  <si>
    <t>3.01.01.02.01</t>
  </si>
  <si>
    <t>3.01.01.02.01.001</t>
  </si>
  <si>
    <t>3.01.01.02.01.002</t>
  </si>
  <si>
    <t>3.01.01.02.01.003</t>
  </si>
  <si>
    <t>3.01.01.02.01.004</t>
  </si>
  <si>
    <t>RESCISÕES</t>
  </si>
  <si>
    <t>3.01.01.02.01.006</t>
  </si>
  <si>
    <t>3.01.01.02.01.007</t>
  </si>
  <si>
    <t>3.01.01.02.01.009</t>
  </si>
  <si>
    <t>3.01.01.02.01.011</t>
  </si>
  <si>
    <t>ASSISTÊNCIA MÉDICA/ODONTOLÓGICA</t>
  </si>
  <si>
    <t>3.01.01.02.01.012</t>
  </si>
  <si>
    <t>3.01.01.02.01.013</t>
  </si>
  <si>
    <t>3.01.01.02.01.014</t>
  </si>
  <si>
    <t>VALE TRANSPORTE</t>
  </si>
  <si>
    <t>3.01.01.02.01.015</t>
  </si>
  <si>
    <t>OUTROS BENEFÍCIOS</t>
  </si>
  <si>
    <t>3.01.01.02.02</t>
  </si>
  <si>
    <t>3.01.01.02.02.001</t>
  </si>
  <si>
    <t>3.01.01.02.02.002</t>
  </si>
  <si>
    <t>3.01.01.02.02.003</t>
  </si>
  <si>
    <t>3.01.01.02.02.004</t>
  </si>
  <si>
    <t>3.01.01.02.02.005</t>
  </si>
  <si>
    <t>AUXÍLIO PREVIDENCIÁRIO</t>
  </si>
  <si>
    <t>3.01.01.02.02.006</t>
  </si>
  <si>
    <t>3.01.01.02.02.007</t>
  </si>
  <si>
    <t>3.01.01.02.02.009</t>
  </si>
  <si>
    <t>3.01.01.02.02.011</t>
  </si>
  <si>
    <t>3.01.01.02.02.012</t>
  </si>
  <si>
    <t>3.01.01.02.02.013</t>
  </si>
  <si>
    <t>3.01.01.02.02.014</t>
  </si>
  <si>
    <t>3.01.01.02.02.015</t>
  </si>
  <si>
    <t>3.01.01.03</t>
  </si>
  <si>
    <t>ESTAGIÁRIOS</t>
  </si>
  <si>
    <t>3.01.01.03.01</t>
  </si>
  <si>
    <t>3.01.01.03.01.012</t>
  </si>
  <si>
    <t>3.01.01.03.01.014</t>
  </si>
  <si>
    <t>3.01.01.03.01.018</t>
  </si>
  <si>
    <t>BOLSA AUXÍLIO</t>
  </si>
  <si>
    <t>3.01.01.04</t>
  </si>
  <si>
    <t>MONITORES APRENDIZES</t>
  </si>
  <si>
    <t>3.01.01.04.01</t>
  </si>
  <si>
    <t>3.01.01.04.01.001</t>
  </si>
  <si>
    <t>3.01.01.04.01.002</t>
  </si>
  <si>
    <t>3.01.01.04.01.003</t>
  </si>
  <si>
    <t>3.01.01.04.01.004</t>
  </si>
  <si>
    <t>3.01.01.04.01.005</t>
  </si>
  <si>
    <t>3.01.01.04.01.006</t>
  </si>
  <si>
    <t>3.01.01.04.01.007</t>
  </si>
  <si>
    <t>3.01.01.04.01.009</t>
  </si>
  <si>
    <t>3.01.01.04.01.011</t>
  </si>
  <si>
    <t>3.01.01.04.01.012</t>
  </si>
  <si>
    <t>3.01.01.04.01.013</t>
  </si>
  <si>
    <t>3.01.01.04.01.014</t>
  </si>
  <si>
    <t>3.01.02</t>
  </si>
  <si>
    <t>PRESTADORES DE SERVIÇOS</t>
  </si>
  <si>
    <t>3.01.02.01</t>
  </si>
  <si>
    <t>3.01.02.01.01</t>
  </si>
  <si>
    <t>3.01.02.01.01.024</t>
  </si>
  <si>
    <t>CONTÁBIL</t>
  </si>
  <si>
    <t>3.01.02.01.01.026</t>
  </si>
  <si>
    <t>JURÍDICA</t>
  </si>
  <si>
    <t>3.01.02.01.01.027</t>
  </si>
  <si>
    <t>AUDITORIA</t>
  </si>
  <si>
    <t>3.01.02.01.01.030</t>
  </si>
  <si>
    <t>SERVIÇOS PRESTADOS - CIEE</t>
  </si>
  <si>
    <t>3.01.02.01.01.082</t>
  </si>
  <si>
    <t>LIMPEZA</t>
  </si>
  <si>
    <t>3.01.02.01.01.101</t>
  </si>
  <si>
    <t>OUTROS SERVIÇO (BILH., SIST.INGR., DIREITO DE USO)</t>
  </si>
  <si>
    <t>3.01.02.01.01.122</t>
  </si>
  <si>
    <t>VIGILÂNCIA</t>
  </si>
  <si>
    <t>3.01.02.01.01.133</t>
  </si>
  <si>
    <t>INFORMÁTICA</t>
  </si>
  <si>
    <t>3.01.02.01.01.134</t>
  </si>
  <si>
    <t>ADMINISTRATIVA/RH</t>
  </si>
  <si>
    <t>3.02</t>
  </si>
  <si>
    <t>CUSTOS ADMINISTRATIVOS</t>
  </si>
  <si>
    <t>3.02.01</t>
  </si>
  <si>
    <t>3.02.01.01</t>
  </si>
  <si>
    <t>3.02.01.01.01</t>
  </si>
  <si>
    <t>LOCAÇÕES</t>
  </si>
  <si>
    <t>3.02.01.01.01.002</t>
  </si>
  <si>
    <t>LOCAÇÃO DE VEÍCULOS</t>
  </si>
  <si>
    <t>3.02.01.01.02</t>
  </si>
  <si>
    <t>UTILIDADES PÚBLICAS (ÁGUA,LUZ,TELEFONE)</t>
  </si>
  <si>
    <t>3.02.01.01.02.001</t>
  </si>
  <si>
    <t>ENERGIA ELÉTRICA</t>
  </si>
  <si>
    <t>3.02.01.01.02.002</t>
  </si>
  <si>
    <t>INTERNET</t>
  </si>
  <si>
    <t>3.02.01.01.02.003</t>
  </si>
  <si>
    <t>ÁGUA E ESGOTO</t>
  </si>
  <si>
    <t>3.02.01.01.02.004</t>
  </si>
  <si>
    <t>TELEFONE</t>
  </si>
  <si>
    <t>3.02.01.01.03</t>
  </si>
  <si>
    <t>UNIFORMES E EPIS</t>
  </si>
  <si>
    <t>3.02.01.01.03.001</t>
  </si>
  <si>
    <t>EPIS</t>
  </si>
  <si>
    <t>3.02.01.01.03.002</t>
  </si>
  <si>
    <t>UNIFORMES</t>
  </si>
  <si>
    <t>3.02.01.01.04</t>
  </si>
  <si>
    <t>VIAGENS E ESTADIAS</t>
  </si>
  <si>
    <t>3.02.01.01.04.074</t>
  </si>
  <si>
    <t>HOSPEDAGENS</t>
  </si>
  <si>
    <t>3.02.01.01.04.104</t>
  </si>
  <si>
    <t>PASSAGENS</t>
  </si>
  <si>
    <t>3.02.01.01.05</t>
  </si>
  <si>
    <t>MATERIAL DE CONSUMO, ESCRITÓRIO E LIMPEZA</t>
  </si>
  <si>
    <t>3.02.01.01.05.001</t>
  </si>
  <si>
    <t>MATERIAL DE LIMPEZA</t>
  </si>
  <si>
    <t>3.02.01.01.05.048</t>
  </si>
  <si>
    <t>COPA</t>
  </si>
  <si>
    <t>3.02.01.01.05.050</t>
  </si>
  <si>
    <t>MATERIAL E EQUIP.DE IMPRESSORA-TONER</t>
  </si>
  <si>
    <t>3.02.01.01.05.093</t>
  </si>
  <si>
    <t>CARIMBOS</t>
  </si>
  <si>
    <t>3.02.01.01.05.103</t>
  </si>
  <si>
    <t>PAPELARIA</t>
  </si>
  <si>
    <t>3.02.01.01.05.104</t>
  </si>
  <si>
    <t>3.02.01.01.06</t>
  </si>
  <si>
    <t>DESPESAS TRIBUTÁRIAS E FINANCEIRAS</t>
  </si>
  <si>
    <t>3.02.01.01.06.051</t>
  </si>
  <si>
    <t>3.02.01.01.06.127</t>
  </si>
  <si>
    <t>TARIFA BANCÁRIA</t>
  </si>
  <si>
    <t>3.02.01.01.06.128</t>
  </si>
  <si>
    <t>IRRF SOBRE APLICAÇÃO FINANCEIRA</t>
  </si>
  <si>
    <t>3.02.01.01.07</t>
  </si>
  <si>
    <t>DESPESAS DIVERSAS (CORREIO,XEROX,MOTOBOY)</t>
  </si>
  <si>
    <t>3.02.01.01.07.025</t>
  </si>
  <si>
    <t>MEDICAMENTOS</t>
  </si>
  <si>
    <t>3.02.01.01.07.036</t>
  </si>
  <si>
    <t>CARTÓRIO</t>
  </si>
  <si>
    <t>3.02.01.01.07.037</t>
  </si>
  <si>
    <t>CHAVEIRO</t>
  </si>
  <si>
    <t>3.02.01.01.07.039</t>
  </si>
  <si>
    <t>COMBUSTÍVEL</t>
  </si>
  <si>
    <t>3.02.01.01.07.041</t>
  </si>
  <si>
    <t>TREINAMENTO TÉCNICO</t>
  </si>
  <si>
    <t>3.02.01.01.07.044</t>
  </si>
  <si>
    <t>ESTACIONAMENTO</t>
  </si>
  <si>
    <t>3.02.01.01.07.085</t>
  </si>
  <si>
    <t>FRETES E CARRETOS</t>
  </si>
  <si>
    <t>3.02.01.01.07.093</t>
  </si>
  <si>
    <t>MATERIAIS DIVERSOS</t>
  </si>
  <si>
    <t>3.02.01.01.07.097</t>
  </si>
  <si>
    <t>MOTOBOY</t>
  </si>
  <si>
    <t>3.02.01.01.07.131</t>
  </si>
  <si>
    <t>LICENÇA DE USO DE SISTEMAS</t>
  </si>
  <si>
    <t>3.02.01.01.07.135</t>
  </si>
  <si>
    <t>TAXI/UBER</t>
  </si>
  <si>
    <t>3.02.01.01.07.136</t>
  </si>
  <si>
    <t>REFEIÇÕES</t>
  </si>
  <si>
    <t>3.02.01.01.07.154</t>
  </si>
  <si>
    <t>DESPESAS DIVERSAS</t>
  </si>
  <si>
    <t>3.02.01.01.08</t>
  </si>
  <si>
    <t>INVESTIMENTOS</t>
  </si>
  <si>
    <t>3.02.01.01.08.001</t>
  </si>
  <si>
    <t>BENS DURÁVEIS</t>
  </si>
  <si>
    <t>3.02.01.01.08.126</t>
  </si>
  <si>
    <t>CONSERVAÇÃO E MANUTENÇÃO DE IMOBILIZADO</t>
  </si>
  <si>
    <t>3.02.01.01.08.175</t>
  </si>
  <si>
    <t>CONSERVAÇÃO E MANUTENÇÃO DE BENS DURÁVEIS</t>
  </si>
  <si>
    <t>3.02.01.01.09</t>
  </si>
  <si>
    <t>PROVISÕES JUDICIAIS</t>
  </si>
  <si>
    <t>3.02.01.01.09.002</t>
  </si>
  <si>
    <t>CUSTOS JUDICIAIS</t>
  </si>
  <si>
    <t>3.03</t>
  </si>
  <si>
    <t>PRGR DE EDIFICAÇÕES:CONSERV/MANUT E SEGUR</t>
  </si>
  <si>
    <t>3.03.01</t>
  </si>
  <si>
    <t>3.03.01.01</t>
  </si>
  <si>
    <t>3.03.01.01.01</t>
  </si>
  <si>
    <t>CONSERVAÇÃO E MANUTENÇÃO DAS EDIFICAÇÕES</t>
  </si>
  <si>
    <t>3.03.01.01.01.003</t>
  </si>
  <si>
    <t>CONSERVAÇÃO E MANUTENÇÃO DE AR CONDICIONADO</t>
  </si>
  <si>
    <t>3.03.01.01.01.004</t>
  </si>
  <si>
    <t>LIMPEZA CAIXA D'ÁGUA/CALHAS/RESERVATÓRIOS</t>
  </si>
  <si>
    <t>3.03.01.01.01.005</t>
  </si>
  <si>
    <t>ÓLEO DIESEL</t>
  </si>
  <si>
    <t>3.03.01.01.01.054</t>
  </si>
  <si>
    <t>DEDETIZAÇÃO</t>
  </si>
  <si>
    <t>3.03.01.01.01.078</t>
  </si>
  <si>
    <t>JARDIM - MANUTENÇÃO E REPAROS</t>
  </si>
  <si>
    <t>3.03.01.01.01.089</t>
  </si>
  <si>
    <t>MANUTENÇÃO DE ELEVADOR</t>
  </si>
  <si>
    <t>3.03.01.01.01.094</t>
  </si>
  <si>
    <t>MATERIAL ELÉTRICO</t>
  </si>
  <si>
    <t>3.03.01.01.01.107</t>
  </si>
  <si>
    <t>PREDIAL - MANUTENÇÃO E REPAROS</t>
  </si>
  <si>
    <t>3.03.01.01.01.116</t>
  </si>
  <si>
    <t>RECARGA DE EXTINTORES</t>
  </si>
  <si>
    <t>3.03.01.01.02</t>
  </si>
  <si>
    <t>SIST DE MONITORAMENTO DE SEGURANÇA E AVCB</t>
  </si>
  <si>
    <t>3.03.01.01.02.135</t>
  </si>
  <si>
    <t>MATERIAIS AUXILIARES (EQUIPAMENTOS DE SEGURANÇA)</t>
  </si>
  <si>
    <t>3.03.01.01.02.136</t>
  </si>
  <si>
    <t>SISTEMA DE MONITORAMENTO DE SEG E AVCB</t>
  </si>
  <si>
    <t>3.03.01.01.02.138</t>
  </si>
  <si>
    <t>TREINAMENTO BRIGADA DE INCÊNDIO</t>
  </si>
  <si>
    <t>3.03.01.01.06</t>
  </si>
  <si>
    <t>SEGUROS (PREDIAL, INCÊNDIO E ETC)</t>
  </si>
  <si>
    <t>3.03.01.01.06.123</t>
  </si>
  <si>
    <t>SEGUROS ( PREDIAL, INCÊNDIO E ETC )</t>
  </si>
  <si>
    <t>3.03.01.01.08</t>
  </si>
  <si>
    <t>3.03.01.01.08.001</t>
  </si>
  <si>
    <t>3.03.01.01.08.017</t>
  </si>
  <si>
    <t>PROJETOS/OBRAS CIVIS</t>
  </si>
  <si>
    <t>3.03.01.01.08.142</t>
  </si>
  <si>
    <t>3.04</t>
  </si>
  <si>
    <t>PROGR DE ACERVO:CONSERV, DOCUM.E PESQUISA</t>
  </si>
  <si>
    <t>3.04.01</t>
  </si>
  <si>
    <t>3.04.01.02</t>
  </si>
  <si>
    <t>ACERVO BIBLIOTECA</t>
  </si>
  <si>
    <t>3.04.01.02.01</t>
  </si>
  <si>
    <t>AQUISIÇÃO DE ACERVO</t>
  </si>
  <si>
    <t>3.04.01.02.01.001</t>
  </si>
  <si>
    <t>LIVROS/DVD</t>
  </si>
  <si>
    <t>3.04.01.02.02</t>
  </si>
  <si>
    <t>PROGRAMAÇÃO CULTURAL</t>
  </si>
  <si>
    <t>3.04.01.02.02.001</t>
  </si>
  <si>
    <t>FORMAÇÃO CONTINUADA/EVENTOS</t>
  </si>
  <si>
    <t>3.04.01.02.05</t>
  </si>
  <si>
    <t>OUTRAS DESPESAS (EVENTO)</t>
  </si>
  <si>
    <t>3.04.01.02.05.001</t>
  </si>
  <si>
    <t>MATERIAL AUXILIAR</t>
  </si>
  <si>
    <t>3.04.01.02.06</t>
  </si>
  <si>
    <t>3.04.01.02.06.005</t>
  </si>
  <si>
    <t>3.04.01.02.06.008</t>
  </si>
  <si>
    <t>3.04.01.02.06.009</t>
  </si>
  <si>
    <t>3.04.01.02.06.010</t>
  </si>
  <si>
    <t>3.04.01.02.06.011</t>
  </si>
  <si>
    <t>LICENÇA DE USO</t>
  </si>
  <si>
    <t>3.05</t>
  </si>
  <si>
    <t>PRGR DE EXPOSIÇÕES E PROGRAMAÇÃO CULTURAL</t>
  </si>
  <si>
    <t>3.05.01</t>
  </si>
  <si>
    <t>3.05.01.01</t>
  </si>
  <si>
    <t>3.05.01.01.02</t>
  </si>
  <si>
    <t>3.05.01.01.02.002</t>
  </si>
  <si>
    <t>PROGRAMA CULTURAL FÁBRICA ABERTA</t>
  </si>
  <si>
    <t>3.05.01.01.03</t>
  </si>
  <si>
    <t>OUTRAS DESPESAS (TRANSPORTES E LANCHES)</t>
  </si>
  <si>
    <t>3.05.01.01.03.055</t>
  </si>
  <si>
    <t>OUTRAS DESPESAS (TRANSPORTES)</t>
  </si>
  <si>
    <t>3.05.01.01.05</t>
  </si>
  <si>
    <t>3.05.01.01.05.002</t>
  </si>
  <si>
    <t>3.05.01.01.05.007</t>
  </si>
  <si>
    <t>3.06</t>
  </si>
  <si>
    <t>PROG DE SERV. EDUCATIVO E PROJ ESPECIAIS</t>
  </si>
  <si>
    <t>3.06.01</t>
  </si>
  <si>
    <t>3.06.01.01</t>
  </si>
  <si>
    <t>3.06.01.01.02</t>
  </si>
  <si>
    <t>PROJETO ESPETÁCULO</t>
  </si>
  <si>
    <t>3.06.01.01.02.055</t>
  </si>
  <si>
    <t>3.06.01.01.04</t>
  </si>
  <si>
    <t>ATELIÊS E TRILHAS(MUSICANDO, CIRCO, DANÇA ARTESÃ)</t>
  </si>
  <si>
    <t>3.06.01.01.04.003</t>
  </si>
  <si>
    <t>PJ</t>
  </si>
  <si>
    <t>3.06.01.01.04.092</t>
  </si>
  <si>
    <t>RPA</t>
  </si>
  <si>
    <t>3.06.01.01.05</t>
  </si>
  <si>
    <t>PESQUISAS DE PÚBLICO E QUALIDADE</t>
  </si>
  <si>
    <t>3.06.01.01.05.003</t>
  </si>
  <si>
    <t>PESQUISA DE PÚBLICO E QUALIDADE</t>
  </si>
  <si>
    <t>3.06.01.01.06</t>
  </si>
  <si>
    <t>OUTRAS DESPESAS (LANCHES, MATERIAIS, LIVROS)</t>
  </si>
  <si>
    <t>3.06.01.01.06.001</t>
  </si>
  <si>
    <t>MATERIAL PARA INSTRUMENTOS MUSICAIS</t>
  </si>
  <si>
    <t>3.06.01.01.06.002</t>
  </si>
  <si>
    <t>3.06.01.01.06.003</t>
  </si>
  <si>
    <t>LANCHES-APRENDIZES</t>
  </si>
  <si>
    <t>3.06.01.01.06.005</t>
  </si>
  <si>
    <t>MATERIAL DE CONSUMO ATELIÊ</t>
  </si>
  <si>
    <t>3.06.01.01.06.008</t>
  </si>
  <si>
    <t>TRANSPORTES-SAÍDAS PEDAGÓGICAS</t>
  </si>
  <si>
    <t>3.06.01.01.06.009</t>
  </si>
  <si>
    <t>SERVIÇOS PARA ATELIÊS</t>
  </si>
  <si>
    <t>3.06.01.01.06.010</t>
  </si>
  <si>
    <t>FORMAÇÃO CONTINUADA EDUCADORES</t>
  </si>
  <si>
    <t>3.06.01.01.06.012</t>
  </si>
  <si>
    <t>LANCHES-SAÍDAS PEDAGÓGICAS</t>
  </si>
  <si>
    <t>3.06.01.01.06.013</t>
  </si>
  <si>
    <t>PROJETO MUSICANDO</t>
  </si>
  <si>
    <t>3.06.01.01.07</t>
  </si>
  <si>
    <t>3.06.01.01.07.001</t>
  </si>
  <si>
    <t>3.06.01.01.07.004</t>
  </si>
  <si>
    <t>MATERIAIS AUXILIARES (INSTRUMENTOS MUSICAIS)</t>
  </si>
  <si>
    <t>3.06.01.01.07.007</t>
  </si>
  <si>
    <t>CONSERV. E MANUT.DE INSTRUMENTOS MUSICAIS</t>
  </si>
  <si>
    <t>3.06.01.01.07.015</t>
  </si>
  <si>
    <t>3.08</t>
  </si>
  <si>
    <t>PROGRAMA DE COMUNICAÇÃO</t>
  </si>
  <si>
    <t>3.08.01</t>
  </si>
  <si>
    <t>3.08.01.01</t>
  </si>
  <si>
    <t>3.08.01.01.01</t>
  </si>
  <si>
    <t>PLANO DE COMUNICAÇÃO E SITE</t>
  </si>
  <si>
    <t>3.08.01.01.01.038</t>
  </si>
  <si>
    <t>CLIPPING</t>
  </si>
  <si>
    <t>3.08.01.01.01.090</t>
  </si>
  <si>
    <t>MANUTENÇÃO WEBSITE</t>
  </si>
  <si>
    <t>3.08.01.01.02</t>
  </si>
  <si>
    <t>PROJ.GRÁFICOS E MATERIAIS DE COMUNICAÇÃO</t>
  </si>
  <si>
    <t>3.08.01.01.02.040</t>
  </si>
  <si>
    <t>COMUNICAÇÃO VISUAL</t>
  </si>
  <si>
    <t>3.08.01.01.02.071</t>
  </si>
  <si>
    <t>FOLHETOS IMPRESSÃO</t>
  </si>
  <si>
    <t>3.08.01.01.02.114</t>
  </si>
  <si>
    <t>PAPEL PARA IMPRESSORA/PRODUÇÃO E DIVULGAÇÃO</t>
  </si>
  <si>
    <t>3.08.01.01.03</t>
  </si>
  <si>
    <t>ASSES DE IMPRENSA E CUSTOS DE PUBLICIDADE</t>
  </si>
  <si>
    <t>3.08.01.01.03.023</t>
  </si>
  <si>
    <t>ANÚNCIOS E PUBLICAÇÕES EM JORNAIS</t>
  </si>
  <si>
    <t>3.08.01.01.04</t>
  </si>
  <si>
    <t>OUTRAS DESPESAS</t>
  </si>
  <si>
    <t>3.08.01.01.04.001</t>
  </si>
  <si>
    <t>3.15</t>
  </si>
  <si>
    <t>DEPRECIAÇÃO E AMORTIZAÇÃO</t>
  </si>
  <si>
    <t>3.15.01</t>
  </si>
  <si>
    <t>3.15.01.01</t>
  </si>
  <si>
    <t>3.15.01.01.01</t>
  </si>
  <si>
    <t>3.15.01.01.01.001</t>
  </si>
  <si>
    <t>DEPRECIAÇÃO</t>
  </si>
  <si>
    <t>3.15.01.01.01.002</t>
  </si>
  <si>
    <t>AMORTIZAÇÃO</t>
  </si>
  <si>
    <t>3.20</t>
  </si>
  <si>
    <t>CONTINGÊNCIAS</t>
  </si>
  <si>
    <t>3.20.01</t>
  </si>
  <si>
    <t>3.20.01.01</t>
  </si>
  <si>
    <t>3.20.01.01.01</t>
  </si>
  <si>
    <t>3.20.01.01.01.001</t>
  </si>
  <si>
    <t>3.20.01.01.01.002</t>
  </si>
  <si>
    <t>3.21</t>
  </si>
  <si>
    <t>BAIXA DE IMOBILIZADO</t>
  </si>
  <si>
    <t>3.21.01</t>
  </si>
  <si>
    <t>3.21.01.01</t>
  </si>
  <si>
    <t>3.21.01.01.01</t>
  </si>
  <si>
    <t>3.21.01.01.01.001</t>
  </si>
  <si>
    <t>3.22</t>
  </si>
  <si>
    <t>VOLUNTÁRIOS/SERVIÇOS GRATUITOS</t>
  </si>
  <si>
    <t>3.22.01</t>
  </si>
  <si>
    <t>3.22.01.01</t>
  </si>
  <si>
    <t>3.22.01.01.01</t>
  </si>
  <si>
    <t>3.22.01.01.01.001</t>
  </si>
  <si>
    <t>SERVIÇOS VOLUNTÁRIOS</t>
  </si>
  <si>
    <t>3.22.01.01.01.002</t>
  </si>
  <si>
    <t>SERVIÇOS P.J - OUTROS</t>
  </si>
  <si>
    <t>3.22.01.01.01.004</t>
  </si>
  <si>
    <t>DOAÇÕES</t>
  </si>
  <si>
    <t>RECEITAS</t>
  </si>
  <si>
    <t>4.01</t>
  </si>
  <si>
    <t>4.01.01</t>
  </si>
  <si>
    <t>4.01.01.01</t>
  </si>
  <si>
    <t>SECRETARIA DE ESTADO DA CULTURA</t>
  </si>
  <si>
    <t>4.01.01.01.01</t>
  </si>
  <si>
    <t>4.01.01.01.01.012</t>
  </si>
  <si>
    <t>FABRICA DE CULTURA CG 02/2020</t>
  </si>
  <si>
    <t>4.01.01.02</t>
  </si>
  <si>
    <t>CAPTAÇÃO DE RECURSOS PRÓPRIOS</t>
  </si>
  <si>
    <t>4.01.01.02.04</t>
  </si>
  <si>
    <t>RECEITA - CAPTAÇÃO/PARCERIAS</t>
  </si>
  <si>
    <t>4.01.01.02.04.001</t>
  </si>
  <si>
    <t>RECEITA DE CAPTAÇÃO/PARCERIAS</t>
  </si>
  <si>
    <t>4.01.01.03</t>
  </si>
  <si>
    <t>RECEITA FINANCEIRA</t>
  </si>
  <si>
    <t>4.01.01.03.01</t>
  </si>
  <si>
    <t>4.01.01.03.01.002</t>
  </si>
  <si>
    <t>RENDIMENTOS DE APLICAÇÕES FINANCEIRAS</t>
  </si>
  <si>
    <t>4.01.01.03.01.003</t>
  </si>
  <si>
    <t>DESCONTOS OBTIDOS</t>
  </si>
  <si>
    <t>4.01.01.04</t>
  </si>
  <si>
    <t>RECEITAS NÃO OPERACIONAIS</t>
  </si>
  <si>
    <t>4.01.01.04.01</t>
  </si>
  <si>
    <t>RECUPERAÇÃO DE DESPESAS</t>
  </si>
  <si>
    <t>4.01.01.04.01.001</t>
  </si>
  <si>
    <t>DESPESAS RECUPERADAS</t>
  </si>
  <si>
    <t>4.01.01.10</t>
  </si>
  <si>
    <t>ENTRADAS DIVERSAS</t>
  </si>
  <si>
    <t>4.01.01.10.01</t>
  </si>
  <si>
    <t>4.01.01.10.01.002</t>
  </si>
  <si>
    <t>OUTRAS ENTRADAS</t>
  </si>
  <si>
    <t>4.01.01.13</t>
  </si>
  <si>
    <t>RECEITAS OPERACIONAIS</t>
  </si>
  <si>
    <t>4.01.01.13.01</t>
  </si>
  <si>
    <t>OUTRAS RECEITAS</t>
  </si>
  <si>
    <t>4.01.01.13.01.001</t>
  </si>
  <si>
    <t>OUTRAS RECEITAS OPERACIONAIS</t>
  </si>
  <si>
    <t>4.01.01.13.01.002</t>
  </si>
  <si>
    <t>RECEITA ATUALIZAÇÃO JUDICIAL</t>
  </si>
  <si>
    <t>4.01.01.14</t>
  </si>
  <si>
    <t>4.01.01.14.01</t>
  </si>
  <si>
    <t>4.01.01.14.01.001</t>
  </si>
  <si>
    <t>2.01.01.06</t>
  </si>
  <si>
    <t>2.01.01.06.01</t>
  </si>
  <si>
    <t>2.01.01.06.01.001</t>
  </si>
  <si>
    <t>ADIANTAMENTO DE CLIENTE</t>
  </si>
  <si>
    <t>1.01.02.02.01.511</t>
  </si>
  <si>
    <t>ADIANTAMENTO IRRF</t>
  </si>
  <si>
    <t>2.01.01.06.01.003</t>
  </si>
  <si>
    <t>3.02.01.01.07.056</t>
  </si>
  <si>
    <t>1.01.01.01.06.006</t>
  </si>
  <si>
    <t>BB - Cartão de Crédito ELO 5743 - Fábricas</t>
  </si>
  <si>
    <t>1.02.01</t>
  </si>
  <si>
    <t>REALIZÁVEL A LONGO PRAZO</t>
  </si>
  <si>
    <t>1.02.01.01</t>
  </si>
  <si>
    <t>DEPÓSITOS E CAUÇÕES</t>
  </si>
  <si>
    <t>1.02.01.01.01</t>
  </si>
  <si>
    <t>1.02.01.01.01.001</t>
  </si>
  <si>
    <t>DEPÓSITO RECURSAL</t>
  </si>
  <si>
    <t>OUTROS</t>
  </si>
  <si>
    <t>PRODUÇÃO</t>
  </si>
  <si>
    <t>DOAÇÕES P.J</t>
  </si>
  <si>
    <t>2.01.01.03.01.003</t>
  </si>
  <si>
    <t>CONTRIBUIÇÕES SINDICAIS A RECOLHER</t>
  </si>
  <si>
    <t>1.01.01.01.06.004</t>
  </si>
  <si>
    <t>BB - Cartão de Crédito Elo - Fábricas</t>
  </si>
  <si>
    <t>3.02.01.01.07.086</t>
  </si>
  <si>
    <t>LOCAÇÃO DE EQUIPAMENTOS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</si>
</sst>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_-;\-* #,##0_-;_-* &quot;-&quot;??_-;_-@_-"/>
    <numFmt numFmtId="165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7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7"/>
      <color rgb="FF0000FF"/>
      <name val="Arial"/>
      <family val="2"/>
    </font>
    <font>
      <sz val="11"/>
      <color rgb="FF0000FF"/>
      <name val="Calibri"/>
      <family val="2"/>
      <scheme val="minor"/>
    </font>
    <font>
      <sz val="7"/>
      <color rgb="FF00000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0"/>
      <color indexed="8"/>
      <name val="Calibri"/>
      <family val="2"/>
      <scheme val="minor"/>
    </font>
    <font>
      <sz val="9"/>
      <color rgb="FF000000"/>
      <name val="Arial"/>
      <family val="2"/>
    </font>
    <font>
      <sz val="1"/>
      <color rgb="FF00000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7" fillId="0" borderId="0">
      <alignment horizontal="left" vertical="top"/>
    </xf>
    <xf numFmtId="0" fontId="9" fillId="0" borderId="0">
      <alignment horizontal="left" vertical="top"/>
    </xf>
    <xf numFmtId="0" fontId="10" fillId="0" borderId="0">
      <alignment horizontal="left" vertical="top"/>
    </xf>
    <xf numFmtId="0" fontId="12" fillId="0" borderId="0">
      <alignment horizontal="left" vertical="top"/>
    </xf>
    <xf numFmtId="0" fontId="14" fillId="0" borderId="0">
      <alignment horizontal="left" vertical="top"/>
    </xf>
    <xf numFmtId="0" fontId="10" fillId="0" borderId="0">
      <alignment horizontal="left" vertical="top"/>
    </xf>
    <xf numFmtId="0" fontId="18" fillId="0" borderId="0">
      <alignment horizontal="right" vertical="top"/>
    </xf>
    <xf numFmtId="0" fontId="7" fillId="0" borderId="0">
      <alignment horizontal="right" vertical="top"/>
    </xf>
    <xf numFmtId="0" fontId="9" fillId="0" borderId="0">
      <alignment horizontal="right" vertical="top"/>
    </xf>
    <xf numFmtId="0" fontId="12" fillId="0" borderId="0">
      <alignment horizontal="right" vertical="top"/>
    </xf>
    <xf numFmtId="0" fontId="19" fillId="0" borderId="0">
      <alignment horizontal="left" vertical="top"/>
    </xf>
    <xf numFmtId="0" fontId="20" fillId="0" borderId="0">
      <alignment horizontal="left" vertical="top"/>
    </xf>
    <xf numFmtId="0" fontId="21" fillId="0" borderId="0">
      <alignment horizontal="right" vertical="top"/>
    </xf>
    <xf numFmtId="0" fontId="21" fillId="0" borderId="0">
      <alignment horizontal="right" vertical="top"/>
    </xf>
    <xf numFmtId="0" fontId="20" fillId="0" borderId="0">
      <alignment horizontal="center"/>
    </xf>
    <xf numFmtId="0" fontId="14" fillId="0" borderId="0">
      <alignment horizontal="left" vertical="center"/>
    </xf>
    <xf numFmtId="0" fontId="14" fillId="0" borderId="0">
      <alignment horizontal="right" vertical="center"/>
    </xf>
    <xf numFmtId="0" fontId="21" fillId="0" borderId="0">
      <alignment horizontal="center" vertical="top"/>
    </xf>
  </cellStyleXfs>
  <cellXfs count="119">
    <xf numFmtId="0" fontId="0" fillId="0" borderId="0" xfId="0"/>
    <xf numFmtId="0" fontId="3" fillId="2" borderId="1" xfId="4" applyFont="1" applyFill="1" applyBorder="1" applyAlignment="1">
      <alignment vertical="center"/>
    </xf>
    <xf numFmtId="0" fontId="4" fillId="0" borderId="1" xfId="4" applyFont="1" applyBorder="1" applyAlignment="1" applyProtection="1">
      <alignment vertical="center" wrapText="1" readingOrder="1"/>
      <protection locked="0"/>
    </xf>
    <xf numFmtId="0" fontId="3" fillId="2" borderId="1" xfId="4" applyFont="1" applyFill="1" applyBorder="1" applyAlignment="1">
      <alignment vertical="center" wrapText="1"/>
    </xf>
    <xf numFmtId="165" fontId="5" fillId="2" borderId="1" xfId="6" applyNumberFormat="1" applyFont="1" applyFill="1" applyBorder="1" applyAlignment="1">
      <alignment horizontal="center" vertical="center" wrapText="1"/>
    </xf>
    <xf numFmtId="165" fontId="5" fillId="2" borderId="1" xfId="3" applyNumberFormat="1" applyFont="1" applyFill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64" fontId="6" fillId="0" borderId="1" xfId="1" applyNumberFormat="1" applyFont="1" applyBorder="1" applyAlignment="1">
      <alignment vertical="center"/>
    </xf>
    <xf numFmtId="164" fontId="5" fillId="0" borderId="1" xfId="1" applyNumberFormat="1" applyFont="1" applyBorder="1" applyAlignment="1">
      <alignment vertical="center"/>
    </xf>
    <xf numFmtId="43" fontId="4" fillId="0" borderId="1" xfId="1" applyFont="1" applyBorder="1" applyAlignment="1">
      <alignment horizontal="center" vertical="center"/>
    </xf>
    <xf numFmtId="0" fontId="4" fillId="0" borderId="0" xfId="4" applyFont="1" applyAlignment="1" applyProtection="1">
      <alignment vertical="center" wrapText="1" readingOrder="1"/>
      <protection locked="0"/>
    </xf>
    <xf numFmtId="0" fontId="3" fillId="0" borderId="0" xfId="4" applyFont="1" applyAlignment="1" applyProtection="1">
      <alignment vertical="center" wrapText="1" readingOrder="1"/>
      <protection locked="0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5" fontId="5" fillId="0" borderId="0" xfId="3" applyNumberFormat="1" applyFont="1" applyAlignment="1">
      <alignment vertical="center"/>
    </xf>
    <xf numFmtId="0" fontId="3" fillId="0" borderId="1" xfId="4" applyFont="1" applyBorder="1" applyAlignment="1" applyProtection="1">
      <alignment vertical="center" wrapText="1" readingOrder="1"/>
      <protection locked="0"/>
    </xf>
    <xf numFmtId="165" fontId="5" fillId="0" borderId="1" xfId="3" applyNumberFormat="1" applyFont="1" applyBorder="1" applyAlignment="1">
      <alignment vertical="center"/>
    </xf>
    <xf numFmtId="164" fontId="5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164" fontId="6" fillId="0" borderId="0" xfId="1" applyNumberFormat="1" applyFont="1" applyAlignment="1">
      <alignment vertical="center"/>
    </xf>
    <xf numFmtId="164" fontId="5" fillId="0" borderId="0" xfId="1" applyNumberFormat="1" applyFont="1" applyAlignment="1">
      <alignment vertical="center"/>
    </xf>
    <xf numFmtId="0" fontId="4" fillId="0" borderId="0" xfId="0" applyFont="1" applyAlignment="1">
      <alignment vertical="center"/>
    </xf>
    <xf numFmtId="43" fontId="6" fillId="0" borderId="0" xfId="0" applyNumberFormat="1" applyFont="1" applyAlignment="1">
      <alignment vertical="center"/>
    </xf>
    <xf numFmtId="43" fontId="6" fillId="0" borderId="0" xfId="1" applyFont="1" applyAlignment="1">
      <alignment vertical="center"/>
    </xf>
    <xf numFmtId="43" fontId="8" fillId="0" borderId="0" xfId="1" quotePrefix="1" applyFont="1" applyBorder="1" applyAlignment="1">
      <alignment vertical="top"/>
    </xf>
    <xf numFmtId="43" fontId="11" fillId="0" borderId="0" xfId="1" applyFont="1" applyBorder="1" applyAlignment="1">
      <alignment vertical="top"/>
    </xf>
    <xf numFmtId="43" fontId="13" fillId="0" borderId="0" xfId="1" quotePrefix="1" applyFont="1" applyBorder="1" applyAlignment="1">
      <alignment vertical="top"/>
    </xf>
    <xf numFmtId="43" fontId="8" fillId="0" borderId="0" xfId="1" applyFont="1" applyBorder="1" applyAlignment="1">
      <alignment vertical="top"/>
    </xf>
    <xf numFmtId="43" fontId="1" fillId="0" borderId="0" xfId="1" applyFont="1" applyBorder="1" applyAlignment="1"/>
    <xf numFmtId="164" fontId="6" fillId="0" borderId="1" xfId="1" applyNumberFormat="1" applyFont="1" applyFill="1" applyBorder="1" applyAlignment="1">
      <alignment vertical="center"/>
    </xf>
    <xf numFmtId="0" fontId="8" fillId="0" borderId="0" xfId="7" quotePrefix="1" applyFont="1">
      <alignment horizontal="left" vertical="top"/>
    </xf>
    <xf numFmtId="0" fontId="8" fillId="0" borderId="0" xfId="7" quotePrefix="1" applyFont="1" applyAlignment="1">
      <alignment vertical="top"/>
    </xf>
    <xf numFmtId="0" fontId="8" fillId="0" borderId="0" xfId="7" applyFont="1" applyAlignment="1">
      <alignment vertical="top"/>
    </xf>
    <xf numFmtId="0" fontId="8" fillId="0" borderId="0" xfId="8" quotePrefix="1" applyFont="1" applyAlignment="1">
      <alignment vertical="top"/>
    </xf>
    <xf numFmtId="0" fontId="8" fillId="0" borderId="0" xfId="8" applyFont="1" applyAlignment="1">
      <alignment vertical="top"/>
    </xf>
    <xf numFmtId="0" fontId="11" fillId="0" borderId="0" xfId="9" quotePrefix="1" applyFont="1">
      <alignment horizontal="left" vertical="top"/>
    </xf>
    <xf numFmtId="0" fontId="11" fillId="0" borderId="0" xfId="9" quotePrefix="1" applyFont="1" applyAlignment="1">
      <alignment vertical="top"/>
    </xf>
    <xf numFmtId="0" fontId="11" fillId="0" borderId="0" xfId="9" applyFont="1" applyAlignment="1">
      <alignment vertical="top"/>
    </xf>
    <xf numFmtId="165" fontId="5" fillId="0" borderId="1" xfId="3" applyNumberFormat="1" applyFont="1" applyFill="1" applyBorder="1" applyAlignment="1">
      <alignment vertical="center"/>
    </xf>
    <xf numFmtId="0" fontId="8" fillId="0" borderId="0" xfId="15" applyFont="1" applyAlignment="1">
      <alignment vertical="top"/>
    </xf>
    <xf numFmtId="165" fontId="6" fillId="0" borderId="0" xfId="3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8" fillId="0" borderId="0" xfId="15" quotePrefix="1" applyFont="1" applyAlignment="1">
      <alignment horizontal="left" vertical="top"/>
    </xf>
    <xf numFmtId="0" fontId="8" fillId="0" borderId="0" xfId="15" quotePrefix="1" applyFont="1" applyAlignment="1">
      <alignment vertical="top"/>
    </xf>
    <xf numFmtId="0" fontId="13" fillId="0" borderId="0" xfId="16" quotePrefix="1" applyFont="1" applyAlignment="1">
      <alignment horizontal="left" vertical="top"/>
    </xf>
    <xf numFmtId="0" fontId="13" fillId="0" borderId="0" xfId="16" quotePrefix="1" applyFont="1" applyAlignment="1">
      <alignment vertical="top"/>
    </xf>
    <xf numFmtId="0" fontId="11" fillId="0" borderId="0" xfId="19" quotePrefix="1" applyFont="1" applyAlignment="1">
      <alignment horizontal="left" vertical="top"/>
    </xf>
    <xf numFmtId="0" fontId="11" fillId="0" borderId="0" xfId="19" quotePrefix="1" applyFont="1" applyAlignment="1">
      <alignment vertical="top"/>
    </xf>
    <xf numFmtId="43" fontId="3" fillId="0" borderId="1" xfId="1" applyFont="1" applyBorder="1" applyAlignment="1">
      <alignment horizontal="center" vertical="center"/>
    </xf>
    <xf numFmtId="43" fontId="4" fillId="0" borderId="1" xfId="1" applyFont="1" applyFill="1" applyBorder="1" applyAlignment="1">
      <alignment horizontal="center" vertical="center"/>
    </xf>
    <xf numFmtId="0" fontId="17" fillId="0" borderId="1" xfId="4" applyFont="1" applyBorder="1" applyAlignment="1" applyProtection="1">
      <alignment vertical="top" wrapText="1" readingOrder="1"/>
      <protection locked="0"/>
    </xf>
    <xf numFmtId="164" fontId="4" fillId="0" borderId="1" xfId="1" applyNumberFormat="1" applyFont="1" applyFill="1" applyBorder="1" applyAlignment="1">
      <alignment horizontal="center" vertical="center"/>
    </xf>
    <xf numFmtId="4" fontId="0" fillId="0" borderId="0" xfId="0" applyNumberFormat="1"/>
    <xf numFmtId="41" fontId="3" fillId="2" borderId="1" xfId="2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65" fontId="3" fillId="2" borderId="1" xfId="3" applyNumberFormat="1" applyFont="1" applyFill="1" applyBorder="1" applyAlignment="1">
      <alignment horizontal="center" vertical="center" wrapText="1"/>
    </xf>
    <xf numFmtId="165" fontId="3" fillId="0" borderId="1" xfId="3" applyNumberFormat="1" applyFont="1" applyBorder="1" applyAlignment="1">
      <alignment horizontal="center" vertical="center"/>
    </xf>
    <xf numFmtId="43" fontId="4" fillId="0" borderId="0" xfId="0" applyNumberFormat="1" applyFont="1" applyAlignment="1">
      <alignment vertical="center"/>
    </xf>
    <xf numFmtId="165" fontId="3" fillId="0" borderId="1" xfId="3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64" fontId="4" fillId="0" borderId="1" xfId="1" applyNumberFormat="1" applyFont="1" applyFill="1" applyBorder="1" applyAlignment="1">
      <alignment vertical="center"/>
    </xf>
    <xf numFmtId="165" fontId="3" fillId="0" borderId="1" xfId="3" applyNumberFormat="1" applyFont="1" applyFill="1" applyBorder="1" applyAlignment="1">
      <alignment vertical="center"/>
    </xf>
    <xf numFmtId="43" fontId="13" fillId="0" borderId="0" xfId="1" applyFont="1" applyBorder="1" applyAlignment="1">
      <alignment vertical="top"/>
    </xf>
    <xf numFmtId="164" fontId="3" fillId="0" borderId="1" xfId="1" applyNumberFormat="1" applyFont="1" applyFill="1" applyBorder="1" applyAlignment="1">
      <alignment horizontal="center" vertical="center"/>
    </xf>
    <xf numFmtId="164" fontId="6" fillId="0" borderId="0" xfId="1" applyNumberFormat="1" applyFont="1" applyFill="1" applyAlignment="1">
      <alignment vertical="center"/>
    </xf>
    <xf numFmtId="43" fontId="13" fillId="0" borderId="0" xfId="1" applyFont="1" applyFill="1" applyBorder="1" applyAlignment="1">
      <alignment vertical="top"/>
    </xf>
    <xf numFmtId="43" fontId="6" fillId="0" borderId="0" xfId="1" applyFont="1" applyFill="1" applyAlignment="1">
      <alignment vertical="center"/>
    </xf>
    <xf numFmtId="0" fontId="13" fillId="0" borderId="0" xfId="11" applyFont="1" applyAlignment="1">
      <alignment vertical="top"/>
    </xf>
    <xf numFmtId="0" fontId="11" fillId="0" borderId="0" xfId="19" applyFont="1" applyAlignment="1">
      <alignment vertical="top"/>
    </xf>
    <xf numFmtId="0" fontId="11" fillId="0" borderId="0" xfId="14" applyFont="1" applyAlignment="1">
      <alignment vertical="top"/>
    </xf>
    <xf numFmtId="0" fontId="11" fillId="0" borderId="0" xfId="8" applyFont="1" applyAlignment="1">
      <alignment vertical="top"/>
    </xf>
    <xf numFmtId="0" fontId="11" fillId="0" borderId="0" xfId="10" applyFont="1" applyAlignment="1">
      <alignment vertical="top"/>
    </xf>
    <xf numFmtId="0" fontId="11" fillId="0" borderId="0" xfId="15" applyFont="1" applyAlignment="1">
      <alignment vertical="top"/>
    </xf>
    <xf numFmtId="43" fontId="11" fillId="0" borderId="0" xfId="10" applyNumberFormat="1" applyFont="1" applyAlignment="1">
      <alignment vertical="top"/>
    </xf>
    <xf numFmtId="43" fontId="1" fillId="0" borderId="0" xfId="1" applyFont="1" applyFill="1" applyBorder="1" applyAlignment="1"/>
    <xf numFmtId="43" fontId="13" fillId="0" borderId="0" xfId="11" applyNumberFormat="1" applyFont="1" applyAlignment="1">
      <alignment vertical="top"/>
    </xf>
    <xf numFmtId="43" fontId="8" fillId="0" borderId="0" xfId="1" quotePrefix="1" applyFont="1" applyAlignment="1">
      <alignment vertical="top"/>
    </xf>
    <xf numFmtId="43" fontId="0" fillId="0" borderId="0" xfId="1" applyFont="1"/>
    <xf numFmtId="43" fontId="8" fillId="0" borderId="0" xfId="1" applyFont="1" applyAlignment="1">
      <alignment vertical="top"/>
    </xf>
    <xf numFmtId="43" fontId="13" fillId="0" borderId="0" xfId="1" quotePrefix="1" applyFont="1" applyAlignment="1">
      <alignment vertical="top"/>
    </xf>
    <xf numFmtId="43" fontId="11" fillId="0" borderId="0" xfId="1" applyFont="1" applyAlignment="1">
      <alignment vertical="top"/>
    </xf>
    <xf numFmtId="43" fontId="0" fillId="0" borderId="0" xfId="1" applyFont="1" applyBorder="1" applyAlignment="1"/>
    <xf numFmtId="165" fontId="4" fillId="0" borderId="0" xfId="0" applyNumberFormat="1" applyFont="1" applyAlignment="1">
      <alignment vertical="center"/>
    </xf>
    <xf numFmtId="0" fontId="8" fillId="0" borderId="0" xfId="14" applyFont="1" applyAlignment="1">
      <alignment vertical="top"/>
    </xf>
    <xf numFmtId="0" fontId="8" fillId="0" borderId="0" xfId="10" applyFont="1" applyAlignment="1">
      <alignment vertical="top"/>
    </xf>
    <xf numFmtId="43" fontId="8" fillId="0" borderId="0" xfId="10" applyNumberFormat="1" applyFont="1" applyAlignment="1">
      <alignment vertical="top"/>
    </xf>
    <xf numFmtId="0" fontId="11" fillId="0" borderId="0" xfId="18" quotePrefix="1" applyFont="1" applyAlignment="1">
      <alignment vertical="top"/>
    </xf>
    <xf numFmtId="0" fontId="11" fillId="0" borderId="0" xfId="18" applyFont="1" applyAlignment="1">
      <alignment vertical="top"/>
    </xf>
    <xf numFmtId="0" fontId="8" fillId="0" borderId="0" xfId="21" quotePrefix="1" applyFont="1" applyAlignment="1"/>
    <xf numFmtId="0" fontId="8" fillId="0" borderId="0" xfId="21" applyFont="1" applyAlignment="1"/>
    <xf numFmtId="43" fontId="8" fillId="0" borderId="0" xfId="1" applyFont="1" applyBorder="1" applyAlignment="1"/>
    <xf numFmtId="0" fontId="11" fillId="0" borderId="0" xfId="22" quotePrefix="1" applyFont="1" applyAlignment="1">
      <alignment vertical="center"/>
    </xf>
    <xf numFmtId="0" fontId="11" fillId="0" borderId="0" xfId="22" applyFont="1" applyAlignment="1">
      <alignment vertical="center"/>
    </xf>
    <xf numFmtId="43" fontId="11" fillId="0" borderId="0" xfId="1" applyFont="1" applyBorder="1" applyAlignment="1">
      <alignment vertical="center"/>
    </xf>
    <xf numFmtId="43" fontId="11" fillId="0" borderId="0" xfId="1" quotePrefix="1" applyFont="1" applyBorder="1" applyAlignment="1">
      <alignment vertical="center"/>
    </xf>
    <xf numFmtId="0" fontId="11" fillId="0" borderId="0" xfId="23" applyFont="1" applyAlignment="1">
      <alignment vertical="center"/>
    </xf>
    <xf numFmtId="0" fontId="8" fillId="0" borderId="0" xfId="20" quotePrefix="1" applyFont="1" applyAlignment="1">
      <alignment vertical="top"/>
    </xf>
    <xf numFmtId="0" fontId="8" fillId="0" borderId="0" xfId="20" applyFont="1" applyAlignment="1">
      <alignment vertical="top"/>
    </xf>
    <xf numFmtId="0" fontId="11" fillId="0" borderId="0" xfId="17" applyFont="1" applyAlignment="1">
      <alignment vertical="top"/>
    </xf>
    <xf numFmtId="0" fontId="11" fillId="0" borderId="0" xfId="17" quotePrefix="1" applyFont="1" applyAlignment="1">
      <alignment horizontal="right" vertical="top"/>
    </xf>
    <xf numFmtId="0" fontId="11" fillId="0" borderId="0" xfId="13" applyFont="1" applyAlignment="1">
      <alignment vertical="top"/>
    </xf>
    <xf numFmtId="0" fontId="11" fillId="0" borderId="0" xfId="24" quotePrefix="1" applyFont="1" applyAlignment="1">
      <alignment vertical="top"/>
    </xf>
    <xf numFmtId="0" fontId="11" fillId="0" borderId="0" xfId="24" applyFont="1" applyAlignment="1">
      <alignment vertical="top"/>
    </xf>
    <xf numFmtId="43" fontId="4" fillId="0" borderId="0" xfId="1" applyFont="1" applyAlignment="1">
      <alignment vertical="center"/>
    </xf>
    <xf numFmtId="43" fontId="3" fillId="2" borderId="1" xfId="1" applyFont="1" applyFill="1" applyBorder="1" applyAlignment="1">
      <alignment horizontal="center" vertical="center" wrapText="1"/>
    </xf>
    <xf numFmtId="43" fontId="6" fillId="0" borderId="1" xfId="1" applyFont="1" applyBorder="1" applyAlignment="1">
      <alignment vertical="center"/>
    </xf>
    <xf numFmtId="43" fontId="4" fillId="0" borderId="0" xfId="1" applyFont="1" applyBorder="1" applyAlignment="1" applyProtection="1">
      <alignment horizontal="center" vertical="center" wrapText="1" readingOrder="1"/>
      <protection locked="0"/>
    </xf>
    <xf numFmtId="43" fontId="3" fillId="2" borderId="2" xfId="1" applyFont="1" applyFill="1" applyBorder="1" applyAlignment="1">
      <alignment horizontal="center" vertical="center" wrapText="1"/>
    </xf>
    <xf numFmtId="43" fontId="3" fillId="0" borderId="1" xfId="1" applyFont="1" applyFill="1" applyBorder="1" applyAlignment="1">
      <alignment horizontal="center" vertical="center"/>
    </xf>
    <xf numFmtId="43" fontId="4" fillId="0" borderId="1" xfId="0" applyNumberFormat="1" applyFont="1" applyBorder="1"/>
    <xf numFmtId="43" fontId="4" fillId="0" borderId="1" xfId="1" applyFont="1" applyFill="1" applyBorder="1" applyAlignment="1">
      <alignment vertical="center"/>
    </xf>
    <xf numFmtId="43" fontId="4" fillId="0" borderId="0" xfId="1" applyFont="1" applyFill="1" applyBorder="1" applyAlignment="1">
      <alignment horizontal="center" vertical="center"/>
    </xf>
    <xf numFmtId="43" fontId="4" fillId="0" borderId="0" xfId="1" applyFont="1" applyFill="1" applyBorder="1" applyAlignment="1" applyProtection="1">
      <alignment horizontal="center" vertical="center" wrapText="1" readingOrder="1"/>
      <protection locked="0"/>
    </xf>
    <xf numFmtId="43" fontId="4" fillId="0" borderId="3" xfId="0" applyNumberFormat="1" applyFont="1" applyBorder="1"/>
    <xf numFmtId="43" fontId="4" fillId="0" borderId="0" xfId="1" applyFont="1" applyBorder="1" applyAlignment="1">
      <alignment horizontal="center" vertical="center"/>
    </xf>
    <xf numFmtId="43" fontId="5" fillId="0" borderId="1" xfId="1" applyFont="1" applyBorder="1" applyAlignment="1">
      <alignment vertical="center"/>
    </xf>
    <xf numFmtId="9" fontId="4" fillId="0" borderId="0" xfId="0" applyNumberFormat="1" applyFont="1" applyAlignment="1">
      <alignment vertical="center"/>
    </xf>
    <xf numFmtId="0" fontId="3" fillId="3" borderId="0" xfId="0" applyFont="1" applyFill="1" applyAlignment="1">
      <alignment horizontal="center" vertical="center"/>
    </xf>
  </cellXfs>
  <cellStyles count="25">
    <cellStyle name="Moeda" xfId="2" builtinId="4"/>
    <cellStyle name="Normal" xfId="0" builtinId="0"/>
    <cellStyle name="Normal 2" xfId="4" xr:uid="{00000000-0005-0000-0000-000002000000}"/>
    <cellStyle name="Normal 2 2" xfId="5" xr:uid="{00000000-0005-0000-0000-000003000000}"/>
    <cellStyle name="Porcentagem" xfId="3" builtinId="5"/>
    <cellStyle name="S0" xfId="13" xr:uid="{00000000-0005-0000-0000-000005000000}"/>
    <cellStyle name="S1" xfId="9" xr:uid="{00000000-0005-0000-0000-000006000000}"/>
    <cellStyle name="S10" xfId="19" xr:uid="{00000000-0005-0000-0000-000007000000}"/>
    <cellStyle name="S11" xfId="17" xr:uid="{00000000-0005-0000-0000-000008000000}"/>
    <cellStyle name="S12" xfId="18" xr:uid="{00000000-0005-0000-0000-000009000000}"/>
    <cellStyle name="S13" xfId="20" xr:uid="{00000000-0005-0000-0000-00000A000000}"/>
    <cellStyle name="S14" xfId="21" xr:uid="{00000000-0005-0000-0000-00000B000000}"/>
    <cellStyle name="S15" xfId="22" xr:uid="{00000000-0005-0000-0000-00000C000000}"/>
    <cellStyle name="S16" xfId="23" xr:uid="{00000000-0005-0000-0000-00000D000000}"/>
    <cellStyle name="S17" xfId="24" xr:uid="{00000000-0005-0000-0000-00000E000000}"/>
    <cellStyle name="S2" xfId="12" xr:uid="{00000000-0005-0000-0000-00000F000000}"/>
    <cellStyle name="S3" xfId="7" xr:uid="{00000000-0005-0000-0000-000010000000}"/>
    <cellStyle name="S4" xfId="14" xr:uid="{00000000-0005-0000-0000-000011000000}"/>
    <cellStyle name="S5" xfId="8" xr:uid="{00000000-0005-0000-0000-000012000000}"/>
    <cellStyle name="S6" xfId="15" xr:uid="{00000000-0005-0000-0000-000013000000}"/>
    <cellStyle name="S7" xfId="10" xr:uid="{00000000-0005-0000-0000-000014000000}"/>
    <cellStyle name="S8" xfId="16" xr:uid="{00000000-0005-0000-0000-000015000000}"/>
    <cellStyle name="S9" xfId="11" xr:uid="{00000000-0005-0000-0000-000016000000}"/>
    <cellStyle name="Vírgula" xfId="1" builtinId="3"/>
    <cellStyle name="Vírgula 2" xfId="6" xr:uid="{00000000-0005-0000-0000-00001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201"/>
  <sheetViews>
    <sheetView showGridLines="0" tabSelected="1" zoomScale="90" zoomScaleNormal="90" workbookViewId="0">
      <pane ySplit="6" topLeftCell="A7" activePane="bottomLeft" state="frozen"/>
      <selection pane="bottomLeft" activeCell="T12" sqref="T12"/>
    </sheetView>
  </sheetViews>
  <sheetFormatPr defaultColWidth="9.109375" defaultRowHeight="13.8" outlineLevelCol="1" x14ac:dyDescent="0.3"/>
  <cols>
    <col min="1" max="1" width="10.109375" style="22" customWidth="1"/>
    <col min="2" max="2" width="55.44140625" style="22" bestFit="1" customWidth="1"/>
    <col min="3" max="3" width="13" style="115" customWidth="1"/>
    <col min="4" max="5" width="13" style="20" hidden="1" customWidth="1" outlineLevel="1"/>
    <col min="6" max="6" width="13" style="13" hidden="1" customWidth="1" outlineLevel="1"/>
    <col min="7" max="7" width="13" style="20" hidden="1" customWidth="1" outlineLevel="1"/>
    <col min="8" max="9" width="13" style="13" customWidth="1" outlineLevel="1"/>
    <col min="10" max="10" width="13" style="20" hidden="1" customWidth="1" outlineLevel="1"/>
    <col min="11" max="13" width="13" style="13" hidden="1" customWidth="1" outlineLevel="1"/>
    <col min="14" max="15" width="13" style="13" customWidth="1" outlineLevel="1"/>
    <col min="16" max="19" width="13" style="13" hidden="1" customWidth="1"/>
    <col min="20" max="20" width="13" style="14" customWidth="1"/>
    <col min="21" max="21" width="13" style="15" customWidth="1"/>
    <col min="22" max="22" width="13" style="24" customWidth="1"/>
    <col min="23" max="23" width="10.88671875" style="41" bestFit="1" customWidth="1"/>
    <col min="24" max="24" width="12" style="22" bestFit="1" customWidth="1"/>
    <col min="25" max="25" width="12.44140625" style="22" bestFit="1" customWidth="1"/>
    <col min="26" max="27" width="8.109375" style="22" bestFit="1" customWidth="1"/>
    <col min="28" max="28" width="10.88671875" style="22" bestFit="1" customWidth="1"/>
    <col min="29" max="29" width="8.109375" style="22" bestFit="1" customWidth="1"/>
    <col min="30" max="30" width="10.88671875" style="22" bestFit="1" customWidth="1"/>
    <col min="31" max="31" width="8.109375" style="22" bestFit="1" customWidth="1"/>
    <col min="32" max="16384" width="9.109375" style="22"/>
  </cols>
  <sheetData>
    <row r="1" spans="1:32" s="13" customFormat="1" x14ac:dyDescent="0.3">
      <c r="A1" s="118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</row>
    <row r="2" spans="1:32" s="13" customFormat="1" x14ac:dyDescent="0.3">
      <c r="A2" s="118" t="s">
        <v>1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</row>
    <row r="3" spans="1:32" s="13" customFormat="1" x14ac:dyDescent="0.3">
      <c r="A3" s="118" t="s">
        <v>2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</row>
    <row r="4" spans="1:32" ht="27.6" x14ac:dyDescent="0.3">
      <c r="A4" s="11"/>
      <c r="B4" s="12" t="s">
        <v>3</v>
      </c>
      <c r="C4" s="107"/>
    </row>
    <row r="5" spans="1:32" x14ac:dyDescent="0.3">
      <c r="A5" s="11"/>
      <c r="B5" s="11"/>
      <c r="C5" s="107"/>
    </row>
    <row r="6" spans="1:32" ht="41.4" x14ac:dyDescent="0.3">
      <c r="A6" s="11"/>
      <c r="B6" s="1" t="s">
        <v>4</v>
      </c>
      <c r="C6" s="108" t="s">
        <v>5</v>
      </c>
      <c r="D6" s="55" t="s">
        <v>6</v>
      </c>
      <c r="E6" s="55" t="s">
        <v>7</v>
      </c>
      <c r="F6" s="54" t="s">
        <v>8</v>
      </c>
      <c r="G6" s="55" t="s">
        <v>9</v>
      </c>
      <c r="H6" s="54" t="s">
        <v>10</v>
      </c>
      <c r="I6" s="4" t="s">
        <v>11</v>
      </c>
      <c r="J6" s="55" t="s">
        <v>12</v>
      </c>
      <c r="K6" s="54" t="s">
        <v>13</v>
      </c>
      <c r="L6" s="54" t="s">
        <v>14</v>
      </c>
      <c r="M6" s="54" t="s">
        <v>15</v>
      </c>
      <c r="N6" s="54" t="s">
        <v>16</v>
      </c>
      <c r="O6" s="4" t="s">
        <v>17</v>
      </c>
      <c r="P6" s="54" t="s">
        <v>18</v>
      </c>
      <c r="Q6" s="54" t="s">
        <v>19</v>
      </c>
      <c r="R6" s="54" t="s">
        <v>20</v>
      </c>
      <c r="S6" s="54" t="s">
        <v>21</v>
      </c>
      <c r="T6" s="54" t="s">
        <v>22</v>
      </c>
      <c r="U6" s="5" t="s">
        <v>23</v>
      </c>
      <c r="V6" s="105" t="s">
        <v>24</v>
      </c>
      <c r="W6" s="56" t="s">
        <v>25</v>
      </c>
    </row>
    <row r="7" spans="1:32" x14ac:dyDescent="0.3">
      <c r="A7" s="16" t="s">
        <v>26</v>
      </c>
      <c r="B7" s="16" t="s">
        <v>27</v>
      </c>
      <c r="C7" s="109">
        <f>C8+C9+C16</f>
        <v>46129911.850000001</v>
      </c>
      <c r="D7" s="6">
        <f>D8+D9+D16</f>
        <v>12202612</v>
      </c>
      <c r="E7" s="6">
        <f>E8+E9+E16</f>
        <v>2942059.99</v>
      </c>
      <c r="F7" s="6">
        <f>F8+F9+F16</f>
        <v>3130170.2</v>
      </c>
      <c r="G7" s="6">
        <f>G8+G9+G16</f>
        <v>3094672.08</v>
      </c>
      <c r="H7" s="9">
        <f>SUM(D7:G7)</f>
        <v>21369514.270000003</v>
      </c>
      <c r="I7" s="17">
        <f>IF(C7=0,"-",H7/C7)</f>
        <v>0.46324637123710444</v>
      </c>
      <c r="J7" s="6">
        <f>J8+J9+J16</f>
        <v>3094672.04</v>
      </c>
      <c r="K7" s="6">
        <f t="shared" ref="K7" si="0">K8+K9+K16</f>
        <v>3116503.04</v>
      </c>
      <c r="L7" s="6">
        <f>L8+L9+L16</f>
        <v>3095294.64</v>
      </c>
      <c r="M7" s="6">
        <f t="shared" ref="M7" si="1">M8+M9+M16</f>
        <v>3094672.04</v>
      </c>
      <c r="N7" s="9">
        <f>SUM(J7:M7)</f>
        <v>12401141.760000002</v>
      </c>
      <c r="O7" s="17">
        <f t="shared" ref="O7:O28" si="2">IF(C7=0,"-",N7/C7)</f>
        <v>0.26883081416510446</v>
      </c>
      <c r="P7" s="6">
        <f t="shared" ref="P7:R7" si="3">P8+P9+P16</f>
        <v>3094672.04</v>
      </c>
      <c r="Q7" s="6">
        <f t="shared" si="3"/>
        <v>3094672.04</v>
      </c>
      <c r="R7" s="6">
        <f t="shared" si="3"/>
        <v>4613838.0600000005</v>
      </c>
      <c r="S7" s="6">
        <f>S8+S9+S16</f>
        <v>1578527.28</v>
      </c>
      <c r="T7" s="9">
        <f>SUM(P7:S7)</f>
        <v>12381709.42</v>
      </c>
      <c r="U7" s="17">
        <f t="shared" ref="U7:U28" si="4">IF(C7=0,"-",T7/C7)</f>
        <v>0.26840956168009672</v>
      </c>
      <c r="V7" s="106">
        <f t="shared" ref="V7:V13" si="5">H7+N7+T7</f>
        <v>46152365.450000003</v>
      </c>
      <c r="W7" s="57">
        <f t="shared" ref="W7:W16" si="6">IF(C7=0,"-",V7/C7)</f>
        <v>1.0004867470823056</v>
      </c>
      <c r="X7" s="58"/>
      <c r="Y7" s="58"/>
      <c r="Z7" s="58"/>
      <c r="AA7" s="58"/>
      <c r="AB7" s="58"/>
      <c r="AC7" s="58"/>
      <c r="AD7" s="58"/>
      <c r="AE7" s="83"/>
      <c r="AF7" s="58"/>
    </row>
    <row r="8" spans="1:32" x14ac:dyDescent="0.3">
      <c r="A8" s="16" t="s">
        <v>28</v>
      </c>
      <c r="B8" s="16" t="s">
        <v>29</v>
      </c>
      <c r="C8" s="109">
        <v>48200000</v>
      </c>
      <c r="D8" s="61">
        <v>13645106.539999999</v>
      </c>
      <c r="E8" s="8">
        <v>3130170.2</v>
      </c>
      <c r="F8" s="8">
        <v>3130170.2</v>
      </c>
      <c r="G8" s="8">
        <v>3130170.2</v>
      </c>
      <c r="H8" s="9">
        <f t="shared" ref="H8:H29" si="7">SUM(D8:G8)</f>
        <v>23035617.139999997</v>
      </c>
      <c r="I8" s="17">
        <f>IF(C8=0,"-",H8/C8)</f>
        <v>0.47791736804979246</v>
      </c>
      <c r="J8" s="8">
        <v>3130170.2</v>
      </c>
      <c r="K8" s="8">
        <v>3130170.2</v>
      </c>
      <c r="L8" s="8">
        <v>3130170.2</v>
      </c>
      <c r="M8" s="8">
        <v>3130170.2</v>
      </c>
      <c r="N8" s="9">
        <f t="shared" ref="N8:N29" si="8">SUM(J8:M8)</f>
        <v>12520680.800000001</v>
      </c>
      <c r="O8" s="17">
        <f t="shared" si="2"/>
        <v>0.25976516182572618</v>
      </c>
      <c r="P8" s="8">
        <v>3130170.2</v>
      </c>
      <c r="Q8" s="8">
        <v>3130170.2</v>
      </c>
      <c r="R8" s="8">
        <v>4729336.2</v>
      </c>
      <c r="S8" s="8">
        <v>1654025.46</v>
      </c>
      <c r="T8" s="9">
        <f t="shared" ref="T8:T29" si="9">SUM(P8:S8)</f>
        <v>12643702.060000002</v>
      </c>
      <c r="U8" s="17">
        <f t="shared" si="4"/>
        <v>0.26231747012448137</v>
      </c>
      <c r="V8" s="106">
        <f t="shared" si="5"/>
        <v>48200000</v>
      </c>
      <c r="W8" s="57">
        <f t="shared" si="6"/>
        <v>1</v>
      </c>
      <c r="X8" s="58"/>
      <c r="Y8" s="58"/>
      <c r="Z8" s="58"/>
      <c r="AA8" s="58"/>
      <c r="AB8" s="58"/>
      <c r="AC8" s="58"/>
      <c r="AD8" s="58"/>
      <c r="AE8" s="83"/>
    </row>
    <row r="9" spans="1:32" x14ac:dyDescent="0.3">
      <c r="A9" s="16" t="s">
        <v>30</v>
      </c>
      <c r="B9" s="16" t="s">
        <v>31</v>
      </c>
      <c r="C9" s="49">
        <f>SUM(C10:C15)</f>
        <v>-2070088.15</v>
      </c>
      <c r="D9" s="6">
        <f t="shared" ref="D9" si="10">SUM(D10:D15)</f>
        <v>-1442494.54</v>
      </c>
      <c r="E9" s="6">
        <f>SUM(E10:E15)</f>
        <v>-188110.21</v>
      </c>
      <c r="F9" s="6">
        <f>SUM(F10:F15)</f>
        <v>0</v>
      </c>
      <c r="G9" s="6">
        <f t="shared" ref="G9" si="11">SUM(G10:G15)</f>
        <v>-35498.120000000003</v>
      </c>
      <c r="H9" s="9">
        <f t="shared" si="7"/>
        <v>-1666102.87</v>
      </c>
      <c r="I9" s="17">
        <f t="shared" ref="I9:I29" si="12">IF(C9=0,"-",H9/C9)</f>
        <v>0.80484633951457585</v>
      </c>
      <c r="J9" s="6">
        <f t="shared" ref="J9:M9" si="13">SUM(J10:J15)</f>
        <v>-35498.160000000003</v>
      </c>
      <c r="K9" s="6">
        <f t="shared" si="13"/>
        <v>-13667.160000000003</v>
      </c>
      <c r="L9" s="6">
        <f t="shared" si="13"/>
        <v>-34875.560000000005</v>
      </c>
      <c r="M9" s="6">
        <f t="shared" si="13"/>
        <v>-35498.160000000003</v>
      </c>
      <c r="N9" s="9">
        <f t="shared" si="8"/>
        <v>-119539.04000000001</v>
      </c>
      <c r="O9" s="17">
        <f t="shared" si="2"/>
        <v>5.7745869421067894E-2</v>
      </c>
      <c r="P9" s="6">
        <f t="shared" ref="P9:S9" si="14">SUM(P10:P15)</f>
        <v>-35498.160000000003</v>
      </c>
      <c r="Q9" s="6">
        <f t="shared" si="14"/>
        <v>-35498.160000000003</v>
      </c>
      <c r="R9" s="6">
        <f t="shared" si="14"/>
        <v>-115498.14</v>
      </c>
      <c r="S9" s="6">
        <f t="shared" si="14"/>
        <v>-75498.179999999993</v>
      </c>
      <c r="T9" s="9">
        <f t="shared" si="9"/>
        <v>-261992.64</v>
      </c>
      <c r="U9" s="17">
        <f t="shared" si="4"/>
        <v>0.12656110320712671</v>
      </c>
      <c r="V9" s="106">
        <f t="shared" si="5"/>
        <v>-2047634.5500000003</v>
      </c>
      <c r="W9" s="57">
        <f t="shared" si="6"/>
        <v>0.98915331214277058</v>
      </c>
      <c r="X9" s="58"/>
      <c r="Y9" s="58"/>
      <c r="Z9" s="58"/>
      <c r="AA9" s="58"/>
      <c r="AB9" s="58"/>
      <c r="AC9" s="58"/>
      <c r="AD9" s="58"/>
      <c r="AE9" s="83"/>
    </row>
    <row r="10" spans="1:32" x14ac:dyDescent="0.3">
      <c r="A10" s="2" t="s">
        <v>32</v>
      </c>
      <c r="B10" s="2" t="s">
        <v>33</v>
      </c>
      <c r="C10" s="110">
        <v>-1446000</v>
      </c>
      <c r="D10" s="52">
        <v>-818406.39</v>
      </c>
      <c r="E10" s="61">
        <f>-187810.21-300</f>
        <v>-188110.21</v>
      </c>
      <c r="F10" s="61">
        <v>0</v>
      </c>
      <c r="G10" s="61">
        <v>-35498.120000000003</v>
      </c>
      <c r="H10" s="9">
        <f t="shared" si="7"/>
        <v>-1042014.72</v>
      </c>
      <c r="I10" s="62">
        <f t="shared" si="12"/>
        <v>0.72061875518672203</v>
      </c>
      <c r="J10" s="61">
        <v>-35498.160000000003</v>
      </c>
      <c r="K10" s="61">
        <v>-35498.160000000003</v>
      </c>
      <c r="L10" s="61">
        <v>-35498.160000000003</v>
      </c>
      <c r="M10" s="61">
        <v>-35498.160000000003</v>
      </c>
      <c r="N10" s="9">
        <f t="shared" si="8"/>
        <v>-141992.64000000001</v>
      </c>
      <c r="O10" s="62">
        <f t="shared" si="2"/>
        <v>9.8196846473029051E-2</v>
      </c>
      <c r="P10" s="61">
        <v>-35498.160000000003</v>
      </c>
      <c r="Q10" s="61">
        <v>-35498.160000000003</v>
      </c>
      <c r="R10" s="61">
        <f>-35498.16-79999.98</f>
        <v>-115498.14</v>
      </c>
      <c r="S10" s="61">
        <f>-35498.16-40000.02</f>
        <v>-75498.179999999993</v>
      </c>
      <c r="T10" s="9">
        <f t="shared" si="9"/>
        <v>-261992.64</v>
      </c>
      <c r="U10" s="62">
        <f t="shared" si="4"/>
        <v>0.18118439834024896</v>
      </c>
      <c r="V10" s="106">
        <f t="shared" si="5"/>
        <v>-1446000</v>
      </c>
      <c r="W10" s="59">
        <f t="shared" si="6"/>
        <v>1</v>
      </c>
      <c r="X10" s="58"/>
      <c r="Y10" s="58"/>
      <c r="Z10" s="58"/>
      <c r="AA10" s="58"/>
      <c r="AB10" s="58"/>
      <c r="AC10" s="58"/>
      <c r="AD10" s="58"/>
      <c r="AE10" s="83"/>
    </row>
    <row r="11" spans="1:32" x14ac:dyDescent="0.3">
      <c r="A11" s="2" t="s">
        <v>34</v>
      </c>
      <c r="B11" s="2" t="s">
        <v>35</v>
      </c>
      <c r="C11" s="111">
        <v>0</v>
      </c>
      <c r="D11" s="61">
        <v>0</v>
      </c>
      <c r="E11" s="61">
        <v>0</v>
      </c>
      <c r="F11" s="61">
        <v>0</v>
      </c>
      <c r="G11" s="61">
        <v>0</v>
      </c>
      <c r="H11" s="9">
        <f t="shared" si="7"/>
        <v>0</v>
      </c>
      <c r="I11" s="62" t="str">
        <f t="shared" si="12"/>
        <v>-</v>
      </c>
      <c r="J11" s="61">
        <v>0</v>
      </c>
      <c r="K11" s="61">
        <v>0</v>
      </c>
      <c r="L11" s="61">
        <v>0</v>
      </c>
      <c r="M11" s="61">
        <v>0</v>
      </c>
      <c r="N11" s="9">
        <f t="shared" si="8"/>
        <v>0</v>
      </c>
      <c r="O11" s="62" t="str">
        <f t="shared" si="2"/>
        <v>-</v>
      </c>
      <c r="P11" s="61">
        <v>0</v>
      </c>
      <c r="Q11" s="61">
        <v>0</v>
      </c>
      <c r="R11" s="61">
        <v>0</v>
      </c>
      <c r="S11" s="61">
        <v>0</v>
      </c>
      <c r="T11" s="9">
        <f t="shared" si="9"/>
        <v>0</v>
      </c>
      <c r="U11" s="62" t="str">
        <f t="shared" si="4"/>
        <v>-</v>
      </c>
      <c r="V11" s="106">
        <f t="shared" si="5"/>
        <v>0</v>
      </c>
      <c r="W11" s="59" t="str">
        <f t="shared" si="6"/>
        <v>-</v>
      </c>
      <c r="X11" s="58"/>
      <c r="Y11" s="58"/>
      <c r="Z11" s="58"/>
      <c r="AA11" s="58"/>
      <c r="AB11" s="58"/>
      <c r="AC11" s="58"/>
      <c r="AD11" s="58"/>
      <c r="AE11" s="83"/>
    </row>
    <row r="12" spans="1:32" x14ac:dyDescent="0.3">
      <c r="A12" s="2" t="s">
        <v>36</v>
      </c>
      <c r="B12" s="2" t="s">
        <v>37</v>
      </c>
      <c r="C12" s="110">
        <v>-624088.15</v>
      </c>
      <c r="D12" s="52">
        <v>-624088.15</v>
      </c>
      <c r="E12" s="61">
        <v>0</v>
      </c>
      <c r="F12" s="61">
        <v>0</v>
      </c>
      <c r="G12" s="61">
        <v>0</v>
      </c>
      <c r="H12" s="9">
        <f t="shared" si="7"/>
        <v>-624088.15</v>
      </c>
      <c r="I12" s="62">
        <f t="shared" si="12"/>
        <v>1</v>
      </c>
      <c r="J12" s="61">
        <v>0</v>
      </c>
      <c r="K12" s="61">
        <v>0</v>
      </c>
      <c r="L12" s="61">
        <v>0</v>
      </c>
      <c r="M12" s="61">
        <v>0</v>
      </c>
      <c r="N12" s="9">
        <f t="shared" si="8"/>
        <v>0</v>
      </c>
      <c r="O12" s="62">
        <f t="shared" si="2"/>
        <v>0</v>
      </c>
      <c r="P12" s="61">
        <v>0</v>
      </c>
      <c r="Q12" s="61">
        <v>0</v>
      </c>
      <c r="R12" s="61">
        <v>0</v>
      </c>
      <c r="S12" s="61">
        <v>0</v>
      </c>
      <c r="T12" s="9">
        <f t="shared" si="9"/>
        <v>0</v>
      </c>
      <c r="U12" s="62">
        <f t="shared" si="4"/>
        <v>0</v>
      </c>
      <c r="V12" s="106">
        <f t="shared" si="5"/>
        <v>-624088.15</v>
      </c>
      <c r="W12" s="59">
        <f t="shared" si="6"/>
        <v>1</v>
      </c>
      <c r="X12" s="58"/>
      <c r="Y12" s="58"/>
      <c r="Z12" s="58"/>
      <c r="AA12" s="58"/>
      <c r="AB12" s="58"/>
      <c r="AC12" s="58"/>
      <c r="AD12" s="58"/>
      <c r="AE12" s="83"/>
    </row>
    <row r="13" spans="1:32" x14ac:dyDescent="0.3">
      <c r="A13" s="2" t="s">
        <v>38</v>
      </c>
      <c r="B13" s="2" t="s">
        <v>39</v>
      </c>
      <c r="C13" s="111">
        <v>0</v>
      </c>
      <c r="D13" s="61">
        <v>0</v>
      </c>
      <c r="E13" s="61">
        <v>0</v>
      </c>
      <c r="F13" s="61">
        <v>0</v>
      </c>
      <c r="G13" s="61">
        <v>0</v>
      </c>
      <c r="H13" s="9">
        <f t="shared" si="7"/>
        <v>0</v>
      </c>
      <c r="I13" s="62" t="str">
        <f t="shared" si="12"/>
        <v>-</v>
      </c>
      <c r="J13" s="61">
        <v>0</v>
      </c>
      <c r="K13" s="61">
        <v>21831</v>
      </c>
      <c r="L13" s="61">
        <v>622.6</v>
      </c>
      <c r="M13" s="61">
        <v>0</v>
      </c>
      <c r="N13" s="116">
        <f t="shared" si="8"/>
        <v>22453.599999999999</v>
      </c>
      <c r="O13" s="62" t="str">
        <f t="shared" si="2"/>
        <v>-</v>
      </c>
      <c r="P13" s="61">
        <v>0</v>
      </c>
      <c r="Q13" s="61">
        <v>0</v>
      </c>
      <c r="R13" s="61">
        <v>0</v>
      </c>
      <c r="S13" s="61">
        <v>0</v>
      </c>
      <c r="T13" s="9">
        <f t="shared" si="9"/>
        <v>0</v>
      </c>
      <c r="U13" s="62" t="str">
        <f t="shared" si="4"/>
        <v>-</v>
      </c>
      <c r="V13" s="106">
        <f t="shared" si="5"/>
        <v>22453.599999999999</v>
      </c>
      <c r="W13" s="59" t="str">
        <f t="shared" si="6"/>
        <v>-</v>
      </c>
      <c r="X13" s="58"/>
      <c r="Y13" s="58"/>
      <c r="Z13" s="58"/>
      <c r="AA13" s="58"/>
      <c r="AB13" s="58"/>
      <c r="AC13" s="58"/>
      <c r="AD13" s="58"/>
      <c r="AE13" s="83"/>
    </row>
    <row r="14" spans="1:32" x14ac:dyDescent="0.3">
      <c r="A14" s="2" t="s">
        <v>40</v>
      </c>
      <c r="B14" s="2" t="s">
        <v>41</v>
      </c>
      <c r="C14" s="111">
        <v>0</v>
      </c>
      <c r="D14" s="8">
        <v>0</v>
      </c>
      <c r="E14" s="8">
        <v>0</v>
      </c>
      <c r="F14" s="8">
        <v>0</v>
      </c>
      <c r="G14" s="8">
        <v>0</v>
      </c>
      <c r="H14" s="9">
        <f t="shared" si="7"/>
        <v>0</v>
      </c>
      <c r="I14" s="17" t="str">
        <f t="shared" si="12"/>
        <v>-</v>
      </c>
      <c r="J14" s="8">
        <v>0</v>
      </c>
      <c r="K14" s="8">
        <v>0</v>
      </c>
      <c r="L14" s="8">
        <v>0</v>
      </c>
      <c r="M14" s="8">
        <v>0</v>
      </c>
      <c r="N14" s="9">
        <f t="shared" si="8"/>
        <v>0</v>
      </c>
      <c r="O14" s="17" t="str">
        <f t="shared" si="2"/>
        <v>-</v>
      </c>
      <c r="P14" s="8">
        <v>0</v>
      </c>
      <c r="Q14" s="8">
        <v>0</v>
      </c>
      <c r="R14" s="8">
        <v>0</v>
      </c>
      <c r="S14" s="8">
        <v>0</v>
      </c>
      <c r="T14" s="9">
        <f t="shared" si="9"/>
        <v>0</v>
      </c>
      <c r="U14" s="17" t="str">
        <f t="shared" si="4"/>
        <v>-</v>
      </c>
      <c r="V14" s="106">
        <f t="shared" ref="V14:V29" si="15">H14+N14+T14</f>
        <v>0</v>
      </c>
      <c r="W14" s="57" t="str">
        <f t="shared" si="6"/>
        <v>-</v>
      </c>
      <c r="X14" s="58"/>
      <c r="Y14" s="58"/>
      <c r="Z14" s="58"/>
      <c r="AA14" s="58"/>
      <c r="AB14" s="58"/>
      <c r="AC14" s="58"/>
      <c r="AD14" s="58"/>
      <c r="AE14" s="83"/>
    </row>
    <row r="15" spans="1:32" x14ac:dyDescent="0.3">
      <c r="A15" s="2" t="s">
        <v>42</v>
      </c>
      <c r="B15" s="2" t="s">
        <v>43</v>
      </c>
      <c r="C15" s="111">
        <v>0</v>
      </c>
      <c r="D15" s="8">
        <v>0</v>
      </c>
      <c r="E15" s="8">
        <v>0</v>
      </c>
      <c r="F15" s="8">
        <v>0</v>
      </c>
      <c r="G15" s="8">
        <v>0</v>
      </c>
      <c r="H15" s="9">
        <f t="shared" si="7"/>
        <v>0</v>
      </c>
      <c r="I15" s="17" t="str">
        <f t="shared" si="12"/>
        <v>-</v>
      </c>
      <c r="J15" s="8">
        <v>0</v>
      </c>
      <c r="K15" s="8">
        <v>0</v>
      </c>
      <c r="L15" s="8">
        <v>0</v>
      </c>
      <c r="M15" s="8">
        <v>0</v>
      </c>
      <c r="N15" s="9">
        <f t="shared" si="8"/>
        <v>0</v>
      </c>
      <c r="O15" s="17" t="str">
        <f t="shared" si="2"/>
        <v>-</v>
      </c>
      <c r="P15" s="8">
        <v>0</v>
      </c>
      <c r="Q15" s="8">
        <v>0</v>
      </c>
      <c r="R15" s="8">
        <v>0</v>
      </c>
      <c r="S15" s="8">
        <v>0</v>
      </c>
      <c r="T15" s="9">
        <f t="shared" si="9"/>
        <v>0</v>
      </c>
      <c r="U15" s="17" t="str">
        <f t="shared" si="4"/>
        <v>-</v>
      </c>
      <c r="V15" s="106">
        <f t="shared" si="15"/>
        <v>0</v>
      </c>
      <c r="W15" s="57" t="str">
        <f t="shared" si="6"/>
        <v>-</v>
      </c>
      <c r="X15" s="58"/>
      <c r="Y15" s="58"/>
      <c r="Z15" s="58"/>
      <c r="AA15" s="58"/>
      <c r="AB15" s="58"/>
      <c r="AC15" s="58"/>
      <c r="AD15" s="58"/>
      <c r="AE15" s="83"/>
    </row>
    <row r="16" spans="1:32" x14ac:dyDescent="0.3">
      <c r="A16" s="16" t="s">
        <v>44</v>
      </c>
      <c r="B16" s="16" t="s">
        <v>45</v>
      </c>
      <c r="C16" s="111">
        <f>SUM(C17:C18)</f>
        <v>0</v>
      </c>
      <c r="D16" s="61">
        <f t="shared" ref="D16:G16" si="16">SUM(D17:D18)</f>
        <v>0</v>
      </c>
      <c r="E16" s="61">
        <f t="shared" si="16"/>
        <v>0</v>
      </c>
      <c r="F16" s="61">
        <f t="shared" si="16"/>
        <v>0</v>
      </c>
      <c r="G16" s="61">
        <f t="shared" si="16"/>
        <v>0</v>
      </c>
      <c r="H16" s="9">
        <f t="shared" si="7"/>
        <v>0</v>
      </c>
      <c r="I16" s="17" t="str">
        <f t="shared" si="12"/>
        <v>-</v>
      </c>
      <c r="J16" s="61">
        <f t="shared" ref="J16:M16" si="17">SUM(J17:J18)</f>
        <v>0</v>
      </c>
      <c r="K16" s="61">
        <f t="shared" si="17"/>
        <v>0</v>
      </c>
      <c r="L16" s="61">
        <f t="shared" si="17"/>
        <v>0</v>
      </c>
      <c r="M16" s="61">
        <f t="shared" si="17"/>
        <v>0</v>
      </c>
      <c r="N16" s="9">
        <f t="shared" si="8"/>
        <v>0</v>
      </c>
      <c r="O16" s="17" t="str">
        <f t="shared" si="2"/>
        <v>-</v>
      </c>
      <c r="P16" s="61">
        <f t="shared" ref="P16:S16" si="18">SUM(P17:P18)</f>
        <v>0</v>
      </c>
      <c r="Q16" s="61">
        <f t="shared" si="18"/>
        <v>0</v>
      </c>
      <c r="R16" s="61">
        <f t="shared" si="18"/>
        <v>0</v>
      </c>
      <c r="S16" s="61">
        <f t="shared" si="18"/>
        <v>0</v>
      </c>
      <c r="T16" s="9">
        <f t="shared" si="9"/>
        <v>0</v>
      </c>
      <c r="U16" s="17" t="str">
        <f t="shared" si="4"/>
        <v>-</v>
      </c>
      <c r="V16" s="106">
        <f t="shared" si="15"/>
        <v>0</v>
      </c>
      <c r="W16" s="57" t="str">
        <f t="shared" si="6"/>
        <v>-</v>
      </c>
      <c r="X16" s="58"/>
      <c r="Y16" s="58"/>
      <c r="Z16" s="58"/>
      <c r="AA16" s="58"/>
      <c r="AB16" s="58"/>
      <c r="AC16" s="58"/>
      <c r="AD16" s="58"/>
      <c r="AE16" s="83"/>
    </row>
    <row r="17" spans="1:31" x14ac:dyDescent="0.3">
      <c r="A17" s="2" t="s">
        <v>46</v>
      </c>
      <c r="B17" s="2" t="s">
        <v>47</v>
      </c>
      <c r="C17" s="111">
        <v>0</v>
      </c>
      <c r="D17" s="30">
        <v>0</v>
      </c>
      <c r="E17" s="30">
        <v>0</v>
      </c>
      <c r="F17" s="8">
        <v>0</v>
      </c>
      <c r="G17" s="8">
        <v>0</v>
      </c>
      <c r="H17" s="9">
        <f t="shared" si="7"/>
        <v>0</v>
      </c>
      <c r="I17" s="17" t="str">
        <f t="shared" si="12"/>
        <v>-</v>
      </c>
      <c r="J17" s="8">
        <v>0</v>
      </c>
      <c r="K17" s="8">
        <v>0</v>
      </c>
      <c r="L17" s="8">
        <v>0</v>
      </c>
      <c r="M17" s="8">
        <v>0</v>
      </c>
      <c r="N17" s="9">
        <f t="shared" si="8"/>
        <v>0</v>
      </c>
      <c r="O17" s="17" t="str">
        <f t="shared" si="2"/>
        <v>-</v>
      </c>
      <c r="P17" s="8">
        <v>0</v>
      </c>
      <c r="Q17" s="8">
        <v>0</v>
      </c>
      <c r="R17" s="8">
        <v>0</v>
      </c>
      <c r="S17" s="8">
        <v>0</v>
      </c>
      <c r="T17" s="9">
        <f t="shared" si="9"/>
        <v>0</v>
      </c>
      <c r="U17" s="17" t="str">
        <f t="shared" si="4"/>
        <v>-</v>
      </c>
      <c r="V17" s="106">
        <f t="shared" si="15"/>
        <v>0</v>
      </c>
      <c r="W17" s="57" t="str">
        <f t="shared" ref="W17:W28" si="19">IF(C17=0,"-",V17/C17)</f>
        <v>-</v>
      </c>
      <c r="X17" s="58"/>
      <c r="Y17" s="58"/>
      <c r="Z17" s="58"/>
      <c r="AA17" s="58"/>
      <c r="AB17" s="58"/>
      <c r="AC17" s="58"/>
      <c r="AD17" s="58"/>
      <c r="AE17" s="83"/>
    </row>
    <row r="18" spans="1:31" x14ac:dyDescent="0.3">
      <c r="A18" s="2" t="s">
        <v>48</v>
      </c>
      <c r="B18" s="2" t="s">
        <v>49</v>
      </c>
      <c r="C18" s="50">
        <f>SUM(C19:C20)</f>
        <v>0</v>
      </c>
      <c r="D18" s="52">
        <f t="shared" ref="D18:G18" si="20">SUM(D19:D20)</f>
        <v>0</v>
      </c>
      <c r="E18" s="52">
        <f t="shared" si="20"/>
        <v>0</v>
      </c>
      <c r="F18" s="52">
        <f t="shared" si="20"/>
        <v>0</v>
      </c>
      <c r="G18" s="52">
        <f t="shared" si="20"/>
        <v>0</v>
      </c>
      <c r="H18" s="9">
        <f t="shared" si="7"/>
        <v>0</v>
      </c>
      <c r="I18" s="17" t="str">
        <f t="shared" si="12"/>
        <v>-</v>
      </c>
      <c r="J18" s="52">
        <f t="shared" ref="J18:M18" si="21">SUM(J19:J20)</f>
        <v>0</v>
      </c>
      <c r="K18" s="52">
        <f t="shared" si="21"/>
        <v>0</v>
      </c>
      <c r="L18" s="52">
        <f t="shared" si="21"/>
        <v>0</v>
      </c>
      <c r="M18" s="52">
        <f t="shared" si="21"/>
        <v>0</v>
      </c>
      <c r="N18" s="9">
        <f t="shared" ref="N18:N20" si="22">SUM(J18:M18)</f>
        <v>0</v>
      </c>
      <c r="O18" s="17" t="str">
        <f t="shared" ref="O18:O20" si="23">IF(C18=0,"-",N18/C18)</f>
        <v>-</v>
      </c>
      <c r="P18" s="52">
        <f t="shared" ref="P18:S18" si="24">SUM(P19:P20)</f>
        <v>0</v>
      </c>
      <c r="Q18" s="52">
        <f t="shared" si="24"/>
        <v>0</v>
      </c>
      <c r="R18" s="52">
        <f t="shared" si="24"/>
        <v>0</v>
      </c>
      <c r="S18" s="52">
        <f t="shared" si="24"/>
        <v>0</v>
      </c>
      <c r="T18" s="9"/>
      <c r="U18" s="17" t="str">
        <f t="shared" ref="U18:U20" si="25">IF(C18=0,"-",T18/C18)</f>
        <v>-</v>
      </c>
      <c r="V18" s="106">
        <f t="shared" ref="V18:V20" si="26">H18+N18+T18</f>
        <v>0</v>
      </c>
      <c r="W18" s="57" t="str">
        <f t="shared" si="19"/>
        <v>-</v>
      </c>
      <c r="X18" s="58"/>
      <c r="Y18" s="58"/>
      <c r="Z18" s="58"/>
      <c r="AA18" s="58"/>
      <c r="AB18" s="58"/>
      <c r="AC18" s="58"/>
      <c r="AD18" s="58"/>
      <c r="AE18" s="83"/>
    </row>
    <row r="19" spans="1:31" x14ac:dyDescent="0.3">
      <c r="A19" s="2" t="s">
        <v>50</v>
      </c>
      <c r="B19" s="2" t="s">
        <v>51</v>
      </c>
      <c r="C19" s="50">
        <v>0</v>
      </c>
      <c r="D19" s="30">
        <v>0</v>
      </c>
      <c r="E19" s="30">
        <v>0</v>
      </c>
      <c r="F19" s="8">
        <v>0</v>
      </c>
      <c r="G19" s="8">
        <v>0</v>
      </c>
      <c r="H19" s="9">
        <f t="shared" si="7"/>
        <v>0</v>
      </c>
      <c r="I19" s="17" t="str">
        <f t="shared" si="12"/>
        <v>-</v>
      </c>
      <c r="J19" s="8">
        <v>0</v>
      </c>
      <c r="K19" s="8">
        <v>0</v>
      </c>
      <c r="L19" s="8">
        <v>0</v>
      </c>
      <c r="M19" s="8">
        <v>0</v>
      </c>
      <c r="N19" s="9">
        <f t="shared" si="22"/>
        <v>0</v>
      </c>
      <c r="O19" s="17" t="str">
        <f t="shared" si="23"/>
        <v>-</v>
      </c>
      <c r="P19" s="8">
        <v>0</v>
      </c>
      <c r="Q19" s="8">
        <v>0</v>
      </c>
      <c r="R19" s="8">
        <v>0</v>
      </c>
      <c r="S19" s="8">
        <v>0</v>
      </c>
      <c r="T19" s="9"/>
      <c r="U19" s="17" t="str">
        <f t="shared" si="25"/>
        <v>-</v>
      </c>
      <c r="V19" s="106">
        <f t="shared" si="26"/>
        <v>0</v>
      </c>
      <c r="W19" s="57" t="str">
        <f t="shared" si="19"/>
        <v>-</v>
      </c>
      <c r="X19" s="58"/>
      <c r="Y19" s="58"/>
      <c r="Z19" s="58"/>
      <c r="AA19" s="58"/>
      <c r="AB19" s="58"/>
      <c r="AC19" s="58"/>
      <c r="AD19" s="58"/>
      <c r="AE19" s="83"/>
    </row>
    <row r="20" spans="1:31" x14ac:dyDescent="0.3">
      <c r="A20" s="2" t="s">
        <v>52</v>
      </c>
      <c r="B20" s="2" t="s">
        <v>53</v>
      </c>
      <c r="C20" s="50">
        <v>0</v>
      </c>
      <c r="D20" s="30">
        <v>0</v>
      </c>
      <c r="E20" s="30">
        <v>0</v>
      </c>
      <c r="F20" s="8">
        <v>0</v>
      </c>
      <c r="G20" s="8">
        <v>0</v>
      </c>
      <c r="H20" s="9">
        <f t="shared" si="7"/>
        <v>0</v>
      </c>
      <c r="I20" s="17" t="str">
        <f t="shared" si="12"/>
        <v>-</v>
      </c>
      <c r="J20" s="8">
        <v>0</v>
      </c>
      <c r="K20" s="8">
        <v>0</v>
      </c>
      <c r="L20" s="8">
        <v>0</v>
      </c>
      <c r="M20" s="8">
        <v>0</v>
      </c>
      <c r="N20" s="9">
        <f t="shared" si="22"/>
        <v>0</v>
      </c>
      <c r="O20" s="17" t="str">
        <f t="shared" si="23"/>
        <v>-</v>
      </c>
      <c r="P20" s="8">
        <v>0</v>
      </c>
      <c r="Q20" s="8">
        <v>0</v>
      </c>
      <c r="R20" s="8">
        <v>0</v>
      </c>
      <c r="S20" s="8">
        <v>0</v>
      </c>
      <c r="T20" s="9"/>
      <c r="U20" s="17" t="str">
        <f t="shared" si="25"/>
        <v>-</v>
      </c>
      <c r="V20" s="106">
        <f t="shared" si="26"/>
        <v>0</v>
      </c>
      <c r="W20" s="57" t="str">
        <f t="shared" si="19"/>
        <v>-</v>
      </c>
      <c r="X20" s="58"/>
      <c r="Y20" s="58"/>
      <c r="Z20" s="58"/>
      <c r="AA20" s="58"/>
      <c r="AB20" s="58"/>
      <c r="AC20" s="58"/>
      <c r="AD20" s="58"/>
      <c r="AE20" s="83"/>
    </row>
    <row r="21" spans="1:31" x14ac:dyDescent="0.3">
      <c r="A21" s="16" t="s">
        <v>54</v>
      </c>
      <c r="B21" s="16" t="s">
        <v>55</v>
      </c>
      <c r="C21" s="49">
        <f>C22</f>
        <v>0</v>
      </c>
      <c r="D21" s="6">
        <f>D22</f>
        <v>0</v>
      </c>
      <c r="E21" s="6">
        <f t="shared" ref="E21:G21" si="27">E22</f>
        <v>0</v>
      </c>
      <c r="F21" s="6">
        <f t="shared" si="27"/>
        <v>0</v>
      </c>
      <c r="G21" s="6">
        <f t="shared" si="27"/>
        <v>0</v>
      </c>
      <c r="H21" s="9">
        <f t="shared" si="7"/>
        <v>0</v>
      </c>
      <c r="I21" s="17" t="str">
        <f t="shared" si="12"/>
        <v>-</v>
      </c>
      <c r="J21" s="6">
        <f t="shared" ref="J21:M21" si="28">J22</f>
        <v>0</v>
      </c>
      <c r="K21" s="6">
        <f t="shared" si="28"/>
        <v>0</v>
      </c>
      <c r="L21" s="6">
        <f t="shared" si="28"/>
        <v>0</v>
      </c>
      <c r="M21" s="6">
        <f t="shared" si="28"/>
        <v>0</v>
      </c>
      <c r="N21" s="9">
        <f t="shared" si="8"/>
        <v>0</v>
      </c>
      <c r="O21" s="17" t="str">
        <f t="shared" si="2"/>
        <v>-</v>
      </c>
      <c r="P21" s="6">
        <f t="shared" ref="P21:S21" si="29">P22</f>
        <v>0</v>
      </c>
      <c r="Q21" s="6">
        <f t="shared" si="29"/>
        <v>0</v>
      </c>
      <c r="R21" s="6">
        <f t="shared" si="29"/>
        <v>0</v>
      </c>
      <c r="S21" s="6">
        <f t="shared" si="29"/>
        <v>0</v>
      </c>
      <c r="T21" s="9">
        <f t="shared" si="9"/>
        <v>0</v>
      </c>
      <c r="U21" s="17" t="str">
        <f t="shared" si="4"/>
        <v>-</v>
      </c>
      <c r="V21" s="106">
        <f t="shared" si="15"/>
        <v>0</v>
      </c>
      <c r="W21" s="57" t="str">
        <f t="shared" si="19"/>
        <v>-</v>
      </c>
      <c r="X21" s="58"/>
      <c r="Y21" s="58"/>
      <c r="Z21" s="58"/>
      <c r="AA21" s="58"/>
      <c r="AB21" s="58"/>
      <c r="AC21" s="58"/>
      <c r="AD21" s="58"/>
      <c r="AE21" s="83"/>
    </row>
    <row r="22" spans="1:31" x14ac:dyDescent="0.3">
      <c r="A22" s="16" t="s">
        <v>56</v>
      </c>
      <c r="B22" s="16" t="s">
        <v>57</v>
      </c>
      <c r="C22" s="109">
        <v>0</v>
      </c>
      <c r="D22" s="8">
        <v>0</v>
      </c>
      <c r="E22" s="8">
        <v>0</v>
      </c>
      <c r="F22" s="8">
        <v>0</v>
      </c>
      <c r="G22" s="8">
        <v>0</v>
      </c>
      <c r="H22" s="9">
        <f t="shared" si="7"/>
        <v>0</v>
      </c>
      <c r="I22" s="17" t="str">
        <f t="shared" si="12"/>
        <v>-</v>
      </c>
      <c r="J22" s="8">
        <v>0</v>
      </c>
      <c r="K22" s="8">
        <v>0</v>
      </c>
      <c r="L22" s="8">
        <v>0</v>
      </c>
      <c r="M22" s="8">
        <v>0</v>
      </c>
      <c r="N22" s="9">
        <f t="shared" si="8"/>
        <v>0</v>
      </c>
      <c r="O22" s="17" t="str">
        <f t="shared" si="2"/>
        <v>-</v>
      </c>
      <c r="P22" s="8">
        <v>0</v>
      </c>
      <c r="Q22" s="8">
        <v>0</v>
      </c>
      <c r="R22" s="8">
        <v>0</v>
      </c>
      <c r="S22" s="8">
        <v>0</v>
      </c>
      <c r="T22" s="9">
        <f t="shared" si="9"/>
        <v>0</v>
      </c>
      <c r="U22" s="17" t="str">
        <f t="shared" si="4"/>
        <v>-</v>
      </c>
      <c r="V22" s="106">
        <f t="shared" si="15"/>
        <v>0</v>
      </c>
      <c r="W22" s="57" t="str">
        <f t="shared" si="19"/>
        <v>-</v>
      </c>
      <c r="X22" s="58"/>
      <c r="Y22" s="58"/>
      <c r="Z22" s="58"/>
      <c r="AA22" s="58"/>
      <c r="AB22" s="58"/>
      <c r="AC22" s="58"/>
      <c r="AD22" s="58"/>
      <c r="AE22" s="83"/>
    </row>
    <row r="23" spans="1:31" x14ac:dyDescent="0.3">
      <c r="A23" s="16" t="s">
        <v>58</v>
      </c>
      <c r="B23" s="16" t="s">
        <v>59</v>
      </c>
      <c r="C23" s="49">
        <f>C24+C29</f>
        <v>0</v>
      </c>
      <c r="D23" s="6">
        <f>D24+D29</f>
        <v>0</v>
      </c>
      <c r="E23" s="6">
        <f>E24+E29</f>
        <v>0</v>
      </c>
      <c r="F23" s="6">
        <f>F24+F29</f>
        <v>0</v>
      </c>
      <c r="G23" s="6">
        <f>G24+G29</f>
        <v>0</v>
      </c>
      <c r="H23" s="9">
        <f t="shared" si="7"/>
        <v>0</v>
      </c>
      <c r="I23" s="17" t="str">
        <f t="shared" si="12"/>
        <v>-</v>
      </c>
      <c r="J23" s="6">
        <f>J24+J29</f>
        <v>0</v>
      </c>
      <c r="K23" s="6">
        <f>K24+K29</f>
        <v>0</v>
      </c>
      <c r="L23" s="6">
        <f>L24+L29</f>
        <v>0</v>
      </c>
      <c r="M23" s="6">
        <f>M24+M29</f>
        <v>0</v>
      </c>
      <c r="N23" s="9">
        <f t="shared" si="8"/>
        <v>0</v>
      </c>
      <c r="O23" s="17" t="str">
        <f t="shared" si="2"/>
        <v>-</v>
      </c>
      <c r="P23" s="6">
        <f>P24+P29</f>
        <v>0</v>
      </c>
      <c r="Q23" s="6">
        <f>Q24+Q29</f>
        <v>0</v>
      </c>
      <c r="R23" s="6">
        <f>R24+R29</f>
        <v>0</v>
      </c>
      <c r="S23" s="6">
        <f>S24+S29</f>
        <v>0</v>
      </c>
      <c r="T23" s="9">
        <f t="shared" si="9"/>
        <v>0</v>
      </c>
      <c r="U23" s="17" t="str">
        <f t="shared" si="4"/>
        <v>-</v>
      </c>
      <c r="V23" s="106">
        <f t="shared" si="15"/>
        <v>0</v>
      </c>
      <c r="W23" s="57" t="str">
        <f t="shared" si="19"/>
        <v>-</v>
      </c>
      <c r="X23" s="58"/>
      <c r="Y23" s="58"/>
      <c r="Z23" s="58"/>
      <c r="AA23" s="58"/>
      <c r="AB23" s="58"/>
      <c r="AC23" s="58"/>
      <c r="AD23" s="58"/>
      <c r="AE23" s="83"/>
    </row>
    <row r="24" spans="1:31" x14ac:dyDescent="0.3">
      <c r="A24" s="16" t="s">
        <v>60</v>
      </c>
      <c r="B24" s="16" t="s">
        <v>61</v>
      </c>
      <c r="C24" s="49">
        <f>SUM(C25:C28)</f>
        <v>0</v>
      </c>
      <c r="D24" s="6">
        <f t="shared" ref="D24:F24" si="30">SUM(D25:D28)</f>
        <v>0</v>
      </c>
      <c r="E24" s="6">
        <f t="shared" si="30"/>
        <v>0</v>
      </c>
      <c r="F24" s="6">
        <f t="shared" si="30"/>
        <v>0</v>
      </c>
      <c r="G24" s="6">
        <f>SUM(G25:G28)</f>
        <v>0</v>
      </c>
      <c r="H24" s="9">
        <f t="shared" si="7"/>
        <v>0</v>
      </c>
      <c r="I24" s="17" t="str">
        <f t="shared" si="12"/>
        <v>-</v>
      </c>
      <c r="J24" s="6">
        <f t="shared" ref="J24:M24" si="31">SUM(J25:J28)</f>
        <v>0</v>
      </c>
      <c r="K24" s="6">
        <f t="shared" si="31"/>
        <v>0</v>
      </c>
      <c r="L24" s="6">
        <f t="shared" si="31"/>
        <v>0</v>
      </c>
      <c r="M24" s="6">
        <f t="shared" si="31"/>
        <v>0</v>
      </c>
      <c r="N24" s="9">
        <f t="shared" si="8"/>
        <v>0</v>
      </c>
      <c r="O24" s="17" t="str">
        <f t="shared" si="2"/>
        <v>-</v>
      </c>
      <c r="P24" s="6">
        <f t="shared" ref="P24:S24" si="32">SUM(P25:P28)</f>
        <v>0</v>
      </c>
      <c r="Q24" s="6">
        <f t="shared" si="32"/>
        <v>0</v>
      </c>
      <c r="R24" s="6">
        <f t="shared" si="32"/>
        <v>0</v>
      </c>
      <c r="S24" s="6">
        <f t="shared" si="32"/>
        <v>0</v>
      </c>
      <c r="T24" s="9">
        <f t="shared" si="9"/>
        <v>0</v>
      </c>
      <c r="U24" s="17" t="str">
        <f t="shared" si="4"/>
        <v>-</v>
      </c>
      <c r="V24" s="106">
        <f t="shared" si="15"/>
        <v>0</v>
      </c>
      <c r="W24" s="57" t="str">
        <f t="shared" si="19"/>
        <v>-</v>
      </c>
      <c r="X24" s="58"/>
      <c r="Y24" s="58"/>
      <c r="Z24" s="58"/>
      <c r="AA24" s="58"/>
      <c r="AB24" s="58"/>
      <c r="AC24" s="58"/>
      <c r="AD24" s="58"/>
      <c r="AE24" s="83"/>
    </row>
    <row r="25" spans="1:31" ht="27.6" x14ac:dyDescent="0.3">
      <c r="A25" s="2" t="s">
        <v>62</v>
      </c>
      <c r="B25" s="2" t="s">
        <v>63</v>
      </c>
      <c r="C25" s="50">
        <v>0</v>
      </c>
      <c r="D25" s="8">
        <v>0</v>
      </c>
      <c r="E25" s="8">
        <v>0</v>
      </c>
      <c r="F25" s="8">
        <v>0</v>
      </c>
      <c r="G25" s="8">
        <v>0</v>
      </c>
      <c r="H25" s="9">
        <f t="shared" si="7"/>
        <v>0</v>
      </c>
      <c r="I25" s="17" t="str">
        <f t="shared" si="12"/>
        <v>-</v>
      </c>
      <c r="J25" s="8">
        <v>0</v>
      </c>
      <c r="K25" s="8">
        <v>0</v>
      </c>
      <c r="L25" s="8">
        <v>0</v>
      </c>
      <c r="M25" s="8">
        <v>0</v>
      </c>
      <c r="N25" s="9">
        <f t="shared" si="8"/>
        <v>0</v>
      </c>
      <c r="O25" s="17" t="str">
        <f t="shared" si="2"/>
        <v>-</v>
      </c>
      <c r="P25" s="8">
        <v>0</v>
      </c>
      <c r="Q25" s="8">
        <v>0</v>
      </c>
      <c r="R25" s="8">
        <v>0</v>
      </c>
      <c r="S25" s="8">
        <v>0</v>
      </c>
      <c r="T25" s="9">
        <f t="shared" si="9"/>
        <v>0</v>
      </c>
      <c r="U25" s="17" t="str">
        <f t="shared" si="4"/>
        <v>-</v>
      </c>
      <c r="V25" s="106">
        <f t="shared" si="15"/>
        <v>0</v>
      </c>
      <c r="W25" s="57" t="str">
        <f t="shared" si="19"/>
        <v>-</v>
      </c>
      <c r="X25" s="58"/>
      <c r="Y25" s="58"/>
      <c r="Z25" s="58"/>
      <c r="AA25" s="58"/>
      <c r="AB25" s="58"/>
      <c r="AC25" s="58"/>
      <c r="AD25" s="58"/>
      <c r="AE25" s="83"/>
    </row>
    <row r="26" spans="1:31" x14ac:dyDescent="0.3">
      <c r="A26" s="2" t="s">
        <v>64</v>
      </c>
      <c r="B26" s="2" t="s">
        <v>65</v>
      </c>
      <c r="C26" s="50">
        <v>0</v>
      </c>
      <c r="D26" s="8">
        <v>0</v>
      </c>
      <c r="E26" s="8">
        <v>0</v>
      </c>
      <c r="F26" s="8">
        <v>0</v>
      </c>
      <c r="G26" s="8">
        <v>0</v>
      </c>
      <c r="H26" s="9">
        <f t="shared" si="7"/>
        <v>0</v>
      </c>
      <c r="I26" s="17" t="str">
        <f t="shared" si="12"/>
        <v>-</v>
      </c>
      <c r="J26" s="8">
        <v>0</v>
      </c>
      <c r="K26" s="8">
        <v>0</v>
      </c>
      <c r="L26" s="8">
        <v>0</v>
      </c>
      <c r="M26" s="8">
        <v>0</v>
      </c>
      <c r="N26" s="9">
        <f t="shared" si="8"/>
        <v>0</v>
      </c>
      <c r="O26" s="17" t="str">
        <f t="shared" si="2"/>
        <v>-</v>
      </c>
      <c r="P26" s="8">
        <v>0</v>
      </c>
      <c r="Q26" s="8">
        <v>0</v>
      </c>
      <c r="R26" s="8">
        <v>0</v>
      </c>
      <c r="S26" s="8">
        <v>0</v>
      </c>
      <c r="T26" s="9">
        <f t="shared" si="9"/>
        <v>0</v>
      </c>
      <c r="U26" s="17" t="str">
        <f t="shared" si="4"/>
        <v>-</v>
      </c>
      <c r="V26" s="106">
        <f t="shared" si="15"/>
        <v>0</v>
      </c>
      <c r="W26" s="57" t="str">
        <f t="shared" si="19"/>
        <v>-</v>
      </c>
      <c r="X26" s="58"/>
      <c r="Y26" s="58"/>
      <c r="Z26" s="58"/>
      <c r="AA26" s="58"/>
      <c r="AB26" s="58"/>
      <c r="AC26" s="58"/>
      <c r="AD26" s="58"/>
      <c r="AE26" s="83"/>
    </row>
    <row r="27" spans="1:31" x14ac:dyDescent="0.3">
      <c r="A27" s="2" t="s">
        <v>66</v>
      </c>
      <c r="B27" s="2" t="s">
        <v>67</v>
      </c>
      <c r="C27" s="50">
        <v>0</v>
      </c>
      <c r="D27" s="30">
        <v>0</v>
      </c>
      <c r="E27" s="30">
        <v>0</v>
      </c>
      <c r="F27" s="30">
        <v>0</v>
      </c>
      <c r="G27" s="30">
        <v>0</v>
      </c>
      <c r="H27" s="9">
        <f t="shared" si="7"/>
        <v>0</v>
      </c>
      <c r="I27" s="39" t="str">
        <f t="shared" si="12"/>
        <v>-</v>
      </c>
      <c r="J27" s="30">
        <v>0</v>
      </c>
      <c r="K27" s="30">
        <v>0</v>
      </c>
      <c r="L27" s="30">
        <v>0</v>
      </c>
      <c r="M27" s="30">
        <v>0</v>
      </c>
      <c r="N27" s="9">
        <f t="shared" si="8"/>
        <v>0</v>
      </c>
      <c r="O27" s="39" t="str">
        <f t="shared" si="2"/>
        <v>-</v>
      </c>
      <c r="P27" s="30">
        <v>0</v>
      </c>
      <c r="Q27" s="30">
        <v>0</v>
      </c>
      <c r="R27" s="30">
        <v>0</v>
      </c>
      <c r="S27" s="30">
        <v>0</v>
      </c>
      <c r="T27" s="9">
        <f t="shared" si="9"/>
        <v>0</v>
      </c>
      <c r="U27" s="39" t="str">
        <f t="shared" si="4"/>
        <v>-</v>
      </c>
      <c r="V27" s="106">
        <f t="shared" si="15"/>
        <v>0</v>
      </c>
      <c r="W27" s="59" t="str">
        <f t="shared" si="19"/>
        <v>-</v>
      </c>
      <c r="X27" s="58"/>
      <c r="Y27" s="58"/>
      <c r="Z27" s="58"/>
      <c r="AA27" s="58"/>
      <c r="AB27" s="58"/>
      <c r="AC27" s="58"/>
      <c r="AD27" s="58"/>
      <c r="AE27" s="83"/>
    </row>
    <row r="28" spans="1:31" x14ac:dyDescent="0.3">
      <c r="A28" s="2" t="s">
        <v>68</v>
      </c>
      <c r="B28" s="2" t="s">
        <v>69</v>
      </c>
      <c r="C28" s="50">
        <v>0</v>
      </c>
      <c r="D28" s="30"/>
      <c r="E28" s="30"/>
      <c r="F28" s="30"/>
      <c r="G28" s="30">
        <v>0</v>
      </c>
      <c r="H28" s="9">
        <f t="shared" ref="H28" si="33">SUM(D28:G28)</f>
        <v>0</v>
      </c>
      <c r="I28" s="39" t="str">
        <f t="shared" ref="I28" si="34">IF(C28=0,"-",H28/C28)</f>
        <v>-</v>
      </c>
      <c r="J28" s="30">
        <v>0</v>
      </c>
      <c r="K28" s="30">
        <v>0</v>
      </c>
      <c r="L28" s="30">
        <v>0</v>
      </c>
      <c r="M28" s="30">
        <v>0</v>
      </c>
      <c r="N28" s="9">
        <f t="shared" si="8"/>
        <v>0</v>
      </c>
      <c r="O28" s="39" t="str">
        <f t="shared" si="2"/>
        <v>-</v>
      </c>
      <c r="P28" s="30">
        <v>0</v>
      </c>
      <c r="Q28" s="30">
        <v>0</v>
      </c>
      <c r="R28" s="30">
        <v>0</v>
      </c>
      <c r="S28" s="30">
        <v>0</v>
      </c>
      <c r="T28" s="9">
        <f t="shared" si="9"/>
        <v>0</v>
      </c>
      <c r="U28" s="39" t="str">
        <f t="shared" si="4"/>
        <v>-</v>
      </c>
      <c r="V28" s="106">
        <f t="shared" si="15"/>
        <v>0</v>
      </c>
      <c r="W28" s="59" t="str">
        <f t="shared" si="19"/>
        <v>-</v>
      </c>
      <c r="X28" s="58"/>
      <c r="Y28" s="58"/>
      <c r="Z28" s="58"/>
      <c r="AA28" s="58"/>
      <c r="AB28" s="58"/>
      <c r="AC28" s="58"/>
      <c r="AD28" s="58"/>
      <c r="AE28" s="83"/>
    </row>
    <row r="29" spans="1:31" x14ac:dyDescent="0.3">
      <c r="A29" s="16" t="s">
        <v>70</v>
      </c>
      <c r="B29" s="16" t="s">
        <v>71</v>
      </c>
      <c r="C29" s="109">
        <v>0</v>
      </c>
      <c r="D29" s="8">
        <v>0</v>
      </c>
      <c r="E29" s="8">
        <v>0</v>
      </c>
      <c r="F29" s="8">
        <v>0</v>
      </c>
      <c r="G29" s="8">
        <v>0</v>
      </c>
      <c r="H29" s="9">
        <f t="shared" si="7"/>
        <v>0</v>
      </c>
      <c r="I29" s="17" t="str">
        <f t="shared" si="12"/>
        <v>-</v>
      </c>
      <c r="J29" s="8">
        <v>0</v>
      </c>
      <c r="K29" s="8">
        <v>0</v>
      </c>
      <c r="L29" s="8">
        <v>0</v>
      </c>
      <c r="M29" s="8">
        <v>0</v>
      </c>
      <c r="N29" s="9">
        <f t="shared" si="8"/>
        <v>0</v>
      </c>
      <c r="O29" s="17" t="str">
        <f>IF(C29=0,"-",N29/C29)</f>
        <v>-</v>
      </c>
      <c r="P29" s="8">
        <v>0</v>
      </c>
      <c r="Q29" s="8">
        <v>0</v>
      </c>
      <c r="R29" s="8">
        <v>0</v>
      </c>
      <c r="S29" s="8">
        <v>0</v>
      </c>
      <c r="T29" s="9">
        <f t="shared" si="9"/>
        <v>0</v>
      </c>
      <c r="U29" s="17" t="str">
        <f>IF(C29=0,"-",T29/C29)</f>
        <v>-</v>
      </c>
      <c r="V29" s="106">
        <f t="shared" si="15"/>
        <v>0</v>
      </c>
      <c r="W29" s="57" t="str">
        <f>IF(C29=0,"-",V29/C29)</f>
        <v>-</v>
      </c>
      <c r="X29" s="58"/>
      <c r="Y29" s="58"/>
      <c r="Z29" s="58"/>
      <c r="AA29" s="58"/>
      <c r="AB29" s="58"/>
      <c r="AC29" s="58"/>
      <c r="AD29" s="58"/>
      <c r="AE29" s="83"/>
    </row>
    <row r="30" spans="1:31" x14ac:dyDescent="0.3">
      <c r="A30" s="11"/>
      <c r="B30" s="11"/>
      <c r="C30" s="112"/>
      <c r="X30" s="58"/>
      <c r="Y30" s="58"/>
      <c r="Z30" s="58"/>
      <c r="AA30" s="58"/>
      <c r="AB30" s="58"/>
      <c r="AC30" s="58"/>
      <c r="AD30" s="58"/>
      <c r="AE30" s="83"/>
    </row>
    <row r="31" spans="1:31" x14ac:dyDescent="0.3">
      <c r="A31" s="11"/>
      <c r="B31" s="12" t="s">
        <v>72</v>
      </c>
      <c r="C31" s="113"/>
      <c r="Q31" s="23"/>
      <c r="X31" s="58"/>
      <c r="Y31" s="58"/>
      <c r="Z31" s="58"/>
      <c r="AA31" s="58"/>
      <c r="AB31" s="58"/>
      <c r="AC31" s="58"/>
      <c r="AD31" s="58"/>
      <c r="AE31" s="83"/>
    </row>
    <row r="32" spans="1:31" x14ac:dyDescent="0.3">
      <c r="A32" s="11"/>
      <c r="B32" s="12"/>
      <c r="C32" s="107"/>
      <c r="X32" s="58"/>
      <c r="Y32" s="58"/>
      <c r="Z32" s="58"/>
      <c r="AA32" s="58"/>
      <c r="AB32" s="58"/>
      <c r="AC32" s="58"/>
      <c r="AD32" s="58"/>
      <c r="AE32" s="83"/>
    </row>
    <row r="33" spans="1:31" ht="41.4" x14ac:dyDescent="0.3">
      <c r="A33" s="11"/>
      <c r="B33" s="1" t="s">
        <v>73</v>
      </c>
      <c r="C33" s="108" t="s">
        <v>5</v>
      </c>
      <c r="D33" s="55" t="s">
        <v>6</v>
      </c>
      <c r="E33" s="55" t="s">
        <v>7</v>
      </c>
      <c r="F33" s="54" t="s">
        <v>8</v>
      </c>
      <c r="G33" s="55" t="s">
        <v>9</v>
      </c>
      <c r="H33" s="54" t="s">
        <v>10</v>
      </c>
      <c r="I33" s="4" t="s">
        <v>11</v>
      </c>
      <c r="J33" s="55" t="s">
        <v>12</v>
      </c>
      <c r="K33" s="54" t="s">
        <v>13</v>
      </c>
      <c r="L33" s="54" t="s">
        <v>14</v>
      </c>
      <c r="M33" s="54" t="s">
        <v>15</v>
      </c>
      <c r="N33" s="54" t="s">
        <v>16</v>
      </c>
      <c r="O33" s="4" t="s">
        <v>17</v>
      </c>
      <c r="P33" s="54" t="s">
        <v>18</v>
      </c>
      <c r="Q33" s="54" t="s">
        <v>19</v>
      </c>
      <c r="R33" s="54" t="s">
        <v>20</v>
      </c>
      <c r="S33" s="54" t="s">
        <v>21</v>
      </c>
      <c r="T33" s="54" t="s">
        <v>22</v>
      </c>
      <c r="U33" s="5" t="s">
        <v>23</v>
      </c>
      <c r="V33" s="105" t="s">
        <v>24</v>
      </c>
      <c r="W33" s="56" t="s">
        <v>25</v>
      </c>
      <c r="X33" s="58"/>
      <c r="Y33" s="58"/>
      <c r="Z33" s="58"/>
      <c r="AA33" s="58"/>
      <c r="AB33" s="58"/>
      <c r="AC33" s="58"/>
      <c r="AD33" s="58"/>
      <c r="AE33" s="83"/>
    </row>
    <row r="34" spans="1:31" x14ac:dyDescent="0.3">
      <c r="A34" s="16" t="s">
        <v>74</v>
      </c>
      <c r="B34" s="16" t="s">
        <v>75</v>
      </c>
      <c r="C34" s="49">
        <f>C35+C36+C41</f>
        <v>47512812.390000001</v>
      </c>
      <c r="D34" s="6">
        <f>D35+D36+D41</f>
        <v>3862619.2</v>
      </c>
      <c r="E34" s="6">
        <f>E35+E36+E41</f>
        <v>3139208.95</v>
      </c>
      <c r="F34" s="6">
        <f>F35+F36+F41</f>
        <v>3029128.86</v>
      </c>
      <c r="G34" s="6">
        <f>G35+G36+G41</f>
        <v>3413278.81</v>
      </c>
      <c r="H34" s="9">
        <f>SUM(D34:G34)</f>
        <v>13444235.82</v>
      </c>
      <c r="I34" s="17">
        <f t="shared" ref="I34:I45" si="35">IF(C34=0,"-",H34/C34)</f>
        <v>0.282960219438191</v>
      </c>
      <c r="J34" s="6">
        <f>J35+J36+J41</f>
        <v>3077244.03</v>
      </c>
      <c r="K34" s="6">
        <f>K35+K36+K41</f>
        <v>3213724.39</v>
      </c>
      <c r="L34" s="6">
        <f>L35+L36+L41</f>
        <v>3290544.61</v>
      </c>
      <c r="M34" s="6">
        <f>M35+M36+M41</f>
        <v>3231422.04</v>
      </c>
      <c r="N34" s="9">
        <f t="shared" ref="N34:N45" si="36">SUM(J34:M34)</f>
        <v>12812935.07</v>
      </c>
      <c r="O34" s="17">
        <f t="shared" ref="O34:O45" si="37">IF(C34=0,"-",N34/C34)</f>
        <v>0.26967326128429164</v>
      </c>
      <c r="P34" s="6">
        <f>P35+P36+P41</f>
        <v>3469570.1300000004</v>
      </c>
      <c r="Q34" s="6">
        <f>Q35+Q36+Q41</f>
        <v>3721538.7</v>
      </c>
      <c r="R34" s="6">
        <f>R35+R36+R41</f>
        <v>2905091.9599999995</v>
      </c>
      <c r="S34" s="6">
        <f>S35+S36+S41</f>
        <v>4190580.2700000005</v>
      </c>
      <c r="T34" s="9">
        <f>SUM(P34:S34)</f>
        <v>14286781.059999999</v>
      </c>
      <c r="U34" s="17">
        <f t="shared" ref="U34:U45" si="38">IF(C34=0,"-",T34/C34)</f>
        <v>0.30069323075909793</v>
      </c>
      <c r="V34" s="106">
        <f>H34+N34+T34</f>
        <v>40543951.950000003</v>
      </c>
      <c r="W34" s="57">
        <f t="shared" ref="W34:W45" si="39">IF(C34=0,"-",V34/C34)</f>
        <v>0.85332671148158068</v>
      </c>
      <c r="X34" s="58"/>
      <c r="Y34" s="58"/>
      <c r="Z34" s="58"/>
      <c r="AA34" s="58"/>
      <c r="AB34" s="58"/>
      <c r="AC34" s="58"/>
      <c r="AD34" s="58"/>
      <c r="AE34" s="83"/>
    </row>
    <row r="35" spans="1:31" x14ac:dyDescent="0.3">
      <c r="A35" s="16" t="s">
        <v>76</v>
      </c>
      <c r="B35" s="16" t="s">
        <v>77</v>
      </c>
      <c r="C35" s="49">
        <v>46129911.850000001</v>
      </c>
      <c r="D35" s="9">
        <f>Jan!J317+D146</f>
        <v>3811699.6</v>
      </c>
      <c r="E35" s="9">
        <f>Fev!J373+E146</f>
        <v>3053871.54</v>
      </c>
      <c r="F35" s="18">
        <f>Mar!J396+F146</f>
        <v>2986293.07</v>
      </c>
      <c r="G35" s="9">
        <f>Abr!J402+G146</f>
        <v>3382040.81</v>
      </c>
      <c r="H35" s="9">
        <f t="shared" ref="H35:H45" si="40">SUM(D35:G35)</f>
        <v>13233905.020000001</v>
      </c>
      <c r="I35" s="17">
        <f t="shared" si="35"/>
        <v>0.28688337976956269</v>
      </c>
      <c r="J35" s="9">
        <f>Mai!J405</f>
        <v>3023785.98</v>
      </c>
      <c r="K35" s="9">
        <f>-Jun!L414+K146</f>
        <v>3088953.8</v>
      </c>
      <c r="L35" s="18">
        <f>Jul!L412+L146</f>
        <v>3184110.05</v>
      </c>
      <c r="M35" s="18">
        <f>Ago!J419+M146</f>
        <v>3123363.8899999997</v>
      </c>
      <c r="N35" s="9">
        <f t="shared" si="36"/>
        <v>12420213.719999999</v>
      </c>
      <c r="O35" s="17">
        <f t="shared" si="37"/>
        <v>0.26924425436551097</v>
      </c>
      <c r="P35" s="18">
        <f>Set!J423+P146</f>
        <v>3355523.7</v>
      </c>
      <c r="Q35" s="18">
        <f>Out!J431+Q146</f>
        <v>3599941.11</v>
      </c>
      <c r="R35" s="18">
        <f>Nov!J432+R146</f>
        <v>2801483.5999999996</v>
      </c>
      <c r="S35" s="18">
        <f>Dez!J434+S146</f>
        <v>4077846.3200000003</v>
      </c>
      <c r="T35" s="9">
        <f t="shared" ref="T35:T45" si="41">SUM(P35:S35)</f>
        <v>13834794.73</v>
      </c>
      <c r="U35" s="17">
        <f t="shared" si="38"/>
        <v>0.29990941181475506</v>
      </c>
      <c r="V35" s="106">
        <f t="shared" ref="V35:V45" si="42">H35+N35+T35</f>
        <v>39488913.469999999</v>
      </c>
      <c r="W35" s="57">
        <f t="shared" si="39"/>
        <v>0.85603704594982866</v>
      </c>
      <c r="X35" s="58"/>
      <c r="Y35" s="58"/>
      <c r="Z35" s="58"/>
      <c r="AA35" s="58"/>
      <c r="AB35" s="58"/>
      <c r="AC35" s="58"/>
      <c r="AD35" s="58"/>
      <c r="AE35" s="83"/>
    </row>
    <row r="36" spans="1:31" x14ac:dyDescent="0.3">
      <c r="A36" s="16" t="s">
        <v>78</v>
      </c>
      <c r="B36" s="16" t="s">
        <v>79</v>
      </c>
      <c r="C36" s="49">
        <v>964000</v>
      </c>
      <c r="D36" s="6">
        <f>SUM(D37:D40)</f>
        <v>24049.93</v>
      </c>
      <c r="E36" s="6">
        <f>SUM(E37:E40)</f>
        <v>68846.33</v>
      </c>
      <c r="F36" s="49">
        <f>SUM(F37:F40)</f>
        <v>322.42</v>
      </c>
      <c r="G36" s="6">
        <f>SUM(G37:G40)</f>
        <v>2784.31</v>
      </c>
      <c r="H36" s="9">
        <f t="shared" si="40"/>
        <v>96002.99</v>
      </c>
      <c r="I36" s="17">
        <f t="shared" si="35"/>
        <v>9.9588163900414944E-2</v>
      </c>
      <c r="J36" s="49">
        <f t="shared" ref="J36:M36" si="43">SUM(J37:J40)</f>
        <v>14941.75</v>
      </c>
      <c r="K36" s="49">
        <f t="shared" si="43"/>
        <v>81362.41</v>
      </c>
      <c r="L36" s="49">
        <f t="shared" si="43"/>
        <v>54606.820000000007</v>
      </c>
      <c r="M36" s="49">
        <f t="shared" si="43"/>
        <v>44694.91</v>
      </c>
      <c r="N36" s="9">
        <f t="shared" si="36"/>
        <v>195605.89</v>
      </c>
      <c r="O36" s="17">
        <f t="shared" si="37"/>
        <v>0.20291067427385895</v>
      </c>
      <c r="P36" s="49">
        <f t="shared" ref="P36:S36" si="44">SUM(P37:P40)</f>
        <v>47076.43</v>
      </c>
      <c r="Q36" s="49">
        <f t="shared" si="44"/>
        <v>46695.58</v>
      </c>
      <c r="R36" s="49">
        <f t="shared" si="44"/>
        <v>5712.01</v>
      </c>
      <c r="S36" s="49">
        <f t="shared" si="44"/>
        <v>1206.81</v>
      </c>
      <c r="T36" s="9">
        <f t="shared" si="41"/>
        <v>100690.83</v>
      </c>
      <c r="U36" s="17">
        <f t="shared" si="38"/>
        <v>0.10445106846473029</v>
      </c>
      <c r="V36" s="106">
        <f t="shared" si="42"/>
        <v>392299.71</v>
      </c>
      <c r="W36" s="57">
        <f t="shared" si="39"/>
        <v>0.40694990663900416</v>
      </c>
      <c r="X36" s="58"/>
      <c r="Y36" s="58"/>
      <c r="Z36" s="58"/>
      <c r="AA36" s="58"/>
      <c r="AB36" s="58"/>
      <c r="AC36" s="58"/>
      <c r="AD36" s="58"/>
      <c r="AE36" s="83"/>
    </row>
    <row r="37" spans="1:31" ht="27.6" x14ac:dyDescent="0.3">
      <c r="A37" s="2" t="s">
        <v>80</v>
      </c>
      <c r="B37" s="2" t="s">
        <v>63</v>
      </c>
      <c r="C37" s="50">
        <v>0</v>
      </c>
      <c r="D37" s="8">
        <v>0</v>
      </c>
      <c r="E37" s="8">
        <v>0</v>
      </c>
      <c r="F37" s="19">
        <v>0</v>
      </c>
      <c r="G37" s="8">
        <v>0</v>
      </c>
      <c r="H37" s="9">
        <f t="shared" si="40"/>
        <v>0</v>
      </c>
      <c r="I37" s="17" t="str">
        <f t="shared" si="35"/>
        <v>-</v>
      </c>
      <c r="J37" s="8">
        <v>0</v>
      </c>
      <c r="K37" s="19">
        <v>0</v>
      </c>
      <c r="L37" s="19">
        <v>0</v>
      </c>
      <c r="M37" s="19">
        <v>0</v>
      </c>
      <c r="N37" s="9">
        <f t="shared" si="36"/>
        <v>0</v>
      </c>
      <c r="O37" s="17" t="str">
        <f t="shared" si="37"/>
        <v>-</v>
      </c>
      <c r="P37" s="19">
        <v>0</v>
      </c>
      <c r="Q37" s="19">
        <v>0</v>
      </c>
      <c r="R37" s="19">
        <v>0</v>
      </c>
      <c r="S37" s="19">
        <v>0</v>
      </c>
      <c r="T37" s="9">
        <f t="shared" si="41"/>
        <v>0</v>
      </c>
      <c r="U37" s="17" t="str">
        <f t="shared" si="38"/>
        <v>-</v>
      </c>
      <c r="V37" s="106">
        <f t="shared" si="42"/>
        <v>0</v>
      </c>
      <c r="W37" s="57" t="str">
        <f t="shared" si="39"/>
        <v>-</v>
      </c>
      <c r="X37" s="58"/>
      <c r="Y37" s="58"/>
      <c r="Z37" s="58"/>
      <c r="AA37" s="58"/>
      <c r="AB37" s="58"/>
      <c r="AC37" s="58"/>
      <c r="AD37" s="58"/>
      <c r="AE37" s="83"/>
    </row>
    <row r="38" spans="1:31" x14ac:dyDescent="0.3">
      <c r="A38" s="2" t="s">
        <v>81</v>
      </c>
      <c r="B38" s="2" t="s">
        <v>65</v>
      </c>
      <c r="C38" s="50">
        <v>0</v>
      </c>
      <c r="D38" s="8">
        <v>0</v>
      </c>
      <c r="E38" s="8">
        <v>0</v>
      </c>
      <c r="F38" s="19">
        <v>0</v>
      </c>
      <c r="G38" s="8">
        <v>0</v>
      </c>
      <c r="H38" s="9">
        <f t="shared" si="40"/>
        <v>0</v>
      </c>
      <c r="I38" s="17" t="str">
        <f t="shared" si="35"/>
        <v>-</v>
      </c>
      <c r="J38" s="8">
        <v>0</v>
      </c>
      <c r="K38" s="19">
        <v>0</v>
      </c>
      <c r="L38" s="19">
        <v>0</v>
      </c>
      <c r="M38" s="19">
        <v>0</v>
      </c>
      <c r="N38" s="9">
        <f t="shared" si="36"/>
        <v>0</v>
      </c>
      <c r="O38" s="17" t="str">
        <f t="shared" si="37"/>
        <v>-</v>
      </c>
      <c r="P38" s="19">
        <v>0</v>
      </c>
      <c r="Q38" s="19">
        <v>0</v>
      </c>
      <c r="R38" s="19">
        <v>0</v>
      </c>
      <c r="S38" s="19">
        <v>0</v>
      </c>
      <c r="T38" s="9">
        <f t="shared" si="41"/>
        <v>0</v>
      </c>
      <c r="U38" s="17" t="str">
        <f t="shared" si="38"/>
        <v>-</v>
      </c>
      <c r="V38" s="106">
        <f t="shared" si="42"/>
        <v>0</v>
      </c>
      <c r="W38" s="57" t="str">
        <f t="shared" si="39"/>
        <v>-</v>
      </c>
      <c r="X38" s="58"/>
      <c r="Y38" s="58"/>
      <c r="Z38" s="58"/>
      <c r="AA38" s="58"/>
      <c r="AB38" s="58"/>
      <c r="AC38" s="58"/>
      <c r="AD38" s="58"/>
      <c r="AE38" s="83"/>
    </row>
    <row r="39" spans="1:31" x14ac:dyDescent="0.3">
      <c r="A39" s="2" t="s">
        <v>82</v>
      </c>
      <c r="B39" s="2" t="s">
        <v>67</v>
      </c>
      <c r="C39" s="10">
        <v>0</v>
      </c>
      <c r="D39" s="8">
        <v>0</v>
      </c>
      <c r="E39" s="8">
        <f>Fev!J398</f>
        <v>555.1</v>
      </c>
      <c r="F39" s="19">
        <v>0</v>
      </c>
      <c r="G39" s="8">
        <v>0</v>
      </c>
      <c r="H39" s="9">
        <f t="shared" si="40"/>
        <v>555.1</v>
      </c>
      <c r="I39" s="17">
        <f>IF(C40=0,"-",H39/C40)</f>
        <v>5.7582987551867224E-4</v>
      </c>
      <c r="J39" s="8">
        <f>Mai!J431</f>
        <v>497.83</v>
      </c>
      <c r="K39" s="19">
        <v>0</v>
      </c>
      <c r="L39" s="19">
        <f>Jul!J439</f>
        <v>884.41</v>
      </c>
      <c r="M39" s="19">
        <v>0</v>
      </c>
      <c r="N39" s="9">
        <f t="shared" si="36"/>
        <v>1382.24</v>
      </c>
      <c r="O39" s="17">
        <f>IF(C40=0,"-",N39/C40)</f>
        <v>1.4338589211618257E-3</v>
      </c>
      <c r="P39" s="19">
        <f>Set!J449</f>
        <v>884.41</v>
      </c>
      <c r="Q39" s="19">
        <f>Out!J457</f>
        <v>884.41</v>
      </c>
      <c r="R39" s="19">
        <v>0</v>
      </c>
      <c r="S39" s="19">
        <f>Dez!J460</f>
        <v>884.41</v>
      </c>
      <c r="T39" s="9">
        <f t="shared" si="41"/>
        <v>2653.23</v>
      </c>
      <c r="U39" s="17">
        <f>IF(C40=0,"-",T39/C40)</f>
        <v>2.7523132780082988E-3</v>
      </c>
      <c r="V39" s="106">
        <f t="shared" si="42"/>
        <v>4590.57</v>
      </c>
      <c r="W39" s="57" t="str">
        <f t="shared" si="39"/>
        <v>-</v>
      </c>
      <c r="X39" s="58"/>
      <c r="Y39" s="58"/>
      <c r="Z39" s="58"/>
      <c r="AA39" s="58"/>
      <c r="AB39" s="58"/>
      <c r="AC39" s="58"/>
      <c r="AD39" s="58"/>
      <c r="AE39" s="83"/>
    </row>
    <row r="40" spans="1:31" x14ac:dyDescent="0.3">
      <c r="A40" s="2" t="s">
        <v>83</v>
      </c>
      <c r="B40" s="2" t="s">
        <v>69</v>
      </c>
      <c r="C40" s="10">
        <v>964000</v>
      </c>
      <c r="D40" s="8">
        <f>Jan!J321</f>
        <v>24049.93</v>
      </c>
      <c r="E40" s="8">
        <f>Fev!J377</f>
        <v>68291.23</v>
      </c>
      <c r="F40" s="19">
        <f>Mar!J400</f>
        <v>322.42</v>
      </c>
      <c r="G40" s="8">
        <f>Abr!J406</f>
        <v>2784.31</v>
      </c>
      <c r="H40" s="9">
        <f t="shared" ref="H40" si="45">SUM(D40:G40)</f>
        <v>95447.89</v>
      </c>
      <c r="I40" s="17">
        <f>IF(C41=0,"-",H40/C41)</f>
        <v>0.22785334676341074</v>
      </c>
      <c r="J40" s="8">
        <f>Mai!J409</f>
        <v>14443.92</v>
      </c>
      <c r="K40" s="19">
        <f>Jun!J419</f>
        <v>81362.41</v>
      </c>
      <c r="L40" s="19">
        <f>Jul!L415</f>
        <v>53722.41</v>
      </c>
      <c r="M40" s="19">
        <f>Ago!J423</f>
        <v>44694.91</v>
      </c>
      <c r="N40" s="9">
        <f t="shared" ref="N40" si="46">SUM(J40:M40)</f>
        <v>194223.65</v>
      </c>
      <c r="O40" s="17">
        <f>IF(C41=0,"-",N40/C41)</f>
        <v>0.46365098980297331</v>
      </c>
      <c r="P40" s="19">
        <f>Set!J427</f>
        <v>46192.02</v>
      </c>
      <c r="Q40" s="19">
        <f>Out!J435</f>
        <v>45811.17</v>
      </c>
      <c r="R40" s="19">
        <f>Nov!J436</f>
        <v>5712.01</v>
      </c>
      <c r="S40" s="19">
        <f>Dez!J438</f>
        <v>322.39999999999998</v>
      </c>
      <c r="T40" s="9">
        <f t="shared" si="41"/>
        <v>98037.599999999991</v>
      </c>
      <c r="U40" s="17">
        <f>IF(C41=0,"-",T40/C41)</f>
        <v>0.23403550637580939</v>
      </c>
      <c r="V40" s="106">
        <f t="shared" si="42"/>
        <v>387709.13999999996</v>
      </c>
      <c r="W40" s="57">
        <f t="shared" si="39"/>
        <v>0.4021879045643153</v>
      </c>
      <c r="X40" s="58"/>
      <c r="Y40" s="58"/>
      <c r="Z40" s="58"/>
      <c r="AA40" s="58"/>
      <c r="AB40" s="58"/>
      <c r="AC40" s="58"/>
      <c r="AD40" s="58"/>
      <c r="AE40" s="83"/>
    </row>
    <row r="41" spans="1:31" x14ac:dyDescent="0.3">
      <c r="A41" s="16" t="s">
        <v>84</v>
      </c>
      <c r="B41" s="16" t="s">
        <v>85</v>
      </c>
      <c r="C41" s="49">
        <f>SUM(C42:C43)</f>
        <v>418900.54</v>
      </c>
      <c r="D41" s="6">
        <f>SUM(D42:D43)</f>
        <v>26869.67</v>
      </c>
      <c r="E41" s="6">
        <f t="shared" ref="E41:G41" si="47">SUM(E42:E43)</f>
        <v>16491.080000000002</v>
      </c>
      <c r="F41" s="6">
        <f t="shared" si="47"/>
        <v>42513.369999999995</v>
      </c>
      <c r="G41" s="6">
        <f t="shared" si="47"/>
        <v>28453.69</v>
      </c>
      <c r="H41" s="9">
        <f t="shared" si="40"/>
        <v>114327.81</v>
      </c>
      <c r="I41" s="17">
        <f t="shared" si="35"/>
        <v>0.27292352022272398</v>
      </c>
      <c r="J41" s="6">
        <f t="shared" ref="J41:M41" si="48">SUM(J42:J43)</f>
        <v>38516.300000000003</v>
      </c>
      <c r="K41" s="6">
        <f t="shared" si="48"/>
        <v>43408.18</v>
      </c>
      <c r="L41" s="6">
        <f t="shared" si="48"/>
        <v>51827.74</v>
      </c>
      <c r="M41" s="6">
        <f t="shared" si="48"/>
        <v>63363.240000000005</v>
      </c>
      <c r="N41" s="9">
        <f t="shared" si="36"/>
        <v>197115.46000000002</v>
      </c>
      <c r="O41" s="17">
        <f t="shared" si="37"/>
        <v>0.47055432299036909</v>
      </c>
      <c r="P41" s="6">
        <f t="shared" ref="P41:R41" si="49">SUM(P42:P43)</f>
        <v>66970</v>
      </c>
      <c r="Q41" s="6">
        <f t="shared" si="49"/>
        <v>74902.010000000009</v>
      </c>
      <c r="R41" s="6">
        <f t="shared" si="49"/>
        <v>97896.35</v>
      </c>
      <c r="S41" s="6">
        <f>SUM(S42:S43)</f>
        <v>111527.14000000001</v>
      </c>
      <c r="T41" s="9">
        <f t="shared" si="41"/>
        <v>351295.5</v>
      </c>
      <c r="U41" s="17">
        <f t="shared" si="38"/>
        <v>0.83861314669109766</v>
      </c>
      <c r="V41" s="106">
        <f t="shared" si="42"/>
        <v>662738.77</v>
      </c>
      <c r="W41" s="57">
        <f t="shared" si="39"/>
        <v>1.5820909899041908</v>
      </c>
      <c r="X41" s="58"/>
      <c r="Y41" s="58"/>
      <c r="Z41" s="58"/>
      <c r="AA41" s="58"/>
      <c r="AB41" s="58"/>
      <c r="AC41" s="58"/>
      <c r="AD41" s="58"/>
      <c r="AE41" s="83"/>
    </row>
    <row r="42" spans="1:31" x14ac:dyDescent="0.3">
      <c r="A42" s="2" t="s">
        <v>86</v>
      </c>
      <c r="B42" s="2" t="s">
        <v>87</v>
      </c>
      <c r="C42" s="10">
        <v>418900.54</v>
      </c>
      <c r="D42" s="8">
        <f>Jan!J325</f>
        <v>18243.2</v>
      </c>
      <c r="E42" s="8">
        <f>Fev!J381</f>
        <v>16325.54</v>
      </c>
      <c r="F42" s="19">
        <f>Mar!J404</f>
        <v>25897.18</v>
      </c>
      <c r="G42" s="8">
        <f>Abr!J410</f>
        <v>28249.59</v>
      </c>
      <c r="H42" s="9">
        <f t="shared" si="40"/>
        <v>88715.510000000009</v>
      </c>
      <c r="I42" s="17">
        <f t="shared" si="35"/>
        <v>0.21178179908767847</v>
      </c>
      <c r="J42" s="8">
        <f>Mai!J413</f>
        <v>38451.9</v>
      </c>
      <c r="K42" s="19">
        <f>Jun!J423</f>
        <v>44076.46</v>
      </c>
      <c r="L42" s="18">
        <f>Jul!J421</f>
        <v>51827.67</v>
      </c>
      <c r="M42" s="18">
        <f>Ago!J427</f>
        <v>63164.3</v>
      </c>
      <c r="N42" s="9">
        <f t="shared" si="36"/>
        <v>197520.33000000002</v>
      </c>
      <c r="O42" s="17">
        <f t="shared" si="37"/>
        <v>0.47152082926414951</v>
      </c>
      <c r="P42" s="18">
        <f>Set!J431</f>
        <v>66244.27</v>
      </c>
      <c r="Q42" s="18">
        <f>Out!J439</f>
        <v>74901.94</v>
      </c>
      <c r="R42" s="18">
        <f>Nov!J440</f>
        <v>97227.78</v>
      </c>
      <c r="S42" s="18">
        <f>Dez!J442</f>
        <v>111511.57</v>
      </c>
      <c r="T42" s="9">
        <f t="shared" si="41"/>
        <v>349885.56000000006</v>
      </c>
      <c r="U42" s="17">
        <f t="shared" si="38"/>
        <v>0.83524733579956734</v>
      </c>
      <c r="V42" s="106">
        <f t="shared" si="42"/>
        <v>636121.40000000014</v>
      </c>
      <c r="W42" s="59">
        <f t="shared" si="39"/>
        <v>1.5185499641513953</v>
      </c>
      <c r="X42" s="58"/>
      <c r="Y42" s="58"/>
      <c r="Z42" s="58"/>
      <c r="AA42" s="58"/>
      <c r="AB42" s="58"/>
      <c r="AC42" s="58"/>
      <c r="AD42" s="58"/>
      <c r="AE42" s="83"/>
    </row>
    <row r="43" spans="1:31" x14ac:dyDescent="0.3">
      <c r="A43" s="2" t="s">
        <v>88</v>
      </c>
      <c r="B43" s="2" t="s">
        <v>53</v>
      </c>
      <c r="C43" s="109">
        <v>0</v>
      </c>
      <c r="D43" s="8">
        <f>Jan!J329+Jan!J333+Jan!J337</f>
        <v>8626.4699999999993</v>
      </c>
      <c r="E43" s="8">
        <f>Fev!J382+Fev!J394</f>
        <v>165.54</v>
      </c>
      <c r="F43" s="19">
        <f>Mar!J405+Mar!J417+Mar!J418</f>
        <v>16616.189999999999</v>
      </c>
      <c r="G43" s="8">
        <f>Abr!J411+Abr!J424</f>
        <v>204.1</v>
      </c>
      <c r="H43" s="9">
        <f t="shared" si="40"/>
        <v>25612.299999999996</v>
      </c>
      <c r="I43" s="17" t="str">
        <f t="shared" si="35"/>
        <v>-</v>
      </c>
      <c r="J43" s="8">
        <f>Mai!J414+Mai!J427</f>
        <v>64.400000000000006</v>
      </c>
      <c r="K43" s="19">
        <f>Jun!J424-Jun!I437</f>
        <v>-668.28</v>
      </c>
      <c r="L43" s="19">
        <f>Jul!J422</f>
        <v>7.0000000000000007E-2</v>
      </c>
      <c r="M43" s="18">
        <f>Ago!J428+Ago!J436</f>
        <v>198.94</v>
      </c>
      <c r="N43" s="9">
        <f t="shared" si="36"/>
        <v>-404.86999999999995</v>
      </c>
      <c r="O43" s="17" t="str">
        <f t="shared" si="37"/>
        <v>-</v>
      </c>
      <c r="P43" s="18">
        <f>Set!J432</f>
        <v>725.73</v>
      </c>
      <c r="Q43" s="18">
        <f>Out!J440</f>
        <v>7.0000000000000007E-2</v>
      </c>
      <c r="R43" s="18">
        <f>Nov!J441</f>
        <v>668.57</v>
      </c>
      <c r="S43" s="18">
        <f>Dez!J443</f>
        <v>15.57</v>
      </c>
      <c r="T43" s="9">
        <f t="shared" si="41"/>
        <v>1409.94</v>
      </c>
      <c r="U43" s="17" t="str">
        <f t="shared" si="38"/>
        <v>-</v>
      </c>
      <c r="V43" s="106">
        <f t="shared" si="42"/>
        <v>26617.369999999995</v>
      </c>
      <c r="W43" s="59" t="str">
        <f t="shared" si="39"/>
        <v>-</v>
      </c>
      <c r="X43" s="58"/>
      <c r="Y43" s="58"/>
      <c r="Z43" s="58"/>
      <c r="AA43" s="58"/>
      <c r="AB43" s="58"/>
      <c r="AC43" s="58"/>
      <c r="AD43" s="58"/>
      <c r="AE43" s="83"/>
    </row>
    <row r="44" spans="1:31" x14ac:dyDescent="0.3">
      <c r="A44" s="16" t="s">
        <v>89</v>
      </c>
      <c r="B44" s="16" t="s">
        <v>90</v>
      </c>
      <c r="C44" s="49">
        <f>C45</f>
        <v>0</v>
      </c>
      <c r="D44" s="6">
        <f t="shared" ref="D44:G44" si="50">D45</f>
        <v>0</v>
      </c>
      <c r="E44" s="6">
        <f t="shared" si="50"/>
        <v>0</v>
      </c>
      <c r="F44" s="6">
        <f t="shared" si="50"/>
        <v>0</v>
      </c>
      <c r="G44" s="6">
        <f t="shared" si="50"/>
        <v>0</v>
      </c>
      <c r="H44" s="9">
        <f t="shared" si="40"/>
        <v>0</v>
      </c>
      <c r="I44" s="17" t="str">
        <f t="shared" si="35"/>
        <v>-</v>
      </c>
      <c r="J44" s="6">
        <f t="shared" ref="J44:M44" si="51">J45</f>
        <v>0</v>
      </c>
      <c r="K44" s="6">
        <f t="shared" si="51"/>
        <v>0</v>
      </c>
      <c r="L44" s="6">
        <f t="shared" si="51"/>
        <v>0</v>
      </c>
      <c r="M44" s="6">
        <f t="shared" si="51"/>
        <v>0</v>
      </c>
      <c r="N44" s="9">
        <f t="shared" si="36"/>
        <v>0</v>
      </c>
      <c r="O44" s="17" t="str">
        <f t="shared" si="37"/>
        <v>-</v>
      </c>
      <c r="P44" s="6">
        <f t="shared" ref="P44" si="52">P45</f>
        <v>0</v>
      </c>
      <c r="Q44" s="6">
        <f>Q45</f>
        <v>0</v>
      </c>
      <c r="R44" s="6">
        <f t="shared" ref="R44" si="53">R45</f>
        <v>0</v>
      </c>
      <c r="S44" s="6">
        <f>S45</f>
        <v>0</v>
      </c>
      <c r="T44" s="9">
        <f t="shared" si="41"/>
        <v>0</v>
      </c>
      <c r="U44" s="17" t="str">
        <f t="shared" si="38"/>
        <v>-</v>
      </c>
      <c r="V44" s="106">
        <f t="shared" si="42"/>
        <v>0</v>
      </c>
      <c r="W44" s="57" t="str">
        <f t="shared" si="39"/>
        <v>-</v>
      </c>
      <c r="X44" s="58"/>
      <c r="Y44" s="58"/>
      <c r="Z44" s="58"/>
      <c r="AA44" s="58"/>
      <c r="AB44" s="58"/>
      <c r="AC44" s="58"/>
      <c r="AD44" s="58"/>
      <c r="AE44" s="83"/>
    </row>
    <row r="45" spans="1:31" x14ac:dyDescent="0.3">
      <c r="A45" s="16" t="s">
        <v>91</v>
      </c>
      <c r="B45" s="16" t="s">
        <v>92</v>
      </c>
      <c r="C45" s="109">
        <v>0</v>
      </c>
      <c r="D45" s="9">
        <v>0</v>
      </c>
      <c r="E45" s="9">
        <v>0</v>
      </c>
      <c r="F45" s="18">
        <v>0</v>
      </c>
      <c r="G45" s="9">
        <v>0</v>
      </c>
      <c r="H45" s="9">
        <f t="shared" si="40"/>
        <v>0</v>
      </c>
      <c r="I45" s="17" t="str">
        <f t="shared" si="35"/>
        <v>-</v>
      </c>
      <c r="J45" s="9">
        <v>0</v>
      </c>
      <c r="K45" s="18">
        <v>0</v>
      </c>
      <c r="L45" s="18">
        <v>0</v>
      </c>
      <c r="M45" s="18">
        <v>0</v>
      </c>
      <c r="N45" s="9">
        <f t="shared" si="36"/>
        <v>0</v>
      </c>
      <c r="O45" s="17" t="str">
        <f t="shared" si="37"/>
        <v>-</v>
      </c>
      <c r="P45" s="18">
        <v>0</v>
      </c>
      <c r="Q45" s="18">
        <v>0</v>
      </c>
      <c r="R45" s="18">
        <v>0</v>
      </c>
      <c r="S45" s="18">
        <v>0</v>
      </c>
      <c r="T45" s="9">
        <f t="shared" si="41"/>
        <v>0</v>
      </c>
      <c r="U45" s="17" t="str">
        <f t="shared" si="38"/>
        <v>-</v>
      </c>
      <c r="V45" s="106">
        <f t="shared" si="42"/>
        <v>0</v>
      </c>
      <c r="W45" s="57" t="str">
        <f t="shared" si="39"/>
        <v>-</v>
      </c>
      <c r="X45" s="58"/>
      <c r="Y45" s="58"/>
      <c r="Z45" s="58"/>
      <c r="AA45" s="58"/>
      <c r="AB45" s="58"/>
      <c r="AC45" s="58"/>
      <c r="AD45" s="58"/>
      <c r="AE45" s="83"/>
    </row>
    <row r="46" spans="1:31" x14ac:dyDescent="0.3">
      <c r="A46" s="11"/>
      <c r="B46" s="11"/>
      <c r="C46" s="112"/>
      <c r="Q46" s="23"/>
      <c r="X46" s="58"/>
      <c r="Y46" s="58"/>
      <c r="Z46" s="58"/>
      <c r="AA46" s="58"/>
      <c r="AB46" s="58"/>
      <c r="AC46" s="58"/>
      <c r="AD46" s="58"/>
      <c r="AE46" s="83"/>
    </row>
    <row r="47" spans="1:31" ht="44.25" customHeight="1" x14ac:dyDescent="0.3">
      <c r="A47" s="11"/>
      <c r="B47" s="1" t="s">
        <v>93</v>
      </c>
      <c r="C47" s="108" t="s">
        <v>5</v>
      </c>
      <c r="D47" s="55" t="s">
        <v>6</v>
      </c>
      <c r="E47" s="55" t="s">
        <v>7</v>
      </c>
      <c r="F47" s="54" t="s">
        <v>8</v>
      </c>
      <c r="G47" s="55" t="s">
        <v>9</v>
      </c>
      <c r="H47" s="54" t="s">
        <v>10</v>
      </c>
      <c r="I47" s="4" t="s">
        <v>11</v>
      </c>
      <c r="J47" s="55" t="s">
        <v>12</v>
      </c>
      <c r="K47" s="54" t="s">
        <v>13</v>
      </c>
      <c r="L47" s="54" t="s">
        <v>14</v>
      </c>
      <c r="M47" s="54" t="s">
        <v>15</v>
      </c>
      <c r="N47" s="54" t="s">
        <v>16</v>
      </c>
      <c r="O47" s="4" t="s">
        <v>17</v>
      </c>
      <c r="P47" s="54" t="s">
        <v>18</v>
      </c>
      <c r="Q47" s="54" t="s">
        <v>19</v>
      </c>
      <c r="R47" s="54" t="s">
        <v>20</v>
      </c>
      <c r="S47" s="54" t="s">
        <v>21</v>
      </c>
      <c r="T47" s="54" t="s">
        <v>22</v>
      </c>
      <c r="U47" s="5" t="s">
        <v>23</v>
      </c>
      <c r="V47" s="105" t="s">
        <v>24</v>
      </c>
      <c r="W47" s="56" t="s">
        <v>25</v>
      </c>
      <c r="X47" s="58"/>
      <c r="Y47" s="58"/>
      <c r="Z47" s="58"/>
      <c r="AA47" s="58"/>
      <c r="AB47" s="58"/>
      <c r="AC47" s="58"/>
      <c r="AD47" s="58"/>
      <c r="AE47" s="83"/>
    </row>
    <row r="48" spans="1:31" x14ac:dyDescent="0.3">
      <c r="A48" s="16" t="s">
        <v>94</v>
      </c>
      <c r="B48" s="16" t="s">
        <v>95</v>
      </c>
      <c r="C48" s="109">
        <f>C49+C134</f>
        <v>-47512812.390000008</v>
      </c>
      <c r="D48" s="6">
        <f>D49+D134</f>
        <v>-3862619.2</v>
      </c>
      <c r="E48" s="6">
        <f>E49+E134</f>
        <v>-3139208.95</v>
      </c>
      <c r="F48" s="6">
        <f>F49+F134</f>
        <v>-3029128.8600000003</v>
      </c>
      <c r="G48" s="6">
        <f>G49+G134</f>
        <v>-3413278.8099999991</v>
      </c>
      <c r="H48" s="9">
        <f t="shared" ref="H48:H107" si="54">SUM(D48:G48)</f>
        <v>-13444235.82</v>
      </c>
      <c r="I48" s="39">
        <f t="shared" ref="I48:I113" si="55">IF(C48=0,"-",H48/C48)</f>
        <v>0.28296021943819094</v>
      </c>
      <c r="J48" s="6">
        <f>J49+J134</f>
        <v>-3077244.03</v>
      </c>
      <c r="K48" s="6">
        <f>K49+K134</f>
        <v>-3213724.3899999997</v>
      </c>
      <c r="L48" s="6">
        <f>L49+L134</f>
        <v>-3290544.61</v>
      </c>
      <c r="M48" s="6">
        <f>M49+M134</f>
        <v>-3231422.04</v>
      </c>
      <c r="N48" s="9">
        <f t="shared" ref="N48:N107" si="56">SUM(J48:M48)</f>
        <v>-12812935.07</v>
      </c>
      <c r="O48" s="17">
        <f t="shared" ref="O48:O85" si="57">IF(C48=0,"-",N48/C48)</f>
        <v>0.26967326128429164</v>
      </c>
      <c r="P48" s="6">
        <f>P49+P134</f>
        <v>-3469570.1300000004</v>
      </c>
      <c r="Q48" s="64">
        <f>Q49+Q134</f>
        <v>-3721538.6999999997</v>
      </c>
      <c r="R48" s="6">
        <f>R49+R134</f>
        <v>-2905091.9599999995</v>
      </c>
      <c r="S48" s="6">
        <f>S49+S134</f>
        <v>-4190580.2700000005</v>
      </c>
      <c r="T48" s="9">
        <f t="shared" ref="T48:T107" si="58">SUM(P48:S48)</f>
        <v>-14286781.059999999</v>
      </c>
      <c r="U48" s="39">
        <f t="shared" ref="U48:U85" si="59">IF(C48=0,"-",T48/C48)</f>
        <v>0.30069323075909793</v>
      </c>
      <c r="V48" s="106">
        <f t="shared" ref="V48:V107" si="60">H48+N48+T48</f>
        <v>-40543951.950000003</v>
      </c>
      <c r="W48" s="57">
        <f t="shared" ref="W48:W85" si="61">IF(C48=0,"-",V48/C48)</f>
        <v>0.85332671148158057</v>
      </c>
      <c r="X48" s="58"/>
      <c r="Y48" s="58"/>
      <c r="Z48" s="58"/>
      <c r="AA48" s="58"/>
      <c r="AB48" s="58"/>
      <c r="AC48" s="58"/>
      <c r="AD48" s="58"/>
      <c r="AE48" s="83"/>
    </row>
    <row r="49" spans="1:31" x14ac:dyDescent="0.3">
      <c r="A49" s="16" t="s">
        <v>96</v>
      </c>
      <c r="B49" s="16" t="s">
        <v>97</v>
      </c>
      <c r="C49" s="109">
        <f>C50+C63+C72+C93+C101+C128</f>
        <v>-47512812.390000008</v>
      </c>
      <c r="D49" s="6">
        <f>D50+D63+D72+D93+D101+D128</f>
        <v>-3677314.54</v>
      </c>
      <c r="E49" s="6">
        <f>E50+E63+E72+E93+E101+E128</f>
        <v>-2924579.47</v>
      </c>
      <c r="F49" s="6">
        <f>F50+F63+F72+F93+F101+F128</f>
        <v>-2868097.66</v>
      </c>
      <c r="G49" s="6">
        <f>G50+G63+G72+G93+G101+G128</f>
        <v>-3255541.5099999993</v>
      </c>
      <c r="H49" s="9">
        <f t="shared" si="54"/>
        <v>-12725533.18</v>
      </c>
      <c r="I49" s="39">
        <f>IF(C49=0,"-",H49/C49)</f>
        <v>0.26783371768323977</v>
      </c>
      <c r="J49" s="6">
        <f>J50+J63+J72+J93+J101+J128</f>
        <v>-2902945.77</v>
      </c>
      <c r="K49" s="6">
        <f>K50+K63+K72+K93+K101+K128</f>
        <v>-2978611.4699999997</v>
      </c>
      <c r="L49" s="6">
        <f>L50+L63+L72+L93+L101+L128</f>
        <v>-3079039.9</v>
      </c>
      <c r="M49" s="6">
        <f>M50+M63+M72+M93+M101+M128</f>
        <v>-3032344.71</v>
      </c>
      <c r="N49" s="9">
        <f t="shared" si="56"/>
        <v>-11992941.850000001</v>
      </c>
      <c r="O49" s="17">
        <f t="shared" si="57"/>
        <v>0.25241490130195171</v>
      </c>
      <c r="P49" s="6">
        <f>P50+P63+P72+P93+P101+P128</f>
        <v>-3272893.5000000005</v>
      </c>
      <c r="Q49" s="64">
        <f>Q50+Q63+Q72+Q93+Q101+Q128</f>
        <v>-3518998.03</v>
      </c>
      <c r="R49" s="6">
        <f>R50+R63+R72+R93+R101+R128</f>
        <v>-2747121.5899999994</v>
      </c>
      <c r="S49" s="6">
        <f>S50+S63+S72+S93+S101+S128</f>
        <v>-4033378.2100000004</v>
      </c>
      <c r="T49" s="9">
        <f t="shared" si="58"/>
        <v>-13572391.33</v>
      </c>
      <c r="U49" s="39">
        <f t="shared" si="59"/>
        <v>0.28565750262463041</v>
      </c>
      <c r="V49" s="106">
        <f t="shared" si="60"/>
        <v>-38290866.359999999</v>
      </c>
      <c r="W49" s="57">
        <f t="shared" si="61"/>
        <v>0.80590612160982189</v>
      </c>
      <c r="X49" s="58"/>
      <c r="Y49" s="58"/>
      <c r="Z49" s="58"/>
      <c r="AA49" s="58"/>
      <c r="AB49" s="58"/>
      <c r="AC49" s="58"/>
      <c r="AD49" s="58"/>
      <c r="AE49" s="83"/>
    </row>
    <row r="50" spans="1:31" x14ac:dyDescent="0.3">
      <c r="A50" s="16" t="s">
        <v>98</v>
      </c>
      <c r="B50" s="16" t="s">
        <v>99</v>
      </c>
      <c r="C50" s="109">
        <f>C51+C54+C57+C60</f>
        <v>-31324441.380000003</v>
      </c>
      <c r="D50" s="6">
        <f>D51+D54+D57+D60</f>
        <v>-3346909.86</v>
      </c>
      <c r="E50" s="6">
        <f t="shared" ref="E50" si="62">E51+E54+E57+E60</f>
        <v>-2245496.3300000005</v>
      </c>
      <c r="F50" s="6">
        <f>F51+F54+F57+F60</f>
        <v>-2150266.8200000003</v>
      </c>
      <c r="G50" s="6">
        <f t="shared" ref="G50" si="63">G51+G54+G57+G60</f>
        <v>-2647612.6599999997</v>
      </c>
      <c r="H50" s="9">
        <f t="shared" si="54"/>
        <v>-10390285.67</v>
      </c>
      <c r="I50" s="39">
        <f>IF(C50=0,"-",H50/C50)</f>
        <v>0.33169899325432117</v>
      </c>
      <c r="J50" s="6">
        <f t="shared" ref="J50:M50" si="64">J51+J54+J57+J60</f>
        <v>-2267970.7799999998</v>
      </c>
      <c r="K50" s="6">
        <f t="shared" si="64"/>
        <v>-2266179.9099999997</v>
      </c>
      <c r="L50" s="6">
        <f t="shared" si="64"/>
        <v>-2184685.1299999994</v>
      </c>
      <c r="M50" s="6">
        <f t="shared" si="64"/>
        <v>-2227792.9899999998</v>
      </c>
      <c r="N50" s="9">
        <f t="shared" si="56"/>
        <v>-8946628.8099999987</v>
      </c>
      <c r="O50" s="17">
        <f t="shared" si="57"/>
        <v>0.28561175924791538</v>
      </c>
      <c r="P50" s="6">
        <f t="shared" ref="P50:S50" si="65">P51+P54+P57+P60</f>
        <v>-2446831.3300000005</v>
      </c>
      <c r="Q50" s="64">
        <f t="shared" si="65"/>
        <v>-2434727.1499999994</v>
      </c>
      <c r="R50" s="6">
        <f t="shared" si="65"/>
        <v>-1759225.3499999996</v>
      </c>
      <c r="S50" s="6">
        <f t="shared" si="65"/>
        <v>-3002547.9500000007</v>
      </c>
      <c r="T50" s="9">
        <f t="shared" si="58"/>
        <v>-9643331.7800000012</v>
      </c>
      <c r="U50" s="39">
        <f t="shared" si="59"/>
        <v>0.30785327224245618</v>
      </c>
      <c r="V50" s="106">
        <f t="shared" si="60"/>
        <v>-28980246.259999998</v>
      </c>
      <c r="W50" s="57">
        <f t="shared" si="61"/>
        <v>0.92516402474469273</v>
      </c>
      <c r="X50" s="58"/>
      <c r="Y50" s="58"/>
      <c r="Z50" s="58"/>
      <c r="AA50" s="58"/>
      <c r="AB50" s="58"/>
      <c r="AC50" s="58"/>
      <c r="AD50" s="58"/>
      <c r="AE50" s="83"/>
    </row>
    <row r="51" spans="1:31" x14ac:dyDescent="0.3">
      <c r="A51" s="16" t="s">
        <v>100</v>
      </c>
      <c r="B51" s="16" t="s">
        <v>101</v>
      </c>
      <c r="C51" s="109">
        <f>SUM(C52:C53)</f>
        <v>-756673.17999999993</v>
      </c>
      <c r="D51" s="6">
        <f t="shared" ref="D51:G51" si="66">SUM(D52:D53)</f>
        <v>-92460.08</v>
      </c>
      <c r="E51" s="6">
        <f t="shared" si="66"/>
        <v>-73938.540000000008</v>
      </c>
      <c r="F51" s="6">
        <f t="shared" si="66"/>
        <v>-63095.5</v>
      </c>
      <c r="G51" s="6">
        <f t="shared" si="66"/>
        <v>-73691</v>
      </c>
      <c r="H51" s="9">
        <f t="shared" si="54"/>
        <v>-303185.12</v>
      </c>
      <c r="I51" s="39">
        <f t="shared" si="55"/>
        <v>0.40068173157663661</v>
      </c>
      <c r="J51" s="6">
        <f t="shared" ref="J51:M51" si="67">SUM(J52:J53)</f>
        <v>-46869.970000000008</v>
      </c>
      <c r="K51" s="6">
        <f t="shared" si="67"/>
        <v>-34862.390000000007</v>
      </c>
      <c r="L51" s="6">
        <f t="shared" si="67"/>
        <v>-29402.300000000003</v>
      </c>
      <c r="M51" s="6">
        <f t="shared" si="67"/>
        <v>-31660.62999999999</v>
      </c>
      <c r="N51" s="9">
        <f t="shared" si="56"/>
        <v>-142795.29</v>
      </c>
      <c r="O51" s="17">
        <f t="shared" si="57"/>
        <v>0.18871461784861995</v>
      </c>
      <c r="P51" s="6">
        <f t="shared" ref="P51:S51" si="68">SUM(P52:P53)</f>
        <v>-31660.620000000003</v>
      </c>
      <c r="Q51" s="64">
        <f t="shared" si="68"/>
        <v>-31660.629999999997</v>
      </c>
      <c r="R51" s="6">
        <f t="shared" si="68"/>
        <v>-23529.910000000003</v>
      </c>
      <c r="S51" s="6">
        <f t="shared" si="68"/>
        <v>-39790.520000000004</v>
      </c>
      <c r="T51" s="9">
        <f t="shared" si="58"/>
        <v>-126641.68000000001</v>
      </c>
      <c r="U51" s="39">
        <f t="shared" si="59"/>
        <v>0.1673664183525046</v>
      </c>
      <c r="V51" s="106">
        <f t="shared" si="60"/>
        <v>-572622.09000000008</v>
      </c>
      <c r="W51" s="57">
        <f t="shared" si="61"/>
        <v>0.75676276777776119</v>
      </c>
      <c r="X51" s="58"/>
      <c r="Y51" s="58"/>
      <c r="Z51" s="58"/>
      <c r="AA51" s="58"/>
      <c r="AB51" s="58"/>
      <c r="AC51" s="58"/>
      <c r="AD51" s="58"/>
      <c r="AE51" s="83"/>
    </row>
    <row r="52" spans="1:31" x14ac:dyDescent="0.3">
      <c r="A52" s="2" t="s">
        <v>102</v>
      </c>
      <c r="B52" s="2" t="s">
        <v>103</v>
      </c>
      <c r="C52" s="50">
        <v>-455494.33</v>
      </c>
      <c r="D52" s="8">
        <f>-Jan!K153</f>
        <v>-65850.09</v>
      </c>
      <c r="E52" s="8">
        <f>-Fev!L155</f>
        <v>-31425.620000000003</v>
      </c>
      <c r="F52" s="8">
        <f>-Mar!L160</f>
        <v>-31425.550000000003</v>
      </c>
      <c r="G52" s="8">
        <f>-Abr!L160</f>
        <v>-38135.920000000006</v>
      </c>
      <c r="H52" s="9">
        <f t="shared" si="54"/>
        <v>-166837.18</v>
      </c>
      <c r="I52" s="39">
        <f t="shared" si="55"/>
        <v>0.36627718285757804</v>
      </c>
      <c r="J52" s="8">
        <f>-Mai!L158</f>
        <v>-13410.590000000004</v>
      </c>
      <c r="K52" s="8">
        <f>-Jun!L159</f>
        <v>0</v>
      </c>
      <c r="L52" s="8">
        <v>0</v>
      </c>
      <c r="M52" s="8">
        <f>-Ago!L157</f>
        <v>0</v>
      </c>
      <c r="N52" s="9">
        <f t="shared" si="56"/>
        <v>-13410.590000000004</v>
      </c>
      <c r="O52" s="17">
        <f t="shared" si="57"/>
        <v>2.9441837398941944E-2</v>
      </c>
      <c r="P52" s="8">
        <v>0</v>
      </c>
      <c r="Q52" s="30">
        <f>-Out!L158</f>
        <v>0</v>
      </c>
      <c r="R52" s="8">
        <v>0</v>
      </c>
      <c r="S52" s="8">
        <v>0</v>
      </c>
      <c r="T52" s="9">
        <f t="shared" si="58"/>
        <v>0</v>
      </c>
      <c r="U52" s="39">
        <f t="shared" si="59"/>
        <v>0</v>
      </c>
      <c r="V52" s="106">
        <f t="shared" si="60"/>
        <v>-180247.77</v>
      </c>
      <c r="W52" s="57">
        <f t="shared" si="61"/>
        <v>0.39571902025651995</v>
      </c>
      <c r="X52" s="58"/>
      <c r="Y52" s="58"/>
      <c r="Z52" s="58"/>
      <c r="AA52" s="58"/>
      <c r="AB52" s="58"/>
      <c r="AC52" s="58"/>
      <c r="AD52" s="58"/>
      <c r="AE52" s="83"/>
    </row>
    <row r="53" spans="1:31" x14ac:dyDescent="0.3">
      <c r="A53" s="2" t="s">
        <v>104</v>
      </c>
      <c r="B53" s="2" t="s">
        <v>105</v>
      </c>
      <c r="C53" s="50">
        <v>-301178.84999999998</v>
      </c>
      <c r="D53" s="8">
        <f>-Jan!K163</f>
        <v>-26609.99</v>
      </c>
      <c r="E53" s="8">
        <f>-Fev!L165</f>
        <v>-42512.92</v>
      </c>
      <c r="F53" s="8">
        <f>-Mar!L170</f>
        <v>-31669.949999999997</v>
      </c>
      <c r="G53" s="8">
        <f>-Abr!L170</f>
        <v>-35555.08</v>
      </c>
      <c r="H53" s="9">
        <f t="shared" si="54"/>
        <v>-136347.94</v>
      </c>
      <c r="I53" s="39">
        <f t="shared" si="55"/>
        <v>0.45271419291228454</v>
      </c>
      <c r="J53" s="8">
        <f>-Mai!L168</f>
        <v>-33459.380000000005</v>
      </c>
      <c r="K53" s="8">
        <f>-Jun!L169</f>
        <v>-34862.390000000007</v>
      </c>
      <c r="L53" s="8">
        <f>-Jul!L161</f>
        <v>-29402.300000000003</v>
      </c>
      <c r="M53" s="8">
        <f>-Ago!L167</f>
        <v>-31660.62999999999</v>
      </c>
      <c r="N53" s="9">
        <f t="shared" si="56"/>
        <v>-129384.70000000001</v>
      </c>
      <c r="O53" s="17">
        <f t="shared" si="57"/>
        <v>0.42959424275642205</v>
      </c>
      <c r="P53" s="8">
        <f>-Set!L167</f>
        <v>-31660.620000000003</v>
      </c>
      <c r="Q53" s="30">
        <f>-Out!L168</f>
        <v>-31660.629999999997</v>
      </c>
      <c r="R53" s="8">
        <f>-Nov!L167</f>
        <v>-23529.910000000003</v>
      </c>
      <c r="S53" s="8">
        <f>-Dez!L165</f>
        <v>-39790.520000000004</v>
      </c>
      <c r="T53" s="9">
        <f t="shared" si="58"/>
        <v>-126641.68000000001</v>
      </c>
      <c r="U53" s="39">
        <f t="shared" si="59"/>
        <v>0.42048663111636164</v>
      </c>
      <c r="V53" s="106">
        <f t="shared" si="60"/>
        <v>-392374.32</v>
      </c>
      <c r="W53" s="57">
        <f t="shared" si="61"/>
        <v>1.3027950667850683</v>
      </c>
      <c r="X53" s="58"/>
      <c r="Y53" s="58"/>
      <c r="Z53" s="58"/>
      <c r="AA53" s="58"/>
      <c r="AB53" s="58"/>
      <c r="AC53" s="58"/>
      <c r="AD53" s="58"/>
      <c r="AE53" s="83"/>
    </row>
    <row r="54" spans="1:31" x14ac:dyDescent="0.3">
      <c r="A54" s="16" t="s">
        <v>106</v>
      </c>
      <c r="B54" s="16" t="s">
        <v>107</v>
      </c>
      <c r="C54" s="109">
        <f t="shared" ref="C54:G54" si="69">SUM(C55:C56)</f>
        <v>-30112433.100000001</v>
      </c>
      <c r="D54" s="6">
        <f t="shared" si="69"/>
        <v>-3218059.51</v>
      </c>
      <c r="E54" s="6">
        <f t="shared" si="69"/>
        <v>-2149048.4400000004</v>
      </c>
      <c r="F54" s="6">
        <f t="shared" si="69"/>
        <v>-2069927.9300000002</v>
      </c>
      <c r="G54" s="6">
        <f t="shared" si="69"/>
        <v>-2561430.7399999998</v>
      </c>
      <c r="H54" s="9">
        <f t="shared" si="54"/>
        <v>-9998466.620000001</v>
      </c>
      <c r="I54" s="39">
        <f t="shared" si="55"/>
        <v>0.33203781928867115</v>
      </c>
      <c r="J54" s="6">
        <f t="shared" ref="J54:M54" si="70">SUM(J55:J56)</f>
        <v>-2198395.6799999997</v>
      </c>
      <c r="K54" s="6">
        <f t="shared" si="70"/>
        <v>-2210495.5499999998</v>
      </c>
      <c r="L54" s="6">
        <f t="shared" si="70"/>
        <v>-2132950.9599999995</v>
      </c>
      <c r="M54" s="6">
        <f t="shared" si="70"/>
        <v>-2174016.4899999998</v>
      </c>
      <c r="N54" s="9">
        <f t="shared" si="56"/>
        <v>-8715858.6799999997</v>
      </c>
      <c r="O54" s="17">
        <f t="shared" si="57"/>
        <v>0.28944385367517844</v>
      </c>
      <c r="P54" s="6">
        <f t="shared" ref="P54:S54" si="71">SUM(P55:P56)</f>
        <v>-2389094.2200000007</v>
      </c>
      <c r="Q54" s="64">
        <f t="shared" si="71"/>
        <v>-2385847.4699999997</v>
      </c>
      <c r="R54" s="6">
        <f t="shared" si="71"/>
        <v>-1717421.5899999999</v>
      </c>
      <c r="S54" s="6">
        <f t="shared" si="71"/>
        <v>-2929445.3100000005</v>
      </c>
      <c r="T54" s="9">
        <f t="shared" si="58"/>
        <v>-9421808.5899999999</v>
      </c>
      <c r="U54" s="39">
        <f t="shared" si="59"/>
        <v>0.31288765536518531</v>
      </c>
      <c r="V54" s="106">
        <f t="shared" si="60"/>
        <v>-28136133.890000001</v>
      </c>
      <c r="W54" s="57">
        <f t="shared" si="61"/>
        <v>0.93436932832903496</v>
      </c>
      <c r="X54" s="58"/>
      <c r="Y54" s="58"/>
      <c r="Z54" s="58"/>
      <c r="AA54" s="58"/>
      <c r="AB54" s="58"/>
      <c r="AC54" s="58"/>
      <c r="AD54" s="58"/>
      <c r="AE54" s="83"/>
    </row>
    <row r="55" spans="1:31" x14ac:dyDescent="0.3">
      <c r="A55" s="2" t="s">
        <v>108</v>
      </c>
      <c r="B55" s="2" t="s">
        <v>103</v>
      </c>
      <c r="C55" s="50">
        <v>-4374064.41</v>
      </c>
      <c r="D55" s="8">
        <f>-Jan!K171</f>
        <v>-397763.23</v>
      </c>
      <c r="E55" s="8">
        <f>-Fev!L175</f>
        <v>-194263.72999999998</v>
      </c>
      <c r="F55" s="8">
        <f>-Mar!L180</f>
        <v>-167966.28999999998</v>
      </c>
      <c r="G55" s="8">
        <f>-Abr!L180</f>
        <v>-225191.11</v>
      </c>
      <c r="H55" s="9">
        <f t="shared" si="54"/>
        <v>-985184.36</v>
      </c>
      <c r="I55" s="39">
        <f t="shared" si="55"/>
        <v>0.22523316249017009</v>
      </c>
      <c r="J55" s="8">
        <f>-Mai!L178</f>
        <v>-192715.19</v>
      </c>
      <c r="K55" s="8">
        <f>-Jun!L179</f>
        <v>-202379.12</v>
      </c>
      <c r="L55" s="8">
        <f>-Jul!L171</f>
        <v>-324836.25999999995</v>
      </c>
      <c r="M55" s="8">
        <f>-Ago!L177</f>
        <v>-261690.84999999998</v>
      </c>
      <c r="N55" s="9">
        <f t="shared" si="56"/>
        <v>-981621.41999999993</v>
      </c>
      <c r="O55" s="17">
        <f t="shared" si="57"/>
        <v>0.2244186020113956</v>
      </c>
      <c r="P55" s="8">
        <f>-Set!L177</f>
        <v>-268683.84999999998</v>
      </c>
      <c r="Q55" s="30">
        <f>-Out!L178</f>
        <v>-269051.55999999994</v>
      </c>
      <c r="R55" s="8">
        <f>-Nov!L177</f>
        <v>-198959.12999999995</v>
      </c>
      <c r="S55" s="8">
        <f>-Dez!L175</f>
        <v>-363375.97</v>
      </c>
      <c r="T55" s="9">
        <f t="shared" si="58"/>
        <v>-1100070.5099999998</v>
      </c>
      <c r="U55" s="39">
        <f t="shared" si="59"/>
        <v>0.25149847073239595</v>
      </c>
      <c r="V55" s="106">
        <f t="shared" si="60"/>
        <v>-3066876.2899999996</v>
      </c>
      <c r="W55" s="57">
        <f t="shared" si="61"/>
        <v>0.70115023523396158</v>
      </c>
      <c r="X55" s="58"/>
      <c r="Y55" s="58"/>
      <c r="Z55" s="58"/>
      <c r="AA55" s="58"/>
      <c r="AB55" s="58"/>
      <c r="AC55" s="58"/>
      <c r="AD55" s="58"/>
      <c r="AE55" s="83"/>
    </row>
    <row r="56" spans="1:31" x14ac:dyDescent="0.3">
      <c r="A56" s="2" t="s">
        <v>109</v>
      </c>
      <c r="B56" s="2" t="s">
        <v>105</v>
      </c>
      <c r="C56" s="50">
        <v>-25738368.690000001</v>
      </c>
      <c r="D56" s="8">
        <f>-Jan!K184</f>
        <v>-2820296.28</v>
      </c>
      <c r="E56" s="8">
        <f>-Fev!L189</f>
        <v>-1954784.7100000002</v>
      </c>
      <c r="F56" s="8">
        <f>-Mar!L194</f>
        <v>-1901961.6400000001</v>
      </c>
      <c r="G56" s="8">
        <f>-Abr!L194</f>
        <v>-2336239.63</v>
      </c>
      <c r="H56" s="9">
        <f t="shared" si="54"/>
        <v>-9013282.2600000016</v>
      </c>
      <c r="I56" s="39">
        <f t="shared" si="55"/>
        <v>0.35018855967751705</v>
      </c>
      <c r="J56" s="8">
        <f>-Mai!L192</f>
        <v>-2005680.4899999998</v>
      </c>
      <c r="K56" s="8">
        <f>-Jun!L193</f>
        <v>-2008116.4299999997</v>
      </c>
      <c r="L56" s="8">
        <f>-Jul!L185</f>
        <v>-1808114.6999999997</v>
      </c>
      <c r="M56" s="8">
        <f>-Ago!L191</f>
        <v>-1912325.6399999997</v>
      </c>
      <c r="N56" s="9">
        <f t="shared" si="56"/>
        <v>-7734237.2599999988</v>
      </c>
      <c r="O56" s="17">
        <f t="shared" si="57"/>
        <v>0.30049446230074961</v>
      </c>
      <c r="P56" s="8">
        <f>-Set!L191</f>
        <v>-2120410.3700000006</v>
      </c>
      <c r="Q56" s="30">
        <f>-Out!L192</f>
        <v>-2116795.9099999997</v>
      </c>
      <c r="R56" s="8">
        <f>-Nov!L191</f>
        <v>-1518462.46</v>
      </c>
      <c r="S56" s="8">
        <f>-Dez!L189</f>
        <v>-2566069.3400000003</v>
      </c>
      <c r="T56" s="9">
        <f t="shared" si="58"/>
        <v>-8321738.0800000001</v>
      </c>
      <c r="U56" s="39">
        <f t="shared" si="59"/>
        <v>0.32332033860534459</v>
      </c>
      <c r="V56" s="106">
        <f t="shared" si="60"/>
        <v>-25069257.600000001</v>
      </c>
      <c r="W56" s="57">
        <f t="shared" si="61"/>
        <v>0.97400336058361126</v>
      </c>
      <c r="X56" s="58"/>
      <c r="Y56" s="58"/>
      <c r="Z56" s="58"/>
      <c r="AA56" s="58"/>
      <c r="AB56" s="58"/>
      <c r="AC56" s="58"/>
      <c r="AD56" s="58"/>
      <c r="AE56" s="83"/>
    </row>
    <row r="57" spans="1:31" x14ac:dyDescent="0.3">
      <c r="A57" s="16" t="s">
        <v>110</v>
      </c>
      <c r="B57" s="16" t="s">
        <v>111</v>
      </c>
      <c r="C57" s="109">
        <f t="shared" ref="C57:G57" si="72">SUM(C58:C59)</f>
        <v>0</v>
      </c>
      <c r="D57" s="6">
        <f t="shared" si="72"/>
        <v>0</v>
      </c>
      <c r="E57" s="6">
        <f t="shared" si="72"/>
        <v>0</v>
      </c>
      <c r="F57" s="6">
        <f t="shared" si="72"/>
        <v>0</v>
      </c>
      <c r="G57" s="6">
        <f t="shared" si="72"/>
        <v>0</v>
      </c>
      <c r="H57" s="9">
        <f t="shared" si="54"/>
        <v>0</v>
      </c>
      <c r="I57" s="39" t="str">
        <f t="shared" si="55"/>
        <v>-</v>
      </c>
      <c r="J57" s="6">
        <f t="shared" ref="J57:M57" si="73">SUM(J58:J59)</f>
        <v>0</v>
      </c>
      <c r="K57" s="6">
        <f t="shared" si="73"/>
        <v>-140.69</v>
      </c>
      <c r="L57" s="6">
        <f t="shared" si="73"/>
        <v>-1645.5</v>
      </c>
      <c r="M57" s="6">
        <f t="shared" si="73"/>
        <v>-1209.71</v>
      </c>
      <c r="N57" s="9">
        <f t="shared" si="56"/>
        <v>-2995.9</v>
      </c>
      <c r="O57" s="17" t="str">
        <f t="shared" si="57"/>
        <v>-</v>
      </c>
      <c r="P57" s="6">
        <f t="shared" ref="P57:S57" si="74">SUM(P58:P59)</f>
        <v>-797.86</v>
      </c>
      <c r="Q57" s="64">
        <f t="shared" si="74"/>
        <v>0</v>
      </c>
      <c r="R57" s="6">
        <f t="shared" si="74"/>
        <v>-1048.4000000000001</v>
      </c>
      <c r="S57" s="6">
        <f t="shared" si="74"/>
        <v>-2444.54</v>
      </c>
      <c r="T57" s="9">
        <f t="shared" si="58"/>
        <v>-4290.8</v>
      </c>
      <c r="U57" s="39" t="str">
        <f t="shared" si="59"/>
        <v>-</v>
      </c>
      <c r="V57" s="106">
        <f t="shared" si="60"/>
        <v>-7286.7000000000007</v>
      </c>
      <c r="W57" s="57" t="str">
        <f t="shared" si="61"/>
        <v>-</v>
      </c>
      <c r="X57" s="58"/>
      <c r="Y57" s="58"/>
      <c r="Z57" s="58"/>
      <c r="AA57" s="58"/>
      <c r="AB57" s="58"/>
      <c r="AC57" s="58"/>
      <c r="AD57" s="58"/>
      <c r="AE57" s="83"/>
    </row>
    <row r="58" spans="1:31" x14ac:dyDescent="0.3">
      <c r="A58" s="2" t="s">
        <v>112</v>
      </c>
      <c r="B58" s="2" t="s">
        <v>103</v>
      </c>
      <c r="C58" s="50">
        <v>0</v>
      </c>
      <c r="D58" s="8">
        <v>0</v>
      </c>
      <c r="E58" s="8">
        <v>0</v>
      </c>
      <c r="F58" s="8">
        <v>0</v>
      </c>
      <c r="G58" s="8">
        <v>0</v>
      </c>
      <c r="H58" s="9">
        <f t="shared" si="54"/>
        <v>0</v>
      </c>
      <c r="I58" s="39" t="str">
        <f t="shared" si="55"/>
        <v>-</v>
      </c>
      <c r="J58" s="8">
        <v>0</v>
      </c>
      <c r="K58" s="30">
        <f>-Jun!L208</f>
        <v>-140.69</v>
      </c>
      <c r="L58" s="8">
        <f>-Jul!L201</f>
        <v>-1645.5</v>
      </c>
      <c r="M58" s="8">
        <f>-Ago!L206</f>
        <v>-1209.71</v>
      </c>
      <c r="N58" s="9">
        <f t="shared" si="56"/>
        <v>-2995.9</v>
      </c>
      <c r="O58" s="17" t="str">
        <f t="shared" si="57"/>
        <v>-</v>
      </c>
      <c r="P58" s="8">
        <f>-Set!L206</f>
        <v>-797.86</v>
      </c>
      <c r="Q58" s="30">
        <v>0</v>
      </c>
      <c r="R58" s="8">
        <f>-Nov!L206</f>
        <v>-1048.4000000000001</v>
      </c>
      <c r="S58" s="8">
        <f>-Dez!L204</f>
        <v>-2444.54</v>
      </c>
      <c r="T58" s="9">
        <f t="shared" si="58"/>
        <v>-4290.8</v>
      </c>
      <c r="U58" s="39" t="str">
        <f t="shared" si="59"/>
        <v>-</v>
      </c>
      <c r="V58" s="106">
        <f t="shared" si="60"/>
        <v>-7286.7000000000007</v>
      </c>
      <c r="W58" s="57" t="str">
        <f t="shared" si="61"/>
        <v>-</v>
      </c>
      <c r="X58" s="58"/>
      <c r="Y58" s="58"/>
      <c r="Z58" s="58"/>
      <c r="AA58" s="58"/>
      <c r="AB58" s="58"/>
      <c r="AC58" s="58"/>
      <c r="AD58" s="58"/>
      <c r="AE58" s="83"/>
    </row>
    <row r="59" spans="1:31" x14ac:dyDescent="0.3">
      <c r="A59" s="2" t="s">
        <v>113</v>
      </c>
      <c r="B59" s="2" t="s">
        <v>105</v>
      </c>
      <c r="C59" s="50">
        <v>0</v>
      </c>
      <c r="D59" s="8">
        <v>0</v>
      </c>
      <c r="E59" s="8">
        <v>0</v>
      </c>
      <c r="F59" s="8">
        <v>0</v>
      </c>
      <c r="G59" s="8">
        <v>0</v>
      </c>
      <c r="H59" s="9">
        <f t="shared" si="54"/>
        <v>0</v>
      </c>
      <c r="I59" s="39" t="str">
        <f t="shared" si="55"/>
        <v>-</v>
      </c>
      <c r="J59" s="8">
        <v>0</v>
      </c>
      <c r="K59" s="8">
        <v>0</v>
      </c>
      <c r="L59" s="8">
        <v>0</v>
      </c>
      <c r="M59" s="8">
        <v>0</v>
      </c>
      <c r="N59" s="9">
        <f t="shared" si="56"/>
        <v>0</v>
      </c>
      <c r="O59" s="17" t="str">
        <f t="shared" si="57"/>
        <v>-</v>
      </c>
      <c r="P59" s="8">
        <v>0</v>
      </c>
      <c r="Q59" s="30">
        <v>0</v>
      </c>
      <c r="R59" s="8">
        <v>0</v>
      </c>
      <c r="S59" s="8">
        <v>0</v>
      </c>
      <c r="T59" s="9">
        <f t="shared" si="58"/>
        <v>0</v>
      </c>
      <c r="U59" s="39" t="str">
        <f t="shared" si="59"/>
        <v>-</v>
      </c>
      <c r="V59" s="106">
        <f t="shared" si="60"/>
        <v>0</v>
      </c>
      <c r="W59" s="57" t="str">
        <f t="shared" si="61"/>
        <v>-</v>
      </c>
      <c r="X59" s="58"/>
      <c r="Y59" s="58"/>
      <c r="Z59" s="58"/>
      <c r="AA59" s="58"/>
      <c r="AB59" s="58"/>
      <c r="AC59" s="58"/>
      <c r="AD59" s="58"/>
      <c r="AE59" s="83"/>
    </row>
    <row r="60" spans="1:31" x14ac:dyDescent="0.3">
      <c r="A60" s="16" t="s">
        <v>114</v>
      </c>
      <c r="B60" s="16" t="s">
        <v>115</v>
      </c>
      <c r="C60" s="109">
        <f>SUM(C61:C62)</f>
        <v>-455335.1</v>
      </c>
      <c r="D60" s="6">
        <f t="shared" ref="D60:G60" si="75">SUM(D61:D62)</f>
        <v>-36390.269999999997</v>
      </c>
      <c r="E60" s="6">
        <f t="shared" si="75"/>
        <v>-22509.350000000002</v>
      </c>
      <c r="F60" s="6">
        <f t="shared" si="75"/>
        <v>-17243.39</v>
      </c>
      <c r="G60" s="6">
        <f t="shared" si="75"/>
        <v>-12490.920000000002</v>
      </c>
      <c r="H60" s="9">
        <f t="shared" si="54"/>
        <v>-88633.93</v>
      </c>
      <c r="I60" s="39">
        <f t="shared" si="55"/>
        <v>0.19465648486136913</v>
      </c>
      <c r="J60" s="6">
        <f t="shared" ref="J60:M60" si="76">SUM(J61:J62)</f>
        <v>-22705.129999999997</v>
      </c>
      <c r="K60" s="6">
        <f t="shared" si="76"/>
        <v>-20681.28</v>
      </c>
      <c r="L60" s="6">
        <f t="shared" si="76"/>
        <v>-20686.37</v>
      </c>
      <c r="M60" s="6">
        <f t="shared" si="76"/>
        <v>-20906.16</v>
      </c>
      <c r="N60" s="9">
        <f t="shared" si="56"/>
        <v>-84978.94</v>
      </c>
      <c r="O60" s="17">
        <f t="shared" si="57"/>
        <v>0.18662945158411906</v>
      </c>
      <c r="P60" s="6">
        <f t="shared" ref="P60:S60" si="77">SUM(P61:P62)</f>
        <v>-25278.629999999997</v>
      </c>
      <c r="Q60" s="64">
        <f t="shared" si="77"/>
        <v>-17219.05</v>
      </c>
      <c r="R60" s="6">
        <f t="shared" si="77"/>
        <v>-17225.449999999997</v>
      </c>
      <c r="S60" s="6">
        <f t="shared" si="77"/>
        <v>-30867.579999999998</v>
      </c>
      <c r="T60" s="9">
        <f t="shared" si="58"/>
        <v>-90590.709999999992</v>
      </c>
      <c r="U60" s="39">
        <f t="shared" si="59"/>
        <v>0.19895393524461435</v>
      </c>
      <c r="V60" s="106">
        <f t="shared" si="60"/>
        <v>-264203.57999999996</v>
      </c>
      <c r="W60" s="57">
        <f t="shared" si="61"/>
        <v>0.58023987169010249</v>
      </c>
      <c r="X60" s="58"/>
      <c r="Y60" s="58"/>
      <c r="Z60" s="58"/>
      <c r="AA60" s="58"/>
      <c r="AB60" s="58"/>
      <c r="AC60" s="58"/>
      <c r="AD60" s="58"/>
      <c r="AE60" s="83"/>
    </row>
    <row r="61" spans="1:31" x14ac:dyDescent="0.3">
      <c r="A61" s="2" t="s">
        <v>116</v>
      </c>
      <c r="B61" s="2" t="s">
        <v>103</v>
      </c>
      <c r="C61" s="50">
        <v>0</v>
      </c>
      <c r="D61" s="8">
        <v>0</v>
      </c>
      <c r="E61" s="8">
        <v>0</v>
      </c>
      <c r="F61" s="8">
        <v>0</v>
      </c>
      <c r="G61" s="8">
        <v>0</v>
      </c>
      <c r="H61" s="9">
        <f t="shared" si="54"/>
        <v>0</v>
      </c>
      <c r="I61" s="39" t="str">
        <f t="shared" si="55"/>
        <v>-</v>
      </c>
      <c r="J61" s="8">
        <v>0</v>
      </c>
      <c r="K61" s="8">
        <v>0</v>
      </c>
      <c r="L61" s="8">
        <v>0</v>
      </c>
      <c r="M61" s="8">
        <v>0</v>
      </c>
      <c r="N61" s="9">
        <f t="shared" si="56"/>
        <v>0</v>
      </c>
      <c r="O61" s="17" t="str">
        <f t="shared" si="57"/>
        <v>-</v>
      </c>
      <c r="P61" s="8">
        <v>0</v>
      </c>
      <c r="Q61" s="30">
        <v>0</v>
      </c>
      <c r="R61" s="8">
        <v>0</v>
      </c>
      <c r="S61" s="8">
        <v>0</v>
      </c>
      <c r="T61" s="9">
        <f t="shared" si="58"/>
        <v>0</v>
      </c>
      <c r="U61" s="39" t="str">
        <f t="shared" si="59"/>
        <v>-</v>
      </c>
      <c r="V61" s="106">
        <f t="shared" si="60"/>
        <v>0</v>
      </c>
      <c r="W61" s="57" t="str">
        <f t="shared" si="61"/>
        <v>-</v>
      </c>
      <c r="X61" s="58"/>
      <c r="Y61" s="58"/>
      <c r="Z61" s="58"/>
      <c r="AA61" s="58"/>
      <c r="AB61" s="58"/>
      <c r="AC61" s="58"/>
      <c r="AD61" s="58"/>
      <c r="AE61" s="83"/>
    </row>
    <row r="62" spans="1:31" x14ac:dyDescent="0.3">
      <c r="A62" s="2" t="s">
        <v>117</v>
      </c>
      <c r="B62" s="2" t="s">
        <v>105</v>
      </c>
      <c r="C62" s="110">
        <v>-455335.1</v>
      </c>
      <c r="D62" s="8">
        <f>-Jan!K198</f>
        <v>-36390.269999999997</v>
      </c>
      <c r="E62" s="8">
        <f>-Fev!L204</f>
        <v>-22509.350000000002</v>
      </c>
      <c r="F62" s="8">
        <f>-Mar!L209</f>
        <v>-17243.39</v>
      </c>
      <c r="G62" s="8">
        <f>-Abr!L210</f>
        <v>-12490.920000000002</v>
      </c>
      <c r="H62" s="9">
        <f t="shared" si="54"/>
        <v>-88633.93</v>
      </c>
      <c r="I62" s="39">
        <f t="shared" si="55"/>
        <v>0.19465648486136913</v>
      </c>
      <c r="J62" s="8">
        <f>-Mai!L207</f>
        <v>-22705.129999999997</v>
      </c>
      <c r="K62" s="8">
        <f>-Jun!L213</f>
        <v>-20681.28</v>
      </c>
      <c r="L62" s="8">
        <f>-Jul!L207</f>
        <v>-20686.37</v>
      </c>
      <c r="M62" s="8">
        <f>-Ago!L212</f>
        <v>-20906.16</v>
      </c>
      <c r="N62" s="9">
        <f t="shared" si="56"/>
        <v>-84978.94</v>
      </c>
      <c r="O62" s="17">
        <f t="shared" si="57"/>
        <v>0.18662945158411906</v>
      </c>
      <c r="P62" s="8">
        <f>-Set!L212</f>
        <v>-25278.629999999997</v>
      </c>
      <c r="Q62" s="30">
        <f>-Out!L213</f>
        <v>-17219.05</v>
      </c>
      <c r="R62" s="8">
        <f>-Nov!L212</f>
        <v>-17225.449999999997</v>
      </c>
      <c r="S62" s="8">
        <f>-Dez!L210</f>
        <v>-30867.579999999998</v>
      </c>
      <c r="T62" s="9">
        <f t="shared" si="58"/>
        <v>-90590.709999999992</v>
      </c>
      <c r="U62" s="39">
        <f t="shared" si="59"/>
        <v>0.19895393524461435</v>
      </c>
      <c r="V62" s="106">
        <f t="shared" si="60"/>
        <v>-264203.57999999996</v>
      </c>
      <c r="W62" s="57">
        <f t="shared" si="61"/>
        <v>0.58023987169010249</v>
      </c>
      <c r="X62" s="58"/>
      <c r="Y62" s="58"/>
      <c r="Z62" s="58"/>
      <c r="AA62" s="58"/>
      <c r="AB62" s="58"/>
      <c r="AC62" s="58"/>
      <c r="AD62" s="58"/>
      <c r="AE62" s="83"/>
    </row>
    <row r="63" spans="1:31" ht="27.6" x14ac:dyDescent="0.3">
      <c r="A63" s="16" t="s">
        <v>118</v>
      </c>
      <c r="B63" s="16" t="s">
        <v>119</v>
      </c>
      <c r="C63" s="109">
        <f>SUM(C64:C71)</f>
        <v>-4493332.7</v>
      </c>
      <c r="D63" s="6">
        <f>SUM(D64:D71)</f>
        <v>-220146.13</v>
      </c>
      <c r="E63" s="6">
        <f t="shared" ref="E63" si="78">SUM(E64:E71)</f>
        <v>-427092.73000000004</v>
      </c>
      <c r="F63" s="6">
        <f>SUM(F64:F71)</f>
        <v>-406293.52</v>
      </c>
      <c r="G63" s="6">
        <f t="shared" ref="G63" si="79">SUM(G64:G71)</f>
        <v>-411733.92000000004</v>
      </c>
      <c r="H63" s="9">
        <f t="shared" si="54"/>
        <v>-1465266.3000000003</v>
      </c>
      <c r="I63" s="39">
        <f t="shared" si="55"/>
        <v>0.32609788720964289</v>
      </c>
      <c r="J63" s="6">
        <f>SUM(J64:J71)</f>
        <v>-414633.13</v>
      </c>
      <c r="K63" s="6">
        <f t="shared" ref="K63:M63" si="80">SUM(K64:K71)</f>
        <v>-416244.61</v>
      </c>
      <c r="L63" s="6">
        <f t="shared" si="80"/>
        <v>-532098.54</v>
      </c>
      <c r="M63" s="6">
        <f t="shared" si="80"/>
        <v>-444658.44</v>
      </c>
      <c r="N63" s="9">
        <f t="shared" si="56"/>
        <v>-1807634.72</v>
      </c>
      <c r="O63" s="17">
        <f t="shared" si="57"/>
        <v>0.40229265017478005</v>
      </c>
      <c r="P63" s="6">
        <f t="shared" ref="P63:S63" si="81">SUM(P64:P71)</f>
        <v>-432492.9</v>
      </c>
      <c r="Q63" s="64">
        <f t="shared" si="81"/>
        <v>-432227.58</v>
      </c>
      <c r="R63" s="6">
        <f t="shared" si="81"/>
        <v>-410345.69</v>
      </c>
      <c r="S63" s="6">
        <f t="shared" si="81"/>
        <v>-441083.39999999997</v>
      </c>
      <c r="T63" s="9">
        <f t="shared" si="58"/>
        <v>-1716149.5699999998</v>
      </c>
      <c r="U63" s="39">
        <f t="shared" si="59"/>
        <v>0.38193245071748189</v>
      </c>
      <c r="V63" s="106">
        <f t="shared" si="60"/>
        <v>-4989050.59</v>
      </c>
      <c r="W63" s="57">
        <f t="shared" si="61"/>
        <v>1.1103229881019048</v>
      </c>
      <c r="X63" s="58"/>
      <c r="Y63" s="58"/>
      <c r="Z63" s="58"/>
      <c r="AA63" s="58"/>
      <c r="AB63" s="58"/>
      <c r="AC63" s="58"/>
      <c r="AD63" s="58"/>
      <c r="AE63" s="83"/>
    </row>
    <row r="64" spans="1:31" x14ac:dyDescent="0.3">
      <c r="A64" s="2" t="s">
        <v>120</v>
      </c>
      <c r="B64" s="2" t="s">
        <v>121</v>
      </c>
      <c r="C64" s="110">
        <v>-1786184.4</v>
      </c>
      <c r="D64" s="8">
        <f>-Jan!K216</f>
        <v>-148848.69</v>
      </c>
      <c r="E64" s="8">
        <f>-Fev!L224</f>
        <v>-148848.69</v>
      </c>
      <c r="F64" s="8">
        <f>-Mar!L229</f>
        <v>-148848.69</v>
      </c>
      <c r="G64" s="8">
        <f>-Abr!L229</f>
        <v>-148848.69</v>
      </c>
      <c r="H64" s="9">
        <f t="shared" si="54"/>
        <v>-595394.76</v>
      </c>
      <c r="I64" s="39">
        <f t="shared" si="55"/>
        <v>0.33333331093922891</v>
      </c>
      <c r="J64" s="8">
        <f>-Mai!L227</f>
        <v>-148848.69</v>
      </c>
      <c r="K64" s="8">
        <f>-Jun!L232</f>
        <v>-148848.69</v>
      </c>
      <c r="L64" s="8">
        <f>-Jul!L226</f>
        <v>-148848.69</v>
      </c>
      <c r="M64" s="8">
        <f>-Ago!L233</f>
        <v>-148848.68</v>
      </c>
      <c r="N64" s="9">
        <f t="shared" si="56"/>
        <v>-595394.75</v>
      </c>
      <c r="O64" s="17">
        <f t="shared" si="57"/>
        <v>0.33333330534070282</v>
      </c>
      <c r="P64" s="8">
        <f>-Set!L233</f>
        <v>-148848.69</v>
      </c>
      <c r="Q64" s="30">
        <f>-Out!L234</f>
        <v>-148848.69</v>
      </c>
      <c r="R64" s="8">
        <f>-Nov!L234</f>
        <v>-148848.69</v>
      </c>
      <c r="S64" s="8">
        <f>-Dez!L232</f>
        <v>-148848.69</v>
      </c>
      <c r="T64" s="9">
        <f t="shared" si="58"/>
        <v>-595394.76</v>
      </c>
      <c r="U64" s="39">
        <f t="shared" si="59"/>
        <v>0.33333331093922891</v>
      </c>
      <c r="V64" s="106">
        <f t="shared" si="60"/>
        <v>-1786184.27</v>
      </c>
      <c r="W64" s="57">
        <f t="shared" si="61"/>
        <v>0.99999992721916064</v>
      </c>
      <c r="X64" s="58"/>
      <c r="Y64" s="58"/>
      <c r="Z64" s="58"/>
      <c r="AA64" s="58"/>
      <c r="AB64" s="58"/>
      <c r="AC64" s="58"/>
      <c r="AD64" s="58"/>
      <c r="AE64" s="83"/>
    </row>
    <row r="65" spans="1:31" x14ac:dyDescent="0.3">
      <c r="A65" s="2" t="s">
        <v>122</v>
      </c>
      <c r="B65" s="2" t="s">
        <v>123</v>
      </c>
      <c r="C65" s="114">
        <v>-1894779.29</v>
      </c>
      <c r="D65" s="8">
        <f>-Jan!K218</f>
        <v>-50945.58</v>
      </c>
      <c r="E65" s="8">
        <f>-Fev!L226</f>
        <v>-202598.39</v>
      </c>
      <c r="F65" s="8">
        <f>-Mar!L231</f>
        <v>-202598.39</v>
      </c>
      <c r="G65" s="8">
        <f>-Abr!L231</f>
        <v>-202598.39</v>
      </c>
      <c r="H65" s="9">
        <f t="shared" si="54"/>
        <v>-658740.75</v>
      </c>
      <c r="I65" s="39">
        <f t="shared" si="55"/>
        <v>0.34766094049930218</v>
      </c>
      <c r="J65" s="8">
        <f>-Mai!L229</f>
        <v>-202598.39</v>
      </c>
      <c r="K65" s="8">
        <f>-Jun!L234</f>
        <v>-202598.39999999999</v>
      </c>
      <c r="L65" s="8">
        <f>-Jul!L228</f>
        <v>-354251.2</v>
      </c>
      <c r="M65" s="8">
        <f>-Ago!L235</f>
        <v>-202598.39</v>
      </c>
      <c r="N65" s="9">
        <f t="shared" si="56"/>
        <v>-962046.38</v>
      </c>
      <c r="O65" s="17">
        <f t="shared" si="57"/>
        <v>0.50773532573284563</v>
      </c>
      <c r="P65" s="8">
        <f>-Set!L235</f>
        <v>-202598.39</v>
      </c>
      <c r="Q65" s="30">
        <f>-Out!L236</f>
        <v>-202598.39</v>
      </c>
      <c r="R65" s="8">
        <f>-Nov!L236</f>
        <v>-202598.39</v>
      </c>
      <c r="S65" s="8">
        <f>-Dez!L234</f>
        <v>-202598.39</v>
      </c>
      <c r="T65" s="9">
        <f t="shared" si="58"/>
        <v>-810393.56</v>
      </c>
      <c r="U65" s="39">
        <f t="shared" si="59"/>
        <v>0.42769813047724414</v>
      </c>
      <c r="V65" s="106">
        <f t="shared" si="60"/>
        <v>-2431180.69</v>
      </c>
      <c r="W65" s="57">
        <f t="shared" si="61"/>
        <v>1.283094396709392</v>
      </c>
      <c r="X65" s="58"/>
      <c r="Y65" s="58"/>
      <c r="Z65" s="58"/>
      <c r="AA65" s="58"/>
      <c r="AB65" s="58"/>
      <c r="AC65" s="58"/>
      <c r="AD65" s="58"/>
      <c r="AE65" s="83"/>
    </row>
    <row r="66" spans="1:31" x14ac:dyDescent="0.3">
      <c r="A66" s="2" t="s">
        <v>124</v>
      </c>
      <c r="B66" s="2" t="s">
        <v>125</v>
      </c>
      <c r="C66" s="114">
        <v>-75651.08</v>
      </c>
      <c r="D66" s="8">
        <v>0</v>
      </c>
      <c r="E66" s="8">
        <f>-Fev!L222</f>
        <v>-6100.5</v>
      </c>
      <c r="F66" s="8">
        <f>-Mar!L227</f>
        <v>-6100.5</v>
      </c>
      <c r="G66" s="8">
        <f>-Abr!L227</f>
        <v>-6100.5</v>
      </c>
      <c r="H66" s="9">
        <f t="shared" si="54"/>
        <v>-18301.5</v>
      </c>
      <c r="I66" s="39">
        <f t="shared" si="55"/>
        <v>0.2419198774161585</v>
      </c>
      <c r="J66" s="8">
        <f>-Mai!L225</f>
        <v>-6100.5</v>
      </c>
      <c r="K66" s="8">
        <f>-Jun!L230</f>
        <v>-6100.5</v>
      </c>
      <c r="L66" s="8">
        <f>-Jul!L224</f>
        <v>-12201</v>
      </c>
      <c r="M66" s="8">
        <f>-Ago!L230</f>
        <v>-5880</v>
      </c>
      <c r="N66" s="9">
        <f t="shared" si="56"/>
        <v>-30282</v>
      </c>
      <c r="O66" s="17">
        <f t="shared" si="57"/>
        <v>0.40028509837533049</v>
      </c>
      <c r="P66" s="8">
        <f>-Set!L230</f>
        <v>-5880</v>
      </c>
      <c r="Q66" s="30">
        <f>-Out!L231</f>
        <v>-5880</v>
      </c>
      <c r="R66" s="8">
        <f>-Nov!L231</f>
        <v>-5880</v>
      </c>
      <c r="S66" s="8">
        <f>-Dez!L229</f>
        <v>-5880</v>
      </c>
      <c r="T66" s="9">
        <f t="shared" si="58"/>
        <v>-23520</v>
      </c>
      <c r="U66" s="39">
        <f t="shared" si="59"/>
        <v>0.31090104728181012</v>
      </c>
      <c r="V66" s="106">
        <f t="shared" si="60"/>
        <v>-72103.5</v>
      </c>
      <c r="W66" s="57">
        <f t="shared" si="61"/>
        <v>0.95310602307329917</v>
      </c>
      <c r="X66" s="58"/>
      <c r="Y66" s="58"/>
      <c r="Z66" s="58"/>
      <c r="AA66" s="58"/>
      <c r="AB66" s="58"/>
      <c r="AC66" s="58"/>
      <c r="AD66" s="58"/>
      <c r="AE66" s="83"/>
    </row>
    <row r="67" spans="1:31" x14ac:dyDescent="0.3">
      <c r="A67" s="2" t="s">
        <v>126</v>
      </c>
      <c r="B67" s="2" t="s">
        <v>127</v>
      </c>
      <c r="C67" s="114">
        <v>-161106.70000000001</v>
      </c>
      <c r="D67" s="8">
        <v>0</v>
      </c>
      <c r="E67" s="8">
        <f>-Fev!L227</f>
        <v>-12012.45</v>
      </c>
      <c r="F67" s="8">
        <f>-Mar!L232</f>
        <v>-9628.15</v>
      </c>
      <c r="G67" s="8">
        <f>-Abr!L232</f>
        <v>-9116.01</v>
      </c>
      <c r="H67" s="9">
        <f t="shared" si="54"/>
        <v>-30756.61</v>
      </c>
      <c r="I67" s="39">
        <f t="shared" si="55"/>
        <v>0.19090832348996037</v>
      </c>
      <c r="J67" s="8">
        <f>-Mai!L230</f>
        <v>-15696.619999999999</v>
      </c>
      <c r="K67" s="8">
        <f>-Jun!L235</f>
        <v>-10941.57</v>
      </c>
      <c r="L67" s="8">
        <f>-Jul!L229</f>
        <v>-17462.46</v>
      </c>
      <c r="M67" s="8">
        <f>-Ago!L236</f>
        <v>-16651.28</v>
      </c>
      <c r="N67" s="9">
        <f t="shared" si="56"/>
        <v>-60751.929999999993</v>
      </c>
      <c r="O67" s="17">
        <f t="shared" si="57"/>
        <v>0.37709126932647735</v>
      </c>
      <c r="P67" s="8">
        <f>-Set!L236</f>
        <v>-16651.27</v>
      </c>
      <c r="Q67" s="30">
        <f>-Out!L237</f>
        <v>-18751.310000000001</v>
      </c>
      <c r="R67" s="8">
        <f>-Nov!L237</f>
        <v>-11673.45</v>
      </c>
      <c r="S67" s="8">
        <f>-Dez!L235</f>
        <v>-25193.74</v>
      </c>
      <c r="T67" s="9">
        <f t="shared" si="58"/>
        <v>-72269.77</v>
      </c>
      <c r="U67" s="39">
        <f t="shared" si="59"/>
        <v>0.44858326810740956</v>
      </c>
      <c r="V67" s="106">
        <f t="shared" si="60"/>
        <v>-163778.31</v>
      </c>
      <c r="W67" s="57">
        <f t="shared" si="61"/>
        <v>1.0165828609238472</v>
      </c>
      <c r="X67" s="58"/>
      <c r="Y67" s="58"/>
      <c r="Z67" s="58"/>
      <c r="AA67" s="58"/>
      <c r="AB67" s="58"/>
      <c r="AC67" s="58"/>
      <c r="AD67" s="58"/>
      <c r="AE67" s="83"/>
    </row>
    <row r="68" spans="1:31" x14ac:dyDescent="0.3">
      <c r="A68" s="2" t="s">
        <v>128</v>
      </c>
      <c r="B68" s="2" t="s">
        <v>129</v>
      </c>
      <c r="C68" s="114">
        <v>-261811.23</v>
      </c>
      <c r="D68" s="8">
        <f>-Jan!K215-Jan!K219</f>
        <v>-19231.36</v>
      </c>
      <c r="E68" s="8">
        <f>-Fev!L223-Fev!L228</f>
        <v>-18112.2</v>
      </c>
      <c r="F68" s="8">
        <f>-Mar!L233</f>
        <v>-16227.29</v>
      </c>
      <c r="G68" s="8">
        <f>-Abr!L228-Abr!L233</f>
        <v>-22179.83</v>
      </c>
      <c r="H68" s="9">
        <f t="shared" si="54"/>
        <v>-75750.679999999993</v>
      </c>
      <c r="I68" s="39">
        <f t="shared" si="55"/>
        <v>0.28933319628802778</v>
      </c>
      <c r="J68" s="8">
        <f>-Mai!L231-Mai!L226</f>
        <v>-18498.429999999997</v>
      </c>
      <c r="K68" s="8">
        <f>-Jun!L231-Jun!L236</f>
        <v>-18486.95</v>
      </c>
      <c r="L68" s="8">
        <f>-Jul!L225-Jul!L230</f>
        <v>-18677.190000000002</v>
      </c>
      <c r="M68" s="8">
        <f>-Ago!L232-Ago!L237</f>
        <v>-18570.190000000002</v>
      </c>
      <c r="N68" s="9">
        <f t="shared" si="56"/>
        <v>-74232.760000000009</v>
      </c>
      <c r="O68" s="17">
        <f t="shared" si="57"/>
        <v>0.28353543123417591</v>
      </c>
      <c r="P68" s="8">
        <f>-Set!L237</f>
        <v>-15645.699999999999</v>
      </c>
      <c r="Q68" s="30">
        <f>-Out!L233-Out!L238</f>
        <v>-22263.210000000003</v>
      </c>
      <c r="R68" s="8">
        <f>-Nov!L233-Nov!L238</f>
        <v>-17427.349999999999</v>
      </c>
      <c r="S68" s="8">
        <f>-Dez!L231-Dez!L236</f>
        <v>-34473.480000000003</v>
      </c>
      <c r="T68" s="9">
        <f t="shared" si="58"/>
        <v>-89809.74</v>
      </c>
      <c r="U68" s="39">
        <f t="shared" si="59"/>
        <v>0.34303242072542112</v>
      </c>
      <c r="V68" s="106">
        <f t="shared" si="60"/>
        <v>-239793.18</v>
      </c>
      <c r="W68" s="57">
        <f t="shared" si="61"/>
        <v>0.91590104824762475</v>
      </c>
      <c r="X68" s="58"/>
      <c r="Y68" s="58"/>
      <c r="Z68" s="58"/>
      <c r="AA68" s="58"/>
      <c r="AB68" s="58"/>
      <c r="AC68" s="58"/>
      <c r="AD68" s="58"/>
      <c r="AE68" s="83"/>
    </row>
    <row r="69" spans="1:31" x14ac:dyDescent="0.3">
      <c r="A69" s="2" t="s">
        <v>130</v>
      </c>
      <c r="B69" s="2" t="s">
        <v>131</v>
      </c>
      <c r="C69" s="114">
        <v>-192000</v>
      </c>
      <c r="D69" s="8">
        <v>0</v>
      </c>
      <c r="E69" s="8">
        <f>-Fev!L221</f>
        <v>-32300</v>
      </c>
      <c r="F69" s="8">
        <f>-Mar!L226</f>
        <v>-15770</v>
      </c>
      <c r="G69" s="8">
        <f>-Abr!L226</f>
        <v>-15770</v>
      </c>
      <c r="H69" s="9">
        <f t="shared" si="54"/>
        <v>-63840</v>
      </c>
      <c r="I69" s="39">
        <f t="shared" si="55"/>
        <v>0.33250000000000002</v>
      </c>
      <c r="J69" s="8">
        <f>-Mai!L224</f>
        <v>-15770</v>
      </c>
      <c r="K69" s="8">
        <f>-Jun!L229</f>
        <v>-15770</v>
      </c>
      <c r="L69" s="8">
        <f>-Jul!L223</f>
        <v>-15200</v>
      </c>
      <c r="M69" s="8">
        <f>-Ago!L229</f>
        <v>-15200</v>
      </c>
      <c r="N69" s="9">
        <f t="shared" si="56"/>
        <v>-61940</v>
      </c>
      <c r="O69" s="17">
        <f t="shared" si="57"/>
        <v>0.32260416666666669</v>
      </c>
      <c r="P69" s="8">
        <f>-Set!L229</f>
        <v>-15200</v>
      </c>
      <c r="Q69" s="30">
        <f>-Out!L230</f>
        <v>-15200</v>
      </c>
      <c r="R69" s="8">
        <f>-Nov!L230</f>
        <v>-22800</v>
      </c>
      <c r="S69" s="8">
        <f>-Dez!L228</f>
        <v>-22800</v>
      </c>
      <c r="T69" s="9">
        <f t="shared" si="58"/>
        <v>-76000</v>
      </c>
      <c r="U69" s="39">
        <f t="shared" si="59"/>
        <v>0.39583333333333331</v>
      </c>
      <c r="V69" s="106">
        <f t="shared" si="60"/>
        <v>-201780</v>
      </c>
      <c r="W69" s="57">
        <f t="shared" si="61"/>
        <v>1.0509375000000001</v>
      </c>
      <c r="X69" s="58"/>
      <c r="Y69" s="58"/>
      <c r="Z69" s="58"/>
      <c r="AA69" s="58"/>
      <c r="AB69" s="58"/>
      <c r="AC69" s="58"/>
      <c r="AD69" s="58"/>
      <c r="AE69" s="83"/>
    </row>
    <row r="70" spans="1:31" x14ac:dyDescent="0.3">
      <c r="A70" s="2" t="s">
        <v>132</v>
      </c>
      <c r="B70" s="2" t="s">
        <v>133</v>
      </c>
      <c r="C70" s="114">
        <v>-121800</v>
      </c>
      <c r="D70" s="8">
        <v>0</v>
      </c>
      <c r="E70" s="8">
        <v>0</v>
      </c>
      <c r="F70" s="8">
        <v>0</v>
      </c>
      <c r="G70" s="8">
        <v>0</v>
      </c>
      <c r="H70" s="9">
        <f t="shared" si="54"/>
        <v>0</v>
      </c>
      <c r="I70" s="39">
        <f t="shared" si="55"/>
        <v>0</v>
      </c>
      <c r="J70" s="8">
        <v>0</v>
      </c>
      <c r="K70" s="8">
        <v>0</v>
      </c>
      <c r="L70" s="8">
        <v>0</v>
      </c>
      <c r="M70" s="8">
        <f>-Ago!L231</f>
        <v>-35451.9</v>
      </c>
      <c r="N70" s="9">
        <f t="shared" si="56"/>
        <v>-35451.9</v>
      </c>
      <c r="O70" s="17">
        <f t="shared" si="57"/>
        <v>0.29106650246305421</v>
      </c>
      <c r="P70" s="8">
        <f>-Set!L231</f>
        <v>-26588.850000000002</v>
      </c>
      <c r="Q70" s="30">
        <f>-Out!L232</f>
        <v>-17725.98</v>
      </c>
      <c r="R70" s="8">
        <f>-Nov!L232</f>
        <v>-0.05</v>
      </c>
      <c r="S70" s="8">
        <f>-Dez!L230</f>
        <v>0.02</v>
      </c>
      <c r="T70" s="9">
        <f t="shared" si="58"/>
        <v>-44314.860000000008</v>
      </c>
      <c r="U70" s="39">
        <f t="shared" si="59"/>
        <v>0.36383300492610843</v>
      </c>
      <c r="V70" s="106">
        <f t="shared" si="60"/>
        <v>-79766.760000000009</v>
      </c>
      <c r="W70" s="57">
        <f t="shared" si="61"/>
        <v>0.65489950738916258</v>
      </c>
      <c r="X70" s="58"/>
      <c r="Y70" s="58"/>
      <c r="Z70" s="58"/>
      <c r="AA70" s="58"/>
      <c r="AB70" s="58"/>
      <c r="AC70" s="58"/>
      <c r="AD70" s="58"/>
      <c r="AE70" s="83"/>
    </row>
    <row r="71" spans="1:31" x14ac:dyDescent="0.3">
      <c r="A71" s="2" t="s">
        <v>134</v>
      </c>
      <c r="B71" s="2" t="s">
        <v>135</v>
      </c>
      <c r="C71" s="114">
        <v>0</v>
      </c>
      <c r="D71" s="8">
        <f>-Jan!K217</f>
        <v>-1120.5</v>
      </c>
      <c r="E71" s="8">
        <f>-Fev!L225</f>
        <v>-7120.5</v>
      </c>
      <c r="F71" s="8">
        <f>-Mar!L230</f>
        <v>-7120.5</v>
      </c>
      <c r="G71" s="8">
        <f>-Abr!L230</f>
        <v>-7120.5</v>
      </c>
      <c r="H71" s="9">
        <f t="shared" si="54"/>
        <v>-22482</v>
      </c>
      <c r="I71" s="39" t="str">
        <f t="shared" si="55"/>
        <v>-</v>
      </c>
      <c r="J71" s="8">
        <f>-Mai!L228</f>
        <v>-7120.5</v>
      </c>
      <c r="K71" s="8">
        <f>-Jun!L233</f>
        <v>-13498.5</v>
      </c>
      <c r="L71" s="8">
        <f>-Jul!L227</f>
        <v>34542</v>
      </c>
      <c r="M71" s="8">
        <f>-Ago!L234</f>
        <v>-1458</v>
      </c>
      <c r="N71" s="9">
        <f t="shared" si="56"/>
        <v>12465</v>
      </c>
      <c r="O71" s="17" t="str">
        <f t="shared" si="57"/>
        <v>-</v>
      </c>
      <c r="P71" s="8">
        <f>-Set!L234</f>
        <v>-1080</v>
      </c>
      <c r="Q71" s="30">
        <f>-Out!L235</f>
        <v>-960</v>
      </c>
      <c r="R71" s="8">
        <f>-Nov!L235</f>
        <v>-1117.76</v>
      </c>
      <c r="S71" s="8">
        <f>-Dez!L233</f>
        <v>-1289.1199999999999</v>
      </c>
      <c r="T71" s="9">
        <f t="shared" si="58"/>
        <v>-4446.88</v>
      </c>
      <c r="U71" s="39" t="str">
        <f t="shared" si="59"/>
        <v>-</v>
      </c>
      <c r="V71" s="106">
        <f t="shared" si="60"/>
        <v>-14463.880000000001</v>
      </c>
      <c r="W71" s="57" t="str">
        <f t="shared" si="61"/>
        <v>-</v>
      </c>
      <c r="X71" s="58"/>
      <c r="Y71" s="58"/>
      <c r="Z71" s="58"/>
      <c r="AA71" s="58"/>
      <c r="AB71" s="58"/>
      <c r="AC71" s="58"/>
      <c r="AD71" s="58"/>
      <c r="AE71" s="83"/>
    </row>
    <row r="72" spans="1:31" x14ac:dyDescent="0.3">
      <c r="A72" s="16" t="s">
        <v>136</v>
      </c>
      <c r="B72" s="16" t="s">
        <v>137</v>
      </c>
      <c r="C72" s="109">
        <f>C73+C74+C80+C81+C82+C83+C84+C85+C87+C92+C86</f>
        <v>-2529744.6799999997</v>
      </c>
      <c r="D72" s="64">
        <f t="shared" ref="D72:G72" si="82">D73+D74+D80+D81+D82+D83+D84+D85+D87+D92+D86</f>
        <v>-97456.719999999987</v>
      </c>
      <c r="E72" s="64">
        <f t="shared" si="82"/>
        <v>-140788.78</v>
      </c>
      <c r="F72" s="64">
        <f t="shared" si="82"/>
        <v>-120120.94</v>
      </c>
      <c r="G72" s="64">
        <f t="shared" si="82"/>
        <v>-111158.46</v>
      </c>
      <c r="H72" s="9">
        <f t="shared" si="54"/>
        <v>-469524.9</v>
      </c>
      <c r="I72" s="39">
        <f t="shared" si="55"/>
        <v>0.18560169479237726</v>
      </c>
      <c r="J72" s="64">
        <f t="shared" ref="J72:M72" si="83">J73+J74+J80+J81+J82+J83+J84+J85+J87+J92+J86</f>
        <v>-125933.22000000002</v>
      </c>
      <c r="K72" s="64">
        <f t="shared" si="83"/>
        <v>-112823.40999999999</v>
      </c>
      <c r="L72" s="64">
        <f t="shared" si="83"/>
        <v>-82005.069999999978</v>
      </c>
      <c r="M72" s="64">
        <f t="shared" si="83"/>
        <v>-130336.47999999998</v>
      </c>
      <c r="N72" s="9">
        <f t="shared" si="56"/>
        <v>-451098.17999999993</v>
      </c>
      <c r="O72" s="17">
        <f t="shared" si="57"/>
        <v>0.17831767117304501</v>
      </c>
      <c r="P72" s="64">
        <f t="shared" ref="P72:S72" si="84">P73+P74+P80+P81+P82+P83+P84+P85+P87+P92+P86</f>
        <v>-144402.97</v>
      </c>
      <c r="Q72" s="64">
        <f t="shared" si="84"/>
        <v>-222438.95</v>
      </c>
      <c r="R72" s="64">
        <f t="shared" si="84"/>
        <v>-202829.2</v>
      </c>
      <c r="S72" s="64">
        <f t="shared" si="84"/>
        <v>-218108.45999999996</v>
      </c>
      <c r="T72" s="9">
        <f t="shared" si="58"/>
        <v>-787779.58000000007</v>
      </c>
      <c r="U72" s="39">
        <f t="shared" si="59"/>
        <v>0.31140675429743375</v>
      </c>
      <c r="V72" s="106">
        <f t="shared" si="60"/>
        <v>-1708402.6600000001</v>
      </c>
      <c r="W72" s="57">
        <f t="shared" si="61"/>
        <v>0.6753261202628561</v>
      </c>
      <c r="X72" s="58"/>
      <c r="Y72" s="58"/>
      <c r="Z72" s="58"/>
      <c r="AA72" s="58"/>
      <c r="AB72" s="58"/>
      <c r="AC72" s="58"/>
      <c r="AD72" s="58"/>
      <c r="AE72" s="83"/>
    </row>
    <row r="73" spans="1:31" x14ac:dyDescent="0.3">
      <c r="A73" s="2" t="s">
        <v>138</v>
      </c>
      <c r="B73" s="51" t="s">
        <v>139</v>
      </c>
      <c r="C73" s="50">
        <v>0</v>
      </c>
      <c r="D73" s="52">
        <v>0</v>
      </c>
      <c r="E73" s="52">
        <v>0</v>
      </c>
      <c r="F73" s="52">
        <v>0</v>
      </c>
      <c r="G73" s="52">
        <v>0</v>
      </c>
      <c r="H73" s="9">
        <f t="shared" si="54"/>
        <v>0</v>
      </c>
      <c r="I73" s="39" t="str">
        <f t="shared" si="55"/>
        <v>-</v>
      </c>
      <c r="J73" s="52">
        <v>0</v>
      </c>
      <c r="K73" s="52">
        <v>0</v>
      </c>
      <c r="L73" s="52">
        <v>0</v>
      </c>
      <c r="M73" s="52">
        <v>0</v>
      </c>
      <c r="N73" s="9">
        <f t="shared" si="56"/>
        <v>0</v>
      </c>
      <c r="O73" s="39" t="str">
        <f t="shared" si="57"/>
        <v>-</v>
      </c>
      <c r="P73" s="52">
        <v>0</v>
      </c>
      <c r="Q73" s="52">
        <v>0</v>
      </c>
      <c r="R73" s="52">
        <v>0</v>
      </c>
      <c r="S73" s="52">
        <v>0</v>
      </c>
      <c r="T73" s="9">
        <f t="shared" si="58"/>
        <v>0</v>
      </c>
      <c r="U73" s="39" t="str">
        <f t="shared" si="59"/>
        <v>-</v>
      </c>
      <c r="V73" s="106">
        <f t="shared" si="60"/>
        <v>0</v>
      </c>
      <c r="W73" s="59" t="str">
        <f t="shared" si="61"/>
        <v>-</v>
      </c>
      <c r="X73" s="58"/>
      <c r="Y73" s="58"/>
      <c r="Z73" s="58"/>
      <c r="AA73" s="58"/>
      <c r="AB73" s="58"/>
      <c r="AC73" s="58"/>
      <c r="AD73" s="58"/>
      <c r="AE73" s="83"/>
    </row>
    <row r="74" spans="1:31" s="60" customFormat="1" x14ac:dyDescent="0.3">
      <c r="A74" s="16" t="s">
        <v>140</v>
      </c>
      <c r="B74" s="16" t="s">
        <v>141</v>
      </c>
      <c r="C74" s="109">
        <f>SUM(C75:C79)</f>
        <v>-1368718.53</v>
      </c>
      <c r="D74" s="6">
        <f>SUM(D75:D79)</f>
        <v>-57196.01</v>
      </c>
      <c r="E74" s="6">
        <f>SUM(E75:E79)</f>
        <v>-74902.8</v>
      </c>
      <c r="F74" s="6">
        <f>SUM(F75:F79)</f>
        <v>-72071.41</v>
      </c>
      <c r="G74" s="6">
        <f>SUM(G75:G79)</f>
        <v>-68907.19</v>
      </c>
      <c r="H74" s="9">
        <f t="shared" si="54"/>
        <v>-273077.41000000003</v>
      </c>
      <c r="I74" s="39">
        <f t="shared" si="55"/>
        <v>0.19951319720936345</v>
      </c>
      <c r="J74" s="6">
        <f>SUM(J75:J79)</f>
        <v>-66151.149999999994</v>
      </c>
      <c r="K74" s="6">
        <f>SUM(K75:K79)</f>
        <v>-65461.25</v>
      </c>
      <c r="L74" s="6">
        <f>SUM(L75:L79)</f>
        <v>-66992.289999999994</v>
      </c>
      <c r="M74" s="6">
        <f>SUM(M75:M79)</f>
        <v>-68406.87</v>
      </c>
      <c r="N74" s="9">
        <f t="shared" si="56"/>
        <v>-267011.56</v>
      </c>
      <c r="O74" s="17">
        <f t="shared" si="57"/>
        <v>0.19508142408213031</v>
      </c>
      <c r="P74" s="6">
        <f>SUM(P75:P79)</f>
        <v>-71202.429999999993</v>
      </c>
      <c r="Q74" s="64">
        <f>SUM(Q75:Q79)</f>
        <v>-81040.22</v>
      </c>
      <c r="R74" s="6">
        <f>SUM(R75:R79)</f>
        <v>-94264.989999999991</v>
      </c>
      <c r="S74" s="6">
        <f>SUM(S75:S79)</f>
        <v>-91078.68</v>
      </c>
      <c r="T74" s="9">
        <f t="shared" si="58"/>
        <v>-337586.31999999995</v>
      </c>
      <c r="U74" s="39">
        <f t="shared" si="59"/>
        <v>0.24664407809252056</v>
      </c>
      <c r="V74" s="106">
        <f t="shared" si="60"/>
        <v>-877675.28999999992</v>
      </c>
      <c r="W74" s="57">
        <f t="shared" si="61"/>
        <v>0.64123869938401423</v>
      </c>
      <c r="X74" s="58"/>
      <c r="Y74" s="58"/>
      <c r="Z74" s="58"/>
      <c r="AA74" s="58"/>
      <c r="AB74" s="58"/>
      <c r="AC74" s="58"/>
      <c r="AD74" s="58"/>
      <c r="AE74" s="83"/>
    </row>
    <row r="75" spans="1:31" x14ac:dyDescent="0.3">
      <c r="A75" s="2" t="s">
        <v>142</v>
      </c>
      <c r="B75" s="2" t="s">
        <v>143</v>
      </c>
      <c r="C75" s="110">
        <v>-219783.14</v>
      </c>
      <c r="D75" s="8">
        <f>-Jan!K227</f>
        <v>-1918.19</v>
      </c>
      <c r="E75" s="8">
        <f>-Fev!L239</f>
        <v>-7666.31</v>
      </c>
      <c r="F75" s="8">
        <f>-Mar!L244</f>
        <v>-4999.68</v>
      </c>
      <c r="G75" s="8">
        <f>-Abr!L244</f>
        <v>-4064.21</v>
      </c>
      <c r="H75" s="9">
        <f t="shared" si="54"/>
        <v>-18648.39</v>
      </c>
      <c r="I75" s="39">
        <f t="shared" si="55"/>
        <v>8.4849047110711034E-2</v>
      </c>
      <c r="J75" s="8">
        <f>-Mai!L242</f>
        <v>-9001.39</v>
      </c>
      <c r="K75" s="8">
        <f>-Jun!L247</f>
        <v>-6442.38</v>
      </c>
      <c r="L75" s="8">
        <f>-Jul!L241</f>
        <v>-5329.87</v>
      </c>
      <c r="M75" s="8">
        <f>-Ago!L248</f>
        <v>-6596.66</v>
      </c>
      <c r="N75" s="9">
        <f t="shared" si="56"/>
        <v>-27370.3</v>
      </c>
      <c r="O75" s="17">
        <f t="shared" si="57"/>
        <v>0.12453321032723437</v>
      </c>
      <c r="P75" s="8">
        <f>-Set!L248</f>
        <v>-10598.33</v>
      </c>
      <c r="Q75" s="30">
        <f>-Out!L249</f>
        <v>-10554.22</v>
      </c>
      <c r="R75" s="8">
        <f>-Nov!L249</f>
        <v>-18182.84</v>
      </c>
      <c r="S75" s="8">
        <f>-Dez!L247</f>
        <v>-22055.87</v>
      </c>
      <c r="T75" s="9">
        <f t="shared" si="58"/>
        <v>-61391.259999999995</v>
      </c>
      <c r="U75" s="39">
        <f t="shared" si="59"/>
        <v>0.27932652158850763</v>
      </c>
      <c r="V75" s="106">
        <f t="shared" si="60"/>
        <v>-107409.95</v>
      </c>
      <c r="W75" s="57">
        <f t="shared" si="61"/>
        <v>0.48870877902645304</v>
      </c>
      <c r="X75" s="58"/>
      <c r="Y75" s="58"/>
      <c r="Z75" s="58"/>
      <c r="AA75" s="58"/>
      <c r="AB75" s="58"/>
      <c r="AC75" s="58"/>
      <c r="AD75" s="58"/>
      <c r="AE75" s="83"/>
    </row>
    <row r="76" spans="1:31" x14ac:dyDescent="0.3">
      <c r="A76" s="2" t="s">
        <v>144</v>
      </c>
      <c r="B76" s="2" t="s">
        <v>145</v>
      </c>
      <c r="C76" s="114">
        <v>-583935.39</v>
      </c>
      <c r="D76" s="8">
        <f>-Jan!K225</f>
        <v>-19668.87</v>
      </c>
      <c r="E76" s="8">
        <f>-Fev!L237</f>
        <v>-27163.42</v>
      </c>
      <c r="F76" s="8">
        <f>-Mar!L242</f>
        <v>-28509.03</v>
      </c>
      <c r="G76" s="8">
        <f>-Abr!L242</f>
        <v>-29239.13</v>
      </c>
      <c r="H76" s="9">
        <f t="shared" si="54"/>
        <v>-104580.45</v>
      </c>
      <c r="I76" s="39">
        <f t="shared" si="55"/>
        <v>0.17909592703398231</v>
      </c>
      <c r="J76" s="8">
        <f>-Mai!L240</f>
        <v>-23534.13</v>
      </c>
      <c r="K76" s="8">
        <f>-Jun!L245</f>
        <v>-25223.08</v>
      </c>
      <c r="L76" s="8">
        <f>-Jul!L239</f>
        <v>-27479.89</v>
      </c>
      <c r="M76" s="8">
        <f>-Ago!L246</f>
        <v>-27718.68</v>
      </c>
      <c r="N76" s="9">
        <f t="shared" si="56"/>
        <v>-103955.78</v>
      </c>
      <c r="O76" s="17">
        <f t="shared" si="57"/>
        <v>0.17802616827180143</v>
      </c>
      <c r="P76" s="8">
        <f>-Set!L246</f>
        <v>-25850.25</v>
      </c>
      <c r="Q76" s="30">
        <f>-Out!L247</f>
        <v>-35990.29</v>
      </c>
      <c r="R76" s="8">
        <f>-Nov!L247</f>
        <v>-41374.75</v>
      </c>
      <c r="S76" s="8">
        <f>-Dez!L245</f>
        <v>-34568.050000000003</v>
      </c>
      <c r="T76" s="9">
        <f t="shared" si="58"/>
        <v>-137783.34000000003</v>
      </c>
      <c r="U76" s="39">
        <f t="shared" si="59"/>
        <v>0.23595648141826106</v>
      </c>
      <c r="V76" s="106">
        <f t="shared" si="60"/>
        <v>-346319.57</v>
      </c>
      <c r="W76" s="57">
        <f t="shared" si="61"/>
        <v>0.59307857672404474</v>
      </c>
      <c r="X76" s="58"/>
      <c r="Y76" s="58"/>
      <c r="Z76" s="58"/>
      <c r="AA76" s="58"/>
      <c r="AB76" s="58"/>
      <c r="AC76" s="58"/>
      <c r="AD76" s="58"/>
      <c r="AE76" s="83"/>
    </row>
    <row r="77" spans="1:31" x14ac:dyDescent="0.3">
      <c r="A77" s="2" t="s">
        <v>146</v>
      </c>
      <c r="B77" s="2" t="s">
        <v>147</v>
      </c>
      <c r="C77" s="114">
        <v>0</v>
      </c>
      <c r="D77" s="8">
        <v>0</v>
      </c>
      <c r="E77" s="8">
        <v>0</v>
      </c>
      <c r="F77" s="8">
        <v>0</v>
      </c>
      <c r="G77" s="8">
        <v>0</v>
      </c>
      <c r="H77" s="9">
        <f t="shared" si="54"/>
        <v>0</v>
      </c>
      <c r="I77" s="39" t="str">
        <f t="shared" si="55"/>
        <v>-</v>
      </c>
      <c r="J77" s="8">
        <v>0</v>
      </c>
      <c r="K77" s="8">
        <v>0</v>
      </c>
      <c r="L77" s="8">
        <v>0</v>
      </c>
      <c r="M77" s="8">
        <v>0</v>
      </c>
      <c r="N77" s="9">
        <f t="shared" si="56"/>
        <v>0</v>
      </c>
      <c r="O77" s="17" t="str">
        <f t="shared" si="57"/>
        <v>-</v>
      </c>
      <c r="P77" s="8">
        <v>0</v>
      </c>
      <c r="Q77" s="30">
        <v>0</v>
      </c>
      <c r="R77" s="8">
        <v>0</v>
      </c>
      <c r="S77" s="8">
        <v>0</v>
      </c>
      <c r="T77" s="9">
        <f t="shared" si="58"/>
        <v>0</v>
      </c>
      <c r="U77" s="39" t="str">
        <f t="shared" si="59"/>
        <v>-</v>
      </c>
      <c r="V77" s="106">
        <f t="shared" si="60"/>
        <v>0</v>
      </c>
      <c r="W77" s="57" t="str">
        <f t="shared" si="61"/>
        <v>-</v>
      </c>
      <c r="X77" s="58"/>
      <c r="Y77" s="58"/>
      <c r="Z77" s="58"/>
      <c r="AA77" s="58"/>
      <c r="AB77" s="58"/>
      <c r="AC77" s="58"/>
      <c r="AD77" s="58"/>
      <c r="AE77" s="83"/>
    </row>
    <row r="78" spans="1:31" x14ac:dyDescent="0.3">
      <c r="A78" s="2" t="s">
        <v>148</v>
      </c>
      <c r="B78" s="2" t="s">
        <v>149</v>
      </c>
      <c r="C78" s="114">
        <v>-450000</v>
      </c>
      <c r="D78" s="8">
        <f>-Jan!K226</f>
        <v>-29277.8</v>
      </c>
      <c r="E78" s="8">
        <f>-Fev!L238</f>
        <v>-32549.24</v>
      </c>
      <c r="F78" s="8">
        <f>-Mar!L243</f>
        <v>-32549.24</v>
      </c>
      <c r="G78" s="8">
        <f>-Abr!L243</f>
        <v>-26505.63</v>
      </c>
      <c r="H78" s="9">
        <f t="shared" si="54"/>
        <v>-120881.91</v>
      </c>
      <c r="I78" s="39">
        <f t="shared" si="55"/>
        <v>0.26862646666666667</v>
      </c>
      <c r="J78" s="8">
        <f>-Mai!L241</f>
        <v>-26505.63</v>
      </c>
      <c r="K78" s="8">
        <f>-Jun!L246</f>
        <v>-26505.63</v>
      </c>
      <c r="L78" s="8">
        <f>-Jul!L240</f>
        <v>-26505.63</v>
      </c>
      <c r="M78" s="8">
        <f>-Ago!L247</f>
        <v>-26505.63</v>
      </c>
      <c r="N78" s="9">
        <f t="shared" si="56"/>
        <v>-106022.52</v>
      </c>
      <c r="O78" s="17">
        <f t="shared" si="57"/>
        <v>0.2356056</v>
      </c>
      <c r="P78" s="8">
        <f>-Set!L247</f>
        <v>-26686.59</v>
      </c>
      <c r="Q78" s="30">
        <f>-Out!L248</f>
        <v>-26686.59</v>
      </c>
      <c r="R78" s="8">
        <f>-Nov!L248</f>
        <v>-26686.59</v>
      </c>
      <c r="S78" s="8">
        <f>-Dez!L246</f>
        <v>-26686.59</v>
      </c>
      <c r="T78" s="9">
        <f t="shared" si="58"/>
        <v>-106746.36</v>
      </c>
      <c r="U78" s="39">
        <f t="shared" si="59"/>
        <v>0.23721413333333333</v>
      </c>
      <c r="V78" s="106">
        <f t="shared" si="60"/>
        <v>-333650.78999999998</v>
      </c>
      <c r="W78" s="57">
        <f t="shared" si="61"/>
        <v>0.74144619999999994</v>
      </c>
      <c r="X78" s="58"/>
      <c r="Y78" s="58"/>
      <c r="Z78" s="58"/>
      <c r="AA78" s="58"/>
      <c r="AB78" s="58"/>
      <c r="AC78" s="58"/>
      <c r="AD78" s="58"/>
      <c r="AE78" s="83"/>
    </row>
    <row r="79" spans="1:31" x14ac:dyDescent="0.3">
      <c r="A79" s="2" t="s">
        <v>150</v>
      </c>
      <c r="B79" s="2" t="s">
        <v>151</v>
      </c>
      <c r="C79" s="114">
        <v>-115000</v>
      </c>
      <c r="D79" s="8">
        <f>-Jan!K228</f>
        <v>-6331.15</v>
      </c>
      <c r="E79" s="8">
        <f>-Fev!L240</f>
        <v>-7523.83</v>
      </c>
      <c r="F79" s="8">
        <f>-Mar!L245</f>
        <v>-6013.46</v>
      </c>
      <c r="G79" s="8">
        <f>-Abr!L245</f>
        <v>-9098.2199999999993</v>
      </c>
      <c r="H79" s="9">
        <f t="shared" si="54"/>
        <v>-28966.659999999996</v>
      </c>
      <c r="I79" s="39">
        <f t="shared" si="55"/>
        <v>0.25188399999999994</v>
      </c>
      <c r="J79" s="8">
        <f>-Mai!L243</f>
        <v>-7110</v>
      </c>
      <c r="K79" s="8">
        <f>-Jun!L248</f>
        <v>-7290.16</v>
      </c>
      <c r="L79" s="8">
        <f>-Jul!L242</f>
        <v>-7676.9</v>
      </c>
      <c r="M79" s="8">
        <f>-Ago!L249</f>
        <v>-7585.9</v>
      </c>
      <c r="N79" s="9">
        <f t="shared" si="56"/>
        <v>-29662.959999999999</v>
      </c>
      <c r="O79" s="17">
        <f t="shared" si="57"/>
        <v>0.25793878260869563</v>
      </c>
      <c r="P79" s="8">
        <f>-Set!L249</f>
        <v>-8067.26</v>
      </c>
      <c r="Q79" s="30">
        <f>-Out!L250</f>
        <v>-7809.12</v>
      </c>
      <c r="R79" s="8">
        <f>-Nov!L250</f>
        <v>-8020.81</v>
      </c>
      <c r="S79" s="8">
        <f>-Dez!L248</f>
        <v>-7768.17</v>
      </c>
      <c r="T79" s="9">
        <f t="shared" si="58"/>
        <v>-31665.360000000001</v>
      </c>
      <c r="U79" s="39">
        <f t="shared" si="59"/>
        <v>0.27535095652173913</v>
      </c>
      <c r="V79" s="106">
        <f t="shared" si="60"/>
        <v>-90294.98</v>
      </c>
      <c r="W79" s="57">
        <f t="shared" si="61"/>
        <v>0.78517373913043476</v>
      </c>
      <c r="X79" s="58"/>
      <c r="Y79" s="58"/>
      <c r="Z79" s="58"/>
      <c r="AA79" s="58"/>
      <c r="AB79" s="58"/>
      <c r="AC79" s="58"/>
      <c r="AD79" s="58"/>
      <c r="AE79" s="83"/>
    </row>
    <row r="80" spans="1:31" x14ac:dyDescent="0.3">
      <c r="A80" s="2" t="s">
        <v>152</v>
      </c>
      <c r="B80" s="2" t="s">
        <v>153</v>
      </c>
      <c r="C80" s="114">
        <v>-46687.5</v>
      </c>
      <c r="D80" s="8">
        <v>0</v>
      </c>
      <c r="E80" s="8">
        <f>-Fev!L242</f>
        <v>-8646</v>
      </c>
      <c r="F80" s="8">
        <f>-Mar!L247</f>
        <v>-61</v>
      </c>
      <c r="G80" s="8">
        <v>0</v>
      </c>
      <c r="H80" s="9">
        <f t="shared" si="54"/>
        <v>-8707</v>
      </c>
      <c r="I80" s="39">
        <f t="shared" si="55"/>
        <v>0.18649531459170013</v>
      </c>
      <c r="J80" s="8">
        <v>0</v>
      </c>
      <c r="K80" s="8">
        <f>-Jun!L250</f>
        <v>0</v>
      </c>
      <c r="L80" s="8">
        <f>-Jul!L244</f>
        <v>-118.9</v>
      </c>
      <c r="M80" s="8">
        <v>0</v>
      </c>
      <c r="N80" s="9">
        <f t="shared" si="56"/>
        <v>-118.9</v>
      </c>
      <c r="O80" s="17">
        <f t="shared" si="57"/>
        <v>2.5467202141900938E-3</v>
      </c>
      <c r="P80" s="8">
        <v>0</v>
      </c>
      <c r="Q80" s="30">
        <v>0</v>
      </c>
      <c r="R80" s="8">
        <f>-Nov!L252</f>
        <v>-4884</v>
      </c>
      <c r="S80" s="8">
        <v>0</v>
      </c>
      <c r="T80" s="9">
        <f t="shared" si="58"/>
        <v>-4884</v>
      </c>
      <c r="U80" s="39">
        <f t="shared" si="59"/>
        <v>0.10461044176706827</v>
      </c>
      <c r="V80" s="106">
        <f t="shared" si="60"/>
        <v>-13709.9</v>
      </c>
      <c r="W80" s="57">
        <f t="shared" si="61"/>
        <v>0.29365247657295851</v>
      </c>
      <c r="X80" s="58"/>
      <c r="Y80" s="58"/>
      <c r="Z80" s="58"/>
      <c r="AA80" s="58"/>
      <c r="AB80" s="58"/>
      <c r="AC80" s="58"/>
      <c r="AD80" s="58"/>
      <c r="AE80" s="83"/>
    </row>
    <row r="81" spans="1:31" x14ac:dyDescent="0.3">
      <c r="A81" s="2" t="s">
        <v>154</v>
      </c>
      <c r="B81" s="2" t="s">
        <v>155</v>
      </c>
      <c r="C81" s="50">
        <v>0</v>
      </c>
      <c r="D81" s="8">
        <v>0</v>
      </c>
      <c r="E81" s="8">
        <v>0</v>
      </c>
      <c r="F81" s="8">
        <v>0</v>
      </c>
      <c r="G81" s="8">
        <v>0</v>
      </c>
      <c r="H81" s="9">
        <f t="shared" si="54"/>
        <v>0</v>
      </c>
      <c r="I81" s="39" t="str">
        <f t="shared" si="55"/>
        <v>-</v>
      </c>
      <c r="J81" s="8">
        <v>0</v>
      </c>
      <c r="K81" s="8">
        <v>0</v>
      </c>
      <c r="L81" s="8">
        <v>0</v>
      </c>
      <c r="M81" s="8">
        <v>0</v>
      </c>
      <c r="N81" s="9">
        <f t="shared" si="56"/>
        <v>0</v>
      </c>
      <c r="O81" s="17" t="str">
        <f t="shared" si="57"/>
        <v>-</v>
      </c>
      <c r="P81" s="8">
        <v>0</v>
      </c>
      <c r="Q81" s="30">
        <v>0</v>
      </c>
      <c r="R81" s="8">
        <v>0</v>
      </c>
      <c r="S81" s="8">
        <f>-Dez!L254</f>
        <v>-9913.9699999999993</v>
      </c>
      <c r="T81" s="9">
        <f t="shared" si="58"/>
        <v>-9913.9699999999993</v>
      </c>
      <c r="U81" s="39" t="str">
        <f t="shared" si="59"/>
        <v>-</v>
      </c>
      <c r="V81" s="106">
        <f t="shared" si="60"/>
        <v>-9913.9699999999993</v>
      </c>
      <c r="W81" s="57" t="str">
        <f t="shared" si="61"/>
        <v>-</v>
      </c>
      <c r="X81" s="58"/>
      <c r="Y81" s="58"/>
      <c r="Z81" s="58"/>
      <c r="AA81" s="58"/>
      <c r="AB81" s="58"/>
      <c r="AC81" s="58"/>
      <c r="AD81" s="58"/>
      <c r="AE81" s="83"/>
    </row>
    <row r="82" spans="1:31" x14ac:dyDescent="0.3">
      <c r="A82" s="2" t="s">
        <v>156</v>
      </c>
      <c r="B82" s="2" t="s">
        <v>157</v>
      </c>
      <c r="C82" s="50">
        <v>-338545.91999999998</v>
      </c>
      <c r="D82" s="8">
        <f>-Jan!K230</f>
        <v>-19301.990000000002</v>
      </c>
      <c r="E82" s="8">
        <f>-Fev!L245</f>
        <v>-18194.39</v>
      </c>
      <c r="F82" s="8">
        <f>-Mar!L251</f>
        <v>-297</v>
      </c>
      <c r="G82" s="8">
        <f>-Abr!L251</f>
        <v>-440.61</v>
      </c>
      <c r="H82" s="9">
        <f t="shared" si="54"/>
        <v>-38233.990000000005</v>
      </c>
      <c r="I82" s="39">
        <f t="shared" si="55"/>
        <v>0.11293590541572619</v>
      </c>
      <c r="J82" s="8">
        <f>-Mai!L249</f>
        <v>-14012.25</v>
      </c>
      <c r="K82" s="8">
        <f>-Jun!L254</f>
        <v>-9439.81</v>
      </c>
      <c r="L82" s="8">
        <f>-Jul!L248</f>
        <v>-7674.95</v>
      </c>
      <c r="M82" s="8">
        <f>-Ago!L255</f>
        <v>-14171.96</v>
      </c>
      <c r="N82" s="9">
        <f t="shared" si="56"/>
        <v>-45298.97</v>
      </c>
      <c r="O82" s="17">
        <f t="shared" si="57"/>
        <v>0.13380450722903411</v>
      </c>
      <c r="P82" s="8">
        <f>-Set!L255</f>
        <v>-18713.12</v>
      </c>
      <c r="Q82" s="30">
        <f>-Out!L256</f>
        <v>-24650.27</v>
      </c>
      <c r="R82" s="8">
        <f>-Nov!L256</f>
        <v>-21817.62</v>
      </c>
      <c r="S82" s="8">
        <f>-Dez!L258</f>
        <v>-18020.43</v>
      </c>
      <c r="T82" s="9">
        <f t="shared" si="58"/>
        <v>-83201.440000000002</v>
      </c>
      <c r="U82" s="39">
        <f t="shared" si="59"/>
        <v>0.24576116587079239</v>
      </c>
      <c r="V82" s="106">
        <f t="shared" si="60"/>
        <v>-166734.40000000002</v>
      </c>
      <c r="W82" s="57">
        <f t="shared" si="61"/>
        <v>0.49250157851555271</v>
      </c>
      <c r="X82" s="58"/>
      <c r="Y82" s="58"/>
      <c r="Z82" s="58"/>
      <c r="AA82" s="58"/>
      <c r="AB82" s="58"/>
      <c r="AC82" s="58"/>
      <c r="AD82" s="58"/>
      <c r="AE82" s="83"/>
    </row>
    <row r="83" spans="1:31" x14ac:dyDescent="0.3">
      <c r="A83" s="2" t="s">
        <v>158</v>
      </c>
      <c r="B83" s="2" t="s">
        <v>159</v>
      </c>
      <c r="C83" s="110">
        <v>-80000</v>
      </c>
      <c r="D83" s="8">
        <f>-Jan!K236</f>
        <v>-5975.7</v>
      </c>
      <c r="E83" s="8">
        <f>-Fev!L253</f>
        <v>-6520.12</v>
      </c>
      <c r="F83" s="8">
        <f>-Mar!L259</f>
        <v>-8401.51</v>
      </c>
      <c r="G83" s="8">
        <f>-Abr!L259</f>
        <v>-9387.69</v>
      </c>
      <c r="H83" s="9">
        <f t="shared" si="54"/>
        <v>-30285.020000000004</v>
      </c>
      <c r="I83" s="39">
        <f t="shared" si="55"/>
        <v>0.37856275000000006</v>
      </c>
      <c r="J83" s="8">
        <f>-Mai!L257</f>
        <v>-11645.24</v>
      </c>
      <c r="K83" s="8">
        <f>-Jun!L262</f>
        <v>-13716.7</v>
      </c>
      <c r="L83" s="8">
        <f>-Jul!L256</f>
        <v>-15080.51</v>
      </c>
      <c r="M83" s="8">
        <f>-Ago!L263</f>
        <v>-18286.52</v>
      </c>
      <c r="N83" s="9">
        <f t="shared" si="56"/>
        <v>-58728.97</v>
      </c>
      <c r="O83" s="17">
        <f t="shared" si="57"/>
        <v>0.734112125</v>
      </c>
      <c r="P83" s="8">
        <f>-Set!L263</f>
        <v>-18963.11</v>
      </c>
      <c r="Q83" s="30">
        <f>-Out!L264</f>
        <v>-20860.7</v>
      </c>
      <c r="R83" s="8">
        <f>-Nov!L264</f>
        <v>-27029.309999999998</v>
      </c>
      <c r="S83" s="8">
        <f>-Dez!L266</f>
        <v>-33958.520000000004</v>
      </c>
      <c r="T83" s="9">
        <f t="shared" si="58"/>
        <v>-100811.64</v>
      </c>
      <c r="U83" s="39">
        <f t="shared" si="59"/>
        <v>1.2601454999999999</v>
      </c>
      <c r="V83" s="106">
        <f t="shared" si="60"/>
        <v>-189825.63</v>
      </c>
      <c r="W83" s="57">
        <f t="shared" si="61"/>
        <v>2.3728203749999999</v>
      </c>
      <c r="X83" s="58"/>
      <c r="Y83" s="58"/>
      <c r="Z83" s="58"/>
      <c r="AA83" s="58"/>
      <c r="AB83" s="58"/>
      <c r="AC83" s="58"/>
      <c r="AD83" s="58"/>
      <c r="AE83" s="83"/>
    </row>
    <row r="84" spans="1:31" x14ac:dyDescent="0.3">
      <c r="A84" s="2" t="s">
        <v>160</v>
      </c>
      <c r="B84" s="2" t="s">
        <v>161</v>
      </c>
      <c r="C84" s="50">
        <v>-115936.04999999999</v>
      </c>
      <c r="D84" s="8">
        <f>-Jan!K241</f>
        <v>-13085.15</v>
      </c>
      <c r="E84" s="8">
        <f>-Fev!L258+1439</f>
        <v>-9597.26</v>
      </c>
      <c r="F84" s="8">
        <f>-Mar!L264+130</f>
        <v>-11768.7</v>
      </c>
      <c r="G84" s="8">
        <f>-Abr!L264+Abr!I268</f>
        <v>-9195.619999999999</v>
      </c>
      <c r="H84" s="9">
        <f t="shared" si="54"/>
        <v>-43646.729999999996</v>
      </c>
      <c r="I84" s="39">
        <f t="shared" si="55"/>
        <v>0.37647246046419558</v>
      </c>
      <c r="J84" s="8">
        <f>-Mai!L262+Mai!I272</f>
        <v>-9657.4599999999991</v>
      </c>
      <c r="K84" s="8">
        <f>-Jun!L267+Jun!I277</f>
        <v>-1676.6600000000003</v>
      </c>
      <c r="L84" s="8">
        <f>-Jul!L261+Jul!I271</f>
        <v>34304.78</v>
      </c>
      <c r="M84" s="8">
        <f>-Ago!L268+Ago!I277</f>
        <v>-2167.98</v>
      </c>
      <c r="N84" s="9">
        <f t="shared" si="56"/>
        <v>20802.68</v>
      </c>
      <c r="O84" s="39">
        <f t="shared" si="57"/>
        <v>-0.17943236810293262</v>
      </c>
      <c r="P84" s="8">
        <f>-Set!L268+6331.1</f>
        <v>-6499.369999999999</v>
      </c>
      <c r="Q84" s="30">
        <f>-Out!L269+Out!I274+Out!I282</f>
        <v>-3613.2200000000012</v>
      </c>
      <c r="R84" s="8">
        <f>-Nov!L269+Nov!I274+Nov!I282</f>
        <v>-2972.92</v>
      </c>
      <c r="S84" s="30">
        <f>-Dez!L271+Dez!I284</f>
        <v>-2441.8599999999997</v>
      </c>
      <c r="T84" s="9">
        <f t="shared" si="58"/>
        <v>-15527.369999999999</v>
      </c>
      <c r="U84" s="39">
        <f t="shared" si="59"/>
        <v>0.13393047287707319</v>
      </c>
      <c r="V84" s="106">
        <f t="shared" si="60"/>
        <v>-38371.42</v>
      </c>
      <c r="W84" s="57">
        <f t="shared" si="61"/>
        <v>0.33097056523833618</v>
      </c>
      <c r="X84" s="58"/>
      <c r="Y84" s="58"/>
      <c r="Z84" s="58"/>
      <c r="AA84" s="58"/>
      <c r="AB84" s="58"/>
      <c r="AC84" s="58"/>
      <c r="AD84" s="58"/>
      <c r="AE84" s="83"/>
    </row>
    <row r="85" spans="1:31" x14ac:dyDescent="0.3">
      <c r="A85" s="2" t="s">
        <v>162</v>
      </c>
      <c r="B85" s="2" t="s">
        <v>163</v>
      </c>
      <c r="C85" s="50">
        <v>-18000</v>
      </c>
      <c r="D85" s="8">
        <v>0</v>
      </c>
      <c r="E85" s="8">
        <v>0</v>
      </c>
      <c r="F85" s="8">
        <v>0</v>
      </c>
      <c r="G85" s="8">
        <f>-Abr!I268</f>
        <v>-4698.5200000000004</v>
      </c>
      <c r="H85" s="9">
        <f t="shared" si="54"/>
        <v>-4698.5200000000004</v>
      </c>
      <c r="I85" s="39">
        <f t="shared" si="55"/>
        <v>0.26102888888888892</v>
      </c>
      <c r="J85" s="8">
        <v>0</v>
      </c>
      <c r="K85" s="8">
        <v>0</v>
      </c>
      <c r="L85" s="8">
        <v>0</v>
      </c>
      <c r="M85" s="8">
        <v>0</v>
      </c>
      <c r="N85" s="9">
        <f t="shared" si="56"/>
        <v>0</v>
      </c>
      <c r="O85" s="17">
        <f t="shared" si="57"/>
        <v>0</v>
      </c>
      <c r="P85" s="8">
        <v>0</v>
      </c>
      <c r="Q85" s="30">
        <f>-Out!I274</f>
        <v>-5130</v>
      </c>
      <c r="R85" s="8">
        <f>-Nov!I274</f>
        <v>-15757.98</v>
      </c>
      <c r="S85" s="8">
        <v>0</v>
      </c>
      <c r="T85" s="9">
        <f t="shared" si="58"/>
        <v>-20887.98</v>
      </c>
      <c r="U85" s="39">
        <f t="shared" si="59"/>
        <v>1.1604433333333333</v>
      </c>
      <c r="V85" s="106">
        <f t="shared" si="60"/>
        <v>-25586.5</v>
      </c>
      <c r="W85" s="57">
        <f t="shared" si="61"/>
        <v>1.4214722222222222</v>
      </c>
      <c r="X85" s="58"/>
      <c r="Y85" s="58"/>
      <c r="Z85" s="58"/>
      <c r="AA85" s="58"/>
      <c r="AB85" s="58"/>
      <c r="AC85" s="58"/>
      <c r="AD85" s="58"/>
      <c r="AE85" s="83"/>
    </row>
    <row r="86" spans="1:31" x14ac:dyDescent="0.3">
      <c r="A86" s="2" t="s">
        <v>164</v>
      </c>
      <c r="B86" s="2" t="s">
        <v>165</v>
      </c>
      <c r="C86" s="50">
        <v>0</v>
      </c>
      <c r="D86" s="30">
        <v>0</v>
      </c>
      <c r="E86" s="30">
        <v>-1439</v>
      </c>
      <c r="F86" s="30">
        <v>-130</v>
      </c>
      <c r="G86" s="30">
        <v>0</v>
      </c>
      <c r="H86" s="9">
        <f t="shared" ref="H86" si="85">SUM(D86:G86)</f>
        <v>-1569</v>
      </c>
      <c r="I86" s="39" t="str">
        <f t="shared" ref="I86" si="86">IF(C86=0,"-",H86/C86)</f>
        <v>-</v>
      </c>
      <c r="J86" s="30">
        <f>-Mai!I272</f>
        <v>-6059.88</v>
      </c>
      <c r="K86" s="30">
        <f>-Jun!I277</f>
        <v>-3251.73</v>
      </c>
      <c r="L86" s="8">
        <f>-Jul!I271</f>
        <v>-3138.38</v>
      </c>
      <c r="M86" s="30">
        <f>-Ago!I277</f>
        <v>-4086.56</v>
      </c>
      <c r="N86" s="9">
        <f t="shared" ref="N86" si="87">SUM(J86:M86)</f>
        <v>-16536.550000000003</v>
      </c>
      <c r="O86" s="17" t="str">
        <f t="shared" ref="O86" si="88">IF(C86=0,"-",N86/C86)</f>
        <v>-</v>
      </c>
      <c r="P86" s="30">
        <v>-6331.1</v>
      </c>
      <c r="Q86" s="30">
        <f>-Out!I282</f>
        <v>-9790.61</v>
      </c>
      <c r="R86" s="8">
        <f>-Nov!I282</f>
        <v>-9305.65</v>
      </c>
      <c r="S86" s="8">
        <f>-Dez!I284</f>
        <v>-6164.13</v>
      </c>
      <c r="T86" s="9">
        <f t="shared" ref="T86" si="89">SUM(P86:S86)</f>
        <v>-31591.49</v>
      </c>
      <c r="U86" s="39" t="str">
        <f t="shared" ref="U86" si="90">IF(C86=0,"-",T86/C86)</f>
        <v>-</v>
      </c>
      <c r="V86" s="106">
        <f t="shared" ref="V86" si="91">H86+N86+T86</f>
        <v>-49697.040000000008</v>
      </c>
      <c r="W86" s="57" t="str">
        <f t="shared" ref="W86" si="92">IF(C86=0,"-",V86/C86)</f>
        <v>-</v>
      </c>
      <c r="X86" s="58"/>
      <c r="Y86" s="58"/>
      <c r="Z86" s="58"/>
      <c r="AA86" s="58"/>
      <c r="AB86" s="58"/>
      <c r="AC86" s="58"/>
      <c r="AD86" s="58"/>
      <c r="AE86" s="83"/>
    </row>
    <row r="87" spans="1:31" s="60" customFormat="1" x14ac:dyDescent="0.3">
      <c r="A87" s="16" t="s">
        <v>166</v>
      </c>
      <c r="B87" s="16" t="s">
        <v>135</v>
      </c>
      <c r="C87" s="109">
        <f>SUM(C88:C91)</f>
        <v>-560656.67999999993</v>
      </c>
      <c r="D87" s="64">
        <f t="shared" ref="D87:G87" si="93">SUM(D88:D91)</f>
        <v>-1897.87</v>
      </c>
      <c r="E87" s="64">
        <f t="shared" si="93"/>
        <v>-21489.21</v>
      </c>
      <c r="F87" s="64">
        <f t="shared" si="93"/>
        <v>-27391.32</v>
      </c>
      <c r="G87" s="64">
        <f t="shared" si="93"/>
        <v>-18528.829999999998</v>
      </c>
      <c r="H87" s="9">
        <f t="shared" si="54"/>
        <v>-69307.23</v>
      </c>
      <c r="I87" s="39">
        <f t="shared" si="55"/>
        <v>0.12361795100702271</v>
      </c>
      <c r="J87" s="64">
        <f t="shared" ref="J87:M87" si="94">SUM(J88:J91)</f>
        <v>-18407.240000000005</v>
      </c>
      <c r="K87" s="64">
        <f t="shared" si="94"/>
        <v>-19277.260000000002</v>
      </c>
      <c r="L87" s="64">
        <f t="shared" si="94"/>
        <v>-23304.82</v>
      </c>
      <c r="M87" s="64">
        <f t="shared" si="94"/>
        <v>-23216.59</v>
      </c>
      <c r="N87" s="9">
        <f t="shared" si="56"/>
        <v>-84205.91</v>
      </c>
      <c r="O87" s="17">
        <f t="shared" ref="O87:O112" si="95">IF(C87=0,"-",N87/C87)</f>
        <v>0.15019157535053362</v>
      </c>
      <c r="P87" s="64">
        <f t="shared" ref="P87:S87" si="96">SUM(P88:P91)</f>
        <v>-22693.84</v>
      </c>
      <c r="Q87" s="64">
        <f t="shared" si="96"/>
        <v>-77353.929999999993</v>
      </c>
      <c r="R87" s="64">
        <f t="shared" si="96"/>
        <v>-26796.73</v>
      </c>
      <c r="S87" s="64">
        <f t="shared" si="96"/>
        <v>-56530.87</v>
      </c>
      <c r="T87" s="9">
        <f t="shared" si="58"/>
        <v>-183375.37</v>
      </c>
      <c r="U87" s="39">
        <f t="shared" ref="U87:U92" si="97">IF(C87=0,"-",T87/C87)</f>
        <v>0.32707247865128447</v>
      </c>
      <c r="V87" s="106">
        <f t="shared" si="60"/>
        <v>-336888.51</v>
      </c>
      <c r="W87" s="57">
        <f t="shared" ref="W87:W112" si="98">IF(C87=0,"-",V87/C87)</f>
        <v>0.60088200500884081</v>
      </c>
      <c r="X87" s="58"/>
      <c r="Y87" s="58"/>
      <c r="Z87" s="58"/>
      <c r="AA87" s="58"/>
      <c r="AB87" s="58"/>
      <c r="AC87" s="58"/>
      <c r="AD87" s="58"/>
      <c r="AE87" s="83"/>
    </row>
    <row r="88" spans="1:31" x14ac:dyDescent="0.3">
      <c r="A88" s="2" t="s">
        <v>167</v>
      </c>
      <c r="B88" s="2" t="s">
        <v>168</v>
      </c>
      <c r="C88" s="110">
        <v>-100000</v>
      </c>
      <c r="D88" s="8">
        <v>0</v>
      </c>
      <c r="E88" s="8">
        <v>-969</v>
      </c>
      <c r="F88" s="8">
        <f>-459-4499</f>
        <v>-4958</v>
      </c>
      <c r="G88" s="8">
        <v>0</v>
      </c>
      <c r="H88" s="9">
        <f t="shared" si="54"/>
        <v>-5927</v>
      </c>
      <c r="I88" s="39">
        <f t="shared" si="55"/>
        <v>5.9270000000000003E-2</v>
      </c>
      <c r="J88" s="8">
        <v>0</v>
      </c>
      <c r="K88" s="8">
        <v>-1000</v>
      </c>
      <c r="L88" s="8">
        <v>0</v>
      </c>
      <c r="M88" s="8">
        <v>0</v>
      </c>
      <c r="N88" s="9">
        <f t="shared" si="56"/>
        <v>-1000</v>
      </c>
      <c r="O88" s="17">
        <f t="shared" si="95"/>
        <v>0.01</v>
      </c>
      <c r="P88" s="8">
        <v>0</v>
      </c>
      <c r="Q88" s="30">
        <v>-18145.5</v>
      </c>
      <c r="R88" s="8">
        <v>0</v>
      </c>
      <c r="S88" s="8">
        <v>-18193</v>
      </c>
      <c r="T88" s="9">
        <f t="shared" si="58"/>
        <v>-36338.5</v>
      </c>
      <c r="U88" s="39">
        <f t="shared" si="97"/>
        <v>0.36338500000000001</v>
      </c>
      <c r="V88" s="106">
        <f t="shared" si="60"/>
        <v>-43265.5</v>
      </c>
      <c r="W88" s="59">
        <f t="shared" si="98"/>
        <v>0.43265500000000001</v>
      </c>
      <c r="X88" s="58"/>
      <c r="Y88" s="58"/>
      <c r="Z88" s="58"/>
      <c r="AA88" s="58"/>
      <c r="AB88" s="58"/>
      <c r="AC88" s="58"/>
      <c r="AD88" s="58"/>
      <c r="AE88" s="83"/>
    </row>
    <row r="89" spans="1:31" x14ac:dyDescent="0.3">
      <c r="A89" s="2" t="s">
        <v>169</v>
      </c>
      <c r="B89" s="2" t="s">
        <v>170</v>
      </c>
      <c r="C89" s="50">
        <v>0</v>
      </c>
      <c r="D89" s="8">
        <v>0</v>
      </c>
      <c r="E89" s="8">
        <f>-Fev!L270</f>
        <v>-2312.6999999999998</v>
      </c>
      <c r="F89" s="8">
        <f>-Mar!L275</f>
        <v>-2990</v>
      </c>
      <c r="G89" s="8">
        <f>-Abr!L276</f>
        <v>-800</v>
      </c>
      <c r="H89" s="9">
        <f t="shared" si="54"/>
        <v>-6102.7</v>
      </c>
      <c r="I89" s="39" t="str">
        <f t="shared" si="55"/>
        <v>-</v>
      </c>
      <c r="J89" s="8">
        <v>0</v>
      </c>
      <c r="K89" s="8">
        <v>0</v>
      </c>
      <c r="L89" s="8">
        <f>-Jul!L273</f>
        <v>-519</v>
      </c>
      <c r="M89" s="8">
        <v>0</v>
      </c>
      <c r="N89" s="9">
        <f t="shared" si="56"/>
        <v>-519</v>
      </c>
      <c r="O89" s="17" t="str">
        <f t="shared" si="95"/>
        <v>-</v>
      </c>
      <c r="P89" s="8">
        <f>-Set!L282</f>
        <v>-117.5</v>
      </c>
      <c r="Q89" s="30">
        <v>0</v>
      </c>
      <c r="R89" s="8">
        <f>-Nov!L284</f>
        <v>-882</v>
      </c>
      <c r="S89" s="8">
        <v>0</v>
      </c>
      <c r="T89" s="9">
        <f t="shared" si="58"/>
        <v>-999.5</v>
      </c>
      <c r="U89" s="39" t="str">
        <f t="shared" si="97"/>
        <v>-</v>
      </c>
      <c r="V89" s="106">
        <f t="shared" si="60"/>
        <v>-7621.2</v>
      </c>
      <c r="W89" s="59" t="str">
        <f t="shared" si="98"/>
        <v>-</v>
      </c>
      <c r="X89" s="58"/>
      <c r="Y89" s="58"/>
      <c r="Z89" s="58"/>
      <c r="AA89" s="58"/>
      <c r="AB89" s="58"/>
      <c r="AC89" s="58"/>
      <c r="AD89" s="58"/>
      <c r="AE89" s="83"/>
    </row>
    <row r="90" spans="1:31" x14ac:dyDescent="0.3">
      <c r="A90" s="51" t="s">
        <v>171</v>
      </c>
      <c r="B90" s="51" t="s">
        <v>172</v>
      </c>
      <c r="C90" s="50">
        <v>0</v>
      </c>
      <c r="D90" s="8">
        <f>-Jan!K292</f>
        <v>-1897.87</v>
      </c>
      <c r="E90" s="8">
        <f>-Fev!L347</f>
        <v>-1907.38</v>
      </c>
      <c r="F90" s="8">
        <f>-Mar!L370</f>
        <v>-1673.95</v>
      </c>
      <c r="G90" s="8">
        <f>-Abr!L376</f>
        <v>-1842.46</v>
      </c>
      <c r="H90" s="9">
        <f t="shared" si="54"/>
        <v>-7321.66</v>
      </c>
      <c r="I90" s="39" t="str">
        <f t="shared" si="55"/>
        <v>-</v>
      </c>
      <c r="J90" s="8">
        <f>-Mai!L379</f>
        <v>-1851.67</v>
      </c>
      <c r="K90" s="8">
        <f>-Jun!L284-Jun!L389</f>
        <v>1034.8699999999999</v>
      </c>
      <c r="L90" s="8">
        <f>-Jul!L387</f>
        <v>-4029.48</v>
      </c>
      <c r="M90" s="8">
        <f>-Ago!L393</f>
        <v>-1716.22</v>
      </c>
      <c r="N90" s="9">
        <f t="shared" si="56"/>
        <v>-6562.5000000000009</v>
      </c>
      <c r="O90" s="17" t="str">
        <f t="shared" si="95"/>
        <v>-</v>
      </c>
      <c r="P90" s="8">
        <f>-Set!L397</f>
        <v>-1724.8</v>
      </c>
      <c r="Q90" s="30">
        <f>-Out!L405</f>
        <v>-37278.29</v>
      </c>
      <c r="R90" s="8">
        <f>-Nov!L406</f>
        <v>-1919.81</v>
      </c>
      <c r="S90" s="8">
        <f>-Dez!L408</f>
        <v>-16929.41</v>
      </c>
      <c r="T90" s="9">
        <f t="shared" si="58"/>
        <v>-57852.31</v>
      </c>
      <c r="U90" s="39" t="str">
        <f t="shared" si="97"/>
        <v>-</v>
      </c>
      <c r="V90" s="106">
        <f t="shared" si="60"/>
        <v>-71736.47</v>
      </c>
      <c r="W90" s="59" t="str">
        <f t="shared" si="98"/>
        <v>-</v>
      </c>
      <c r="X90" s="58"/>
      <c r="Y90" s="58"/>
      <c r="Z90" s="58"/>
      <c r="AA90" s="58"/>
      <c r="AB90" s="58"/>
      <c r="AC90" s="58"/>
      <c r="AD90" s="58"/>
      <c r="AE90" s="83"/>
    </row>
    <row r="91" spans="1:31" x14ac:dyDescent="0.3">
      <c r="A91" s="51" t="s">
        <v>173</v>
      </c>
      <c r="B91" s="2" t="s">
        <v>174</v>
      </c>
      <c r="C91" s="110">
        <v>-460656.68</v>
      </c>
      <c r="D91" s="8">
        <v>0</v>
      </c>
      <c r="E91" s="8">
        <f>-Fev!L233</f>
        <v>-16300.13</v>
      </c>
      <c r="F91" s="8">
        <f>-Mar!L238</f>
        <v>-17769.37</v>
      </c>
      <c r="G91" s="8">
        <f>-Abr!L238</f>
        <v>-15886.369999999999</v>
      </c>
      <c r="H91" s="9">
        <f t="shared" si="54"/>
        <v>-49955.869999999995</v>
      </c>
      <c r="I91" s="39">
        <f t="shared" si="55"/>
        <v>0.1084449052166138</v>
      </c>
      <c r="J91" s="8">
        <f>-Mai!L236</f>
        <v>-16555.570000000003</v>
      </c>
      <c r="K91" s="8">
        <f>-Jun!L241</f>
        <v>-19312.13</v>
      </c>
      <c r="L91" s="8">
        <f>-Jul!L235</f>
        <v>-18756.34</v>
      </c>
      <c r="M91" s="8">
        <f>-Ago!L242</f>
        <v>-21500.37</v>
      </c>
      <c r="N91" s="9">
        <f t="shared" si="56"/>
        <v>-76124.41</v>
      </c>
      <c r="O91" s="17">
        <f t="shared" si="95"/>
        <v>0.16525193990457276</v>
      </c>
      <c r="P91" s="8">
        <f>-Set!L242</f>
        <v>-20851.54</v>
      </c>
      <c r="Q91" s="30">
        <f>-Out!L243</f>
        <v>-21930.14</v>
      </c>
      <c r="R91" s="8">
        <f>-Nov!L243</f>
        <v>-23994.92</v>
      </c>
      <c r="S91" s="8">
        <f>-Dez!L241</f>
        <v>-21408.46</v>
      </c>
      <c r="T91" s="9">
        <f t="shared" si="58"/>
        <v>-88185.06</v>
      </c>
      <c r="U91" s="39">
        <f t="shared" si="97"/>
        <v>0.19143336855551513</v>
      </c>
      <c r="V91" s="106">
        <f t="shared" si="60"/>
        <v>-214265.34</v>
      </c>
      <c r="W91" s="59">
        <f t="shared" si="98"/>
        <v>0.46513021367670171</v>
      </c>
      <c r="X91" s="58"/>
      <c r="Y91" s="58"/>
      <c r="Z91" s="58"/>
      <c r="AA91" s="58"/>
      <c r="AB91" s="58"/>
      <c r="AC91" s="58"/>
      <c r="AD91" s="58"/>
      <c r="AE91" s="83"/>
    </row>
    <row r="92" spans="1:31" x14ac:dyDescent="0.3">
      <c r="A92" s="51" t="s">
        <v>175</v>
      </c>
      <c r="B92" s="2" t="s">
        <v>176</v>
      </c>
      <c r="C92" s="50">
        <v>-1200</v>
      </c>
      <c r="D92" s="8">
        <v>0</v>
      </c>
      <c r="E92" s="8">
        <v>0</v>
      </c>
      <c r="F92" s="8">
        <v>0</v>
      </c>
      <c r="G92" s="8">
        <v>0</v>
      </c>
      <c r="H92" s="9">
        <f t="shared" si="54"/>
        <v>0</v>
      </c>
      <c r="I92" s="39">
        <f t="shared" si="55"/>
        <v>0</v>
      </c>
      <c r="J92" s="8">
        <v>0</v>
      </c>
      <c r="K92" s="8">
        <v>0</v>
      </c>
      <c r="L92" s="8">
        <v>0</v>
      </c>
      <c r="M92" s="8">
        <v>0</v>
      </c>
      <c r="N92" s="9">
        <f t="shared" si="56"/>
        <v>0</v>
      </c>
      <c r="O92" s="17">
        <f t="shared" si="95"/>
        <v>0</v>
      </c>
      <c r="P92" s="8">
        <v>0</v>
      </c>
      <c r="Q92" s="30">
        <v>0</v>
      </c>
      <c r="R92" s="8">
        <v>0</v>
      </c>
      <c r="S92" s="8">
        <v>0</v>
      </c>
      <c r="T92" s="9">
        <f t="shared" si="58"/>
        <v>0</v>
      </c>
      <c r="U92" s="39">
        <f t="shared" si="97"/>
        <v>0</v>
      </c>
      <c r="V92" s="106">
        <f t="shared" si="60"/>
        <v>0</v>
      </c>
      <c r="W92" s="59">
        <f t="shared" si="98"/>
        <v>0</v>
      </c>
      <c r="X92" s="58"/>
      <c r="Y92" s="58"/>
      <c r="Z92" s="58"/>
      <c r="AA92" s="58"/>
      <c r="AB92" s="58"/>
      <c r="AC92" s="58"/>
      <c r="AD92" s="58"/>
      <c r="AE92" s="83"/>
    </row>
    <row r="93" spans="1:31" x14ac:dyDescent="0.3">
      <c r="A93" s="16" t="s">
        <v>177</v>
      </c>
      <c r="B93" s="16" t="s">
        <v>178</v>
      </c>
      <c r="C93" s="109">
        <f>C94+C95+C96+C97+C98</f>
        <v>-5155221.24</v>
      </c>
      <c r="D93" s="6">
        <f>D94+D95+D96+D97+D98</f>
        <v>-9497.7099999999991</v>
      </c>
      <c r="E93" s="6">
        <f t="shared" ref="E93" si="99">E94+E95+E96+E97+E98</f>
        <v>-33743.339999999997</v>
      </c>
      <c r="F93" s="6">
        <f>F94+F95+F96+F97+F98</f>
        <v>-59731.530000000006</v>
      </c>
      <c r="G93" s="6">
        <f t="shared" ref="G93" si="100">G94+G95+G96+G97+G98</f>
        <v>-19474.04</v>
      </c>
      <c r="H93" s="9">
        <f t="shared" si="54"/>
        <v>-122446.62</v>
      </c>
      <c r="I93" s="39">
        <f t="shared" si="55"/>
        <v>2.3751962195127825E-2</v>
      </c>
      <c r="J93" s="6">
        <f t="shared" ref="J93:M93" si="101">J94+J95+J96+J97+J98</f>
        <v>-18028.560000000001</v>
      </c>
      <c r="K93" s="6">
        <f t="shared" si="101"/>
        <v>-39815.61</v>
      </c>
      <c r="L93" s="6">
        <f t="shared" si="101"/>
        <v>-101654.23999999999</v>
      </c>
      <c r="M93" s="6">
        <f t="shared" si="101"/>
        <v>-47000.36</v>
      </c>
      <c r="N93" s="9">
        <f t="shared" si="56"/>
        <v>-206498.76999999996</v>
      </c>
      <c r="O93" s="17">
        <f t="shared" si="95"/>
        <v>4.0056238207150145E-2</v>
      </c>
      <c r="P93" s="6">
        <f t="shared" ref="P93:S93" si="102">P94+P95+P96+P97+P98</f>
        <v>-52522.28</v>
      </c>
      <c r="Q93" s="64">
        <f t="shared" si="102"/>
        <v>-156613.88</v>
      </c>
      <c r="R93" s="6">
        <f t="shared" si="102"/>
        <v>-66637.81</v>
      </c>
      <c r="S93" s="6">
        <f t="shared" si="102"/>
        <v>-53663.579999999994</v>
      </c>
      <c r="T93" s="9">
        <f t="shared" si="58"/>
        <v>-329437.55</v>
      </c>
      <c r="U93" s="39">
        <f t="shared" ref="U93:U118" si="103">IF(C93=0,"-",T93/C93)</f>
        <v>6.3903668661948632E-2</v>
      </c>
      <c r="V93" s="106">
        <f t="shared" si="60"/>
        <v>-658382.93999999994</v>
      </c>
      <c r="W93" s="57">
        <f t="shared" si="98"/>
        <v>0.1277118690642266</v>
      </c>
      <c r="X93" s="58"/>
      <c r="Y93" s="117"/>
      <c r="Z93" s="58"/>
      <c r="AA93" s="58"/>
      <c r="AB93" s="58"/>
      <c r="AC93" s="58"/>
      <c r="AD93" s="58"/>
      <c r="AE93" s="83"/>
    </row>
    <row r="94" spans="1:31" ht="27.6" x14ac:dyDescent="0.3">
      <c r="A94" s="2" t="s">
        <v>179</v>
      </c>
      <c r="B94" s="2" t="s">
        <v>180</v>
      </c>
      <c r="C94" s="110">
        <v>-709901.24</v>
      </c>
      <c r="D94" s="8">
        <f>-Jan!K252</f>
        <v>-4143.5600000000004</v>
      </c>
      <c r="E94" s="8">
        <f>-Fev!L277</f>
        <v>-16618.73</v>
      </c>
      <c r="F94" s="8">
        <f>-Mar!L282</f>
        <v>-43885.94</v>
      </c>
      <c r="G94" s="8">
        <f>-Abr!L284</f>
        <v>-10238.99</v>
      </c>
      <c r="H94" s="9">
        <f t="shared" si="54"/>
        <v>-74887.22</v>
      </c>
      <c r="I94" s="39">
        <f t="shared" si="55"/>
        <v>0.10548963120560263</v>
      </c>
      <c r="J94" s="8">
        <f>-Mai!L282</f>
        <v>-9788.9699999999993</v>
      </c>
      <c r="K94" s="8">
        <f>-Jun!L290</f>
        <v>-31050.560000000001</v>
      </c>
      <c r="L94" s="8">
        <f>-Jul!L284</f>
        <v>-85647.5</v>
      </c>
      <c r="M94" s="8">
        <f>-Ago!L290</f>
        <v>-34321.519999999997</v>
      </c>
      <c r="N94" s="9">
        <f t="shared" si="56"/>
        <v>-160808.54999999999</v>
      </c>
      <c r="O94" s="17">
        <f t="shared" si="95"/>
        <v>0.2265224244431521</v>
      </c>
      <c r="P94" s="8">
        <f>-Set!L293</f>
        <v>-23077.13</v>
      </c>
      <c r="Q94" s="30">
        <f>-Out!L295</f>
        <v>-83438.539999999994</v>
      </c>
      <c r="R94" s="8">
        <f>-Nov!L295</f>
        <v>-35427.47</v>
      </c>
      <c r="S94" s="8">
        <f>-Dez!L297</f>
        <v>-40881</v>
      </c>
      <c r="T94" s="9">
        <f t="shared" si="58"/>
        <v>-182824.14</v>
      </c>
      <c r="U94" s="39">
        <f t="shared" si="103"/>
        <v>0.2575346114341201</v>
      </c>
      <c r="V94" s="106">
        <f t="shared" si="60"/>
        <v>-418519.91000000003</v>
      </c>
      <c r="W94" s="57">
        <f t="shared" si="98"/>
        <v>0.58954666708287484</v>
      </c>
      <c r="X94" s="58"/>
      <c r="Y94" s="58"/>
      <c r="Z94" s="58"/>
      <c r="AA94" s="58"/>
      <c r="AB94" s="58"/>
      <c r="AC94" s="58"/>
      <c r="AD94" s="58"/>
      <c r="AE94" s="83"/>
    </row>
    <row r="95" spans="1:31" x14ac:dyDescent="0.3">
      <c r="A95" s="2" t="s">
        <v>181</v>
      </c>
      <c r="B95" s="2" t="s">
        <v>182</v>
      </c>
      <c r="C95" s="114">
        <v>-294820</v>
      </c>
      <c r="D95" s="8">
        <v>0</v>
      </c>
      <c r="E95" s="8">
        <f>-Fev!L283</f>
        <v>-2918.44</v>
      </c>
      <c r="F95" s="8">
        <f>-Mar!L291</f>
        <v>-5036.4399999999996</v>
      </c>
      <c r="G95" s="8">
        <f>-Abr!L293</f>
        <v>-2786.44</v>
      </c>
      <c r="H95" s="9">
        <f t="shared" si="54"/>
        <v>-10741.32</v>
      </c>
      <c r="I95" s="39">
        <f t="shared" si="55"/>
        <v>3.6433484838206361E-2</v>
      </c>
      <c r="J95" s="8">
        <f>-Mai!L291</f>
        <v>-3203.44</v>
      </c>
      <c r="K95" s="8">
        <f>-Jun!L300</f>
        <v>-2786.44</v>
      </c>
      <c r="L95" s="8">
        <f>-Jul!L294</f>
        <v>-5572.89</v>
      </c>
      <c r="M95" s="8">
        <f>-Ago!L300</f>
        <v>-7642.69</v>
      </c>
      <c r="N95" s="9">
        <f t="shared" si="56"/>
        <v>-19205.46</v>
      </c>
      <c r="O95" s="17">
        <f t="shared" si="95"/>
        <v>6.5143002510006098E-2</v>
      </c>
      <c r="P95" s="8">
        <f>-Set!L303</f>
        <v>-5081.4399999999996</v>
      </c>
      <c r="Q95" s="30">
        <f>-Out!L306</f>
        <v>-15186.44</v>
      </c>
      <c r="R95" s="8">
        <f>-Nov!L306</f>
        <v>-15953.24</v>
      </c>
      <c r="S95" s="8">
        <f>-Dez!L308</f>
        <v>-2786.4199999999996</v>
      </c>
      <c r="T95" s="9">
        <f t="shared" si="58"/>
        <v>-39007.54</v>
      </c>
      <c r="U95" s="39">
        <f t="shared" si="103"/>
        <v>0.13230968048300659</v>
      </c>
      <c r="V95" s="106">
        <f t="shared" si="60"/>
        <v>-68954.320000000007</v>
      </c>
      <c r="W95" s="57">
        <f t="shared" si="98"/>
        <v>0.23388616783121907</v>
      </c>
      <c r="X95" s="58"/>
      <c r="Y95" s="58"/>
      <c r="Z95" s="58"/>
      <c r="AA95" s="58"/>
      <c r="AB95" s="58"/>
      <c r="AC95" s="58"/>
      <c r="AD95" s="58"/>
      <c r="AE95" s="83"/>
    </row>
    <row r="96" spans="1:31" x14ac:dyDescent="0.3">
      <c r="A96" s="2" t="s">
        <v>183</v>
      </c>
      <c r="B96" s="2" t="s">
        <v>184</v>
      </c>
      <c r="C96" s="114">
        <v>-60000</v>
      </c>
      <c r="D96" s="8">
        <v>0</v>
      </c>
      <c r="E96" s="8">
        <v>-5660</v>
      </c>
      <c r="F96" s="8">
        <v>-2836</v>
      </c>
      <c r="G96" s="8">
        <v>0</v>
      </c>
      <c r="H96" s="9">
        <f t="shared" si="54"/>
        <v>-8496</v>
      </c>
      <c r="I96" s="39">
        <f t="shared" si="55"/>
        <v>0.1416</v>
      </c>
      <c r="J96" s="8">
        <v>0</v>
      </c>
      <c r="K96" s="8">
        <v>-690</v>
      </c>
      <c r="L96" s="8">
        <v>0</v>
      </c>
      <c r="M96" s="8">
        <v>0</v>
      </c>
      <c r="N96" s="9">
        <f t="shared" si="56"/>
        <v>-690</v>
      </c>
      <c r="O96" s="17">
        <f t="shared" si="95"/>
        <v>1.15E-2</v>
      </c>
      <c r="P96" s="8">
        <f>-771.1</f>
        <v>-771.1</v>
      </c>
      <c r="Q96" s="30">
        <v>-10203.75</v>
      </c>
      <c r="R96" s="8">
        <v>-5215.5</v>
      </c>
      <c r="S96" s="8">
        <v>0</v>
      </c>
      <c r="T96" s="9">
        <f t="shared" si="58"/>
        <v>-16190.35</v>
      </c>
      <c r="U96" s="39">
        <f t="shared" si="103"/>
        <v>0.26983916666666669</v>
      </c>
      <c r="V96" s="106">
        <f t="shared" si="60"/>
        <v>-25376.35</v>
      </c>
      <c r="W96" s="57">
        <f t="shared" si="98"/>
        <v>0.42293916666666664</v>
      </c>
      <c r="X96" s="58"/>
      <c r="Y96" s="58"/>
      <c r="Z96" s="58"/>
      <c r="AA96" s="58"/>
      <c r="AB96" s="58"/>
      <c r="AC96" s="58"/>
      <c r="AD96" s="58"/>
      <c r="AE96" s="83"/>
    </row>
    <row r="97" spans="1:31" x14ac:dyDescent="0.3">
      <c r="A97" s="2" t="s">
        <v>185</v>
      </c>
      <c r="B97" s="2" t="s">
        <v>186</v>
      </c>
      <c r="C97" s="114">
        <v>-62000</v>
      </c>
      <c r="D97" s="8">
        <f>-Jan!K258</f>
        <v>-4573.67</v>
      </c>
      <c r="E97" s="8">
        <f>-Fev!L287</f>
        <v>-4131.09</v>
      </c>
      <c r="F97" s="8">
        <f>-Mar!L295</f>
        <v>-4573.67</v>
      </c>
      <c r="G97" s="8">
        <f>-Abr!L297</f>
        <v>-4426.13</v>
      </c>
      <c r="H97" s="9">
        <f t="shared" si="54"/>
        <v>-17704.560000000001</v>
      </c>
      <c r="I97" s="39">
        <f t="shared" si="55"/>
        <v>0.28555741935483875</v>
      </c>
      <c r="J97" s="8">
        <f>-Mai!L295</f>
        <v>-4573.67</v>
      </c>
      <c r="K97" s="8">
        <f>-Jun!L304</f>
        <v>-4426.13</v>
      </c>
      <c r="L97" s="8">
        <f>-Jul!L298</f>
        <v>-4573.67</v>
      </c>
      <c r="M97" s="8">
        <f>-Ago!L304</f>
        <v>-4573.67</v>
      </c>
      <c r="N97" s="9">
        <f t="shared" si="56"/>
        <v>-18147.14</v>
      </c>
      <c r="O97" s="17">
        <f t="shared" si="95"/>
        <v>0.29269580645161292</v>
      </c>
      <c r="P97" s="8">
        <f>-Set!L307</f>
        <v>-4426.13</v>
      </c>
      <c r="Q97" s="30">
        <f>-Out!L311</f>
        <v>-4573.67</v>
      </c>
      <c r="R97" s="8">
        <f>-Nov!L311</f>
        <v>-4426.13</v>
      </c>
      <c r="S97" s="8">
        <f>-Dez!L313</f>
        <v>-4573.67</v>
      </c>
      <c r="T97" s="9">
        <f t="shared" si="58"/>
        <v>-17999.599999999999</v>
      </c>
      <c r="U97" s="39">
        <f t="shared" si="103"/>
        <v>0.29031612903225806</v>
      </c>
      <c r="V97" s="106">
        <f t="shared" si="60"/>
        <v>-53851.299999999996</v>
      </c>
      <c r="W97" s="57">
        <f t="shared" si="98"/>
        <v>0.86856935483870956</v>
      </c>
      <c r="X97" s="58"/>
      <c r="Y97" s="58"/>
      <c r="Z97" s="58"/>
      <c r="AA97" s="58"/>
      <c r="AB97" s="58"/>
      <c r="AC97" s="58"/>
      <c r="AD97" s="58"/>
      <c r="AE97" s="83"/>
    </row>
    <row r="98" spans="1:31" x14ac:dyDescent="0.3">
      <c r="A98" s="2" t="s">
        <v>187</v>
      </c>
      <c r="B98" s="2" t="s">
        <v>188</v>
      </c>
      <c r="C98" s="50">
        <f>SUM(C99:C100)</f>
        <v>-4028500</v>
      </c>
      <c r="D98" s="7">
        <f>SUM(D99:D100)</f>
        <v>-780.48</v>
      </c>
      <c r="E98" s="7">
        <f t="shared" ref="E98:G98" si="104">SUM(E99:E100)</f>
        <v>-4415.08</v>
      </c>
      <c r="F98" s="7">
        <f t="shared" si="104"/>
        <v>-3399.48</v>
      </c>
      <c r="G98" s="7">
        <f t="shared" si="104"/>
        <v>-2022.48</v>
      </c>
      <c r="H98" s="9">
        <f t="shared" si="54"/>
        <v>-10617.519999999999</v>
      </c>
      <c r="I98" s="39">
        <f t="shared" si="55"/>
        <v>2.6356013404492985E-3</v>
      </c>
      <c r="J98" s="7">
        <f t="shared" ref="J98:M98" si="105">SUM(J99:J100)</f>
        <v>-462.48</v>
      </c>
      <c r="K98" s="7">
        <f t="shared" si="105"/>
        <v>-862.48</v>
      </c>
      <c r="L98" s="7">
        <f t="shared" si="105"/>
        <v>-5860.18</v>
      </c>
      <c r="M98" s="7">
        <f t="shared" si="105"/>
        <v>-462.48</v>
      </c>
      <c r="N98" s="9">
        <f t="shared" si="56"/>
        <v>-7647.6200000000008</v>
      </c>
      <c r="O98" s="17">
        <f t="shared" si="95"/>
        <v>1.8983790492739234E-3</v>
      </c>
      <c r="P98" s="7">
        <f t="shared" ref="P98:Q98" si="106">SUM(P99:P100)</f>
        <v>-19166.48</v>
      </c>
      <c r="Q98" s="52">
        <f t="shared" si="106"/>
        <v>-43211.479999999996</v>
      </c>
      <c r="R98" s="7">
        <f>SUM(R99:R100)</f>
        <v>-5615.4699999999993</v>
      </c>
      <c r="S98" s="7">
        <f t="shared" ref="S98" si="107">SUM(S99:S100)</f>
        <v>-5422.49</v>
      </c>
      <c r="T98" s="9">
        <f t="shared" si="58"/>
        <v>-73415.92</v>
      </c>
      <c r="U98" s="39">
        <f t="shared" si="103"/>
        <v>1.8224133052004467E-2</v>
      </c>
      <c r="V98" s="106">
        <f t="shared" si="60"/>
        <v>-91681.06</v>
      </c>
      <c r="W98" s="57">
        <f t="shared" si="98"/>
        <v>2.2758113441727689E-2</v>
      </c>
      <c r="X98" s="58"/>
      <c r="Y98" s="58"/>
      <c r="Z98" s="58"/>
      <c r="AA98" s="58"/>
      <c r="AB98" s="58"/>
      <c r="AC98" s="58"/>
      <c r="AD98" s="58"/>
      <c r="AE98" s="83"/>
    </row>
    <row r="99" spans="1:31" x14ac:dyDescent="0.3">
      <c r="A99" s="2" t="s">
        <v>189</v>
      </c>
      <c r="B99" s="2" t="s">
        <v>190</v>
      </c>
      <c r="C99" s="110">
        <v>-4028500</v>
      </c>
      <c r="D99" s="8">
        <v>0</v>
      </c>
      <c r="E99" s="8">
        <v>0</v>
      </c>
      <c r="F99" s="8">
        <v>0</v>
      </c>
      <c r="G99" s="8">
        <v>0</v>
      </c>
      <c r="H99" s="9">
        <f t="shared" si="54"/>
        <v>0</v>
      </c>
      <c r="I99" s="39">
        <f t="shared" si="55"/>
        <v>0</v>
      </c>
      <c r="J99" s="8">
        <v>0</v>
      </c>
      <c r="K99" s="8">
        <v>0</v>
      </c>
      <c r="L99" s="8">
        <v>0</v>
      </c>
      <c r="M99" s="8">
        <v>0</v>
      </c>
      <c r="N99" s="9">
        <f t="shared" si="56"/>
        <v>0</v>
      </c>
      <c r="O99" s="17">
        <f t="shared" si="95"/>
        <v>0</v>
      </c>
      <c r="P99" s="8">
        <v>-10720</v>
      </c>
      <c r="Q99" s="30">
        <f>-Out!I316</f>
        <v>-31000</v>
      </c>
      <c r="R99" s="8">
        <f>-Nov!L316</f>
        <v>-4987.99</v>
      </c>
      <c r="S99" s="8">
        <f>-Dez!I318-4390</f>
        <v>-4390.01</v>
      </c>
      <c r="T99" s="9">
        <f t="shared" si="58"/>
        <v>-51098</v>
      </c>
      <c r="U99" s="39">
        <f t="shared" si="103"/>
        <v>1.268412560506392E-2</v>
      </c>
      <c r="V99" s="106">
        <f t="shared" si="60"/>
        <v>-51098</v>
      </c>
      <c r="W99" s="59">
        <f t="shared" si="98"/>
        <v>1.268412560506392E-2</v>
      </c>
      <c r="X99" s="58">
        <v>4000000</v>
      </c>
      <c r="Y99" s="58"/>
      <c r="Z99" s="58"/>
      <c r="AA99" s="58"/>
      <c r="AB99" s="58"/>
      <c r="AC99" s="58"/>
      <c r="AD99" s="58"/>
      <c r="AE99" s="83"/>
    </row>
    <row r="100" spans="1:31" x14ac:dyDescent="0.3">
      <c r="A100" s="2" t="s">
        <v>191</v>
      </c>
      <c r="B100" s="2" t="s">
        <v>170</v>
      </c>
      <c r="C100" s="50">
        <v>0</v>
      </c>
      <c r="D100" s="8">
        <f>-Jan!K261</f>
        <v>-780.48</v>
      </c>
      <c r="E100" s="8">
        <f>-Fev!L290</f>
        <v>-4415.08</v>
      </c>
      <c r="F100" s="8">
        <f>-Mar!L298</f>
        <v>-3399.48</v>
      </c>
      <c r="G100" s="8">
        <f>-Abr!L300</f>
        <v>-2022.48</v>
      </c>
      <c r="H100" s="9">
        <f t="shared" si="54"/>
        <v>-10617.519999999999</v>
      </c>
      <c r="I100" s="39" t="str">
        <f t="shared" si="55"/>
        <v>-</v>
      </c>
      <c r="J100" s="8">
        <f>-Mai!L298</f>
        <v>-462.48</v>
      </c>
      <c r="K100" s="8">
        <f>-Jun!L307</f>
        <v>-862.48</v>
      </c>
      <c r="L100" s="8">
        <f>-Jul!L301</f>
        <v>-5860.18</v>
      </c>
      <c r="M100" s="8">
        <f>-Ago!L307</f>
        <v>-462.48</v>
      </c>
      <c r="N100" s="9">
        <f t="shared" si="56"/>
        <v>-7647.6200000000008</v>
      </c>
      <c r="O100" s="17" t="str">
        <f t="shared" si="95"/>
        <v>-</v>
      </c>
      <c r="P100" s="8">
        <f>-Set!L310</f>
        <v>-8446.48</v>
      </c>
      <c r="Q100" s="30">
        <f>-Out!I317</f>
        <v>-12211.48</v>
      </c>
      <c r="R100" s="8">
        <f>-Nov!L317</f>
        <v>-627.48</v>
      </c>
      <c r="S100" s="8">
        <f>-Dez!L319-570</f>
        <v>-1032.48</v>
      </c>
      <c r="T100" s="9">
        <f t="shared" si="58"/>
        <v>-22317.919999999998</v>
      </c>
      <c r="U100" s="39" t="str">
        <f t="shared" si="103"/>
        <v>-</v>
      </c>
      <c r="V100" s="106">
        <f t="shared" si="60"/>
        <v>-40583.06</v>
      </c>
      <c r="W100" s="59" t="str">
        <f t="shared" si="98"/>
        <v>-</v>
      </c>
      <c r="X100" s="83">
        <f>X99/C93</f>
        <v>-0.77591238353913983</v>
      </c>
      <c r="Y100" s="58"/>
      <c r="Z100" s="58"/>
      <c r="AA100" s="58"/>
      <c r="AB100" s="58"/>
      <c r="AC100" s="58"/>
      <c r="AD100" s="58"/>
      <c r="AE100" s="83"/>
    </row>
    <row r="101" spans="1:31" x14ac:dyDescent="0.3">
      <c r="A101" s="16" t="s">
        <v>192</v>
      </c>
      <c r="B101" s="16" t="s">
        <v>193</v>
      </c>
      <c r="C101" s="109">
        <f>C102+C107+C118</f>
        <v>-3181186.21</v>
      </c>
      <c r="D101" s="6">
        <f>D102+D107+D118</f>
        <v>-3264.1400000000003</v>
      </c>
      <c r="E101" s="6">
        <f>E102+E107+E118</f>
        <v>-74436.820000000007</v>
      </c>
      <c r="F101" s="6">
        <f>F102+F107+F118</f>
        <v>-114378.38</v>
      </c>
      <c r="G101" s="6">
        <f>G102+G107+G118</f>
        <v>-64713.880000000005</v>
      </c>
      <c r="H101" s="9">
        <f t="shared" si="54"/>
        <v>-256793.22000000003</v>
      </c>
      <c r="I101" s="39">
        <f t="shared" si="55"/>
        <v>8.0722473646080609E-2</v>
      </c>
      <c r="J101" s="6">
        <f>J102+J107+J118</f>
        <v>-75542.59</v>
      </c>
      <c r="K101" s="6">
        <f>K102+K107+K118</f>
        <v>-142710.44</v>
      </c>
      <c r="L101" s="6">
        <f>L102+L107+L118</f>
        <v>-177264.43</v>
      </c>
      <c r="M101" s="6">
        <f>M102+M107+M118</f>
        <v>-181718.95</v>
      </c>
      <c r="N101" s="9">
        <f t="shared" si="56"/>
        <v>-577236.40999999992</v>
      </c>
      <c r="O101" s="17">
        <f t="shared" si="95"/>
        <v>0.18145319761083709</v>
      </c>
      <c r="P101" s="6">
        <f>P102+P107+P118</f>
        <v>-195806.55</v>
      </c>
      <c r="Q101" s="64">
        <f>Q102+Q107+Q118</f>
        <v>-256806.5</v>
      </c>
      <c r="R101" s="6">
        <f>R102+R107+R118</f>
        <v>-300397.01</v>
      </c>
      <c r="S101" s="6">
        <f>S102+S107+S118</f>
        <v>-315517.36</v>
      </c>
      <c r="T101" s="9">
        <f t="shared" si="58"/>
        <v>-1068527.42</v>
      </c>
      <c r="U101" s="39">
        <f t="shared" si="103"/>
        <v>0.3358896177284762</v>
      </c>
      <c r="V101" s="106">
        <f t="shared" si="60"/>
        <v>-1902557.0499999998</v>
      </c>
      <c r="W101" s="59">
        <f t="shared" si="98"/>
        <v>0.59806528898539391</v>
      </c>
      <c r="X101" s="58"/>
      <c r="Y101" s="58"/>
      <c r="Z101" s="58"/>
      <c r="AA101" s="58"/>
      <c r="AB101" s="58"/>
      <c r="AC101" s="58"/>
      <c r="AD101" s="58"/>
      <c r="AE101" s="83"/>
    </row>
    <row r="102" spans="1:31" x14ac:dyDescent="0.3">
      <c r="A102" s="16" t="s">
        <v>194</v>
      </c>
      <c r="B102" s="16" t="s">
        <v>195</v>
      </c>
      <c r="C102" s="109">
        <f>SUM(C103:C106)</f>
        <v>-188000</v>
      </c>
      <c r="D102" s="64">
        <f t="shared" ref="D102:G102" si="108">SUM(D103:D106)</f>
        <v>0</v>
      </c>
      <c r="E102" s="64">
        <f t="shared" si="108"/>
        <v>-3221.1</v>
      </c>
      <c r="F102" s="64">
        <f t="shared" si="108"/>
        <v>-9905.83</v>
      </c>
      <c r="G102" s="64">
        <f t="shared" si="108"/>
        <v>-9445.5399999999991</v>
      </c>
      <c r="H102" s="9">
        <f t="shared" si="54"/>
        <v>-22572.47</v>
      </c>
      <c r="I102" s="39">
        <f t="shared" si="55"/>
        <v>0.12006632978723406</v>
      </c>
      <c r="J102" s="64">
        <f t="shared" ref="J102:M102" si="109">SUM(J103:J106)</f>
        <v>-6887.44</v>
      </c>
      <c r="K102" s="64">
        <f t="shared" si="109"/>
        <v>-7992.41</v>
      </c>
      <c r="L102" s="64">
        <f t="shared" si="109"/>
        <v>-7361.9699999999993</v>
      </c>
      <c r="M102" s="64">
        <f t="shared" si="109"/>
        <v>-25950.620000000003</v>
      </c>
      <c r="N102" s="9">
        <f t="shared" si="56"/>
        <v>-48192.44</v>
      </c>
      <c r="O102" s="17">
        <f t="shared" si="95"/>
        <v>0.25634276595744682</v>
      </c>
      <c r="P102" s="6">
        <f>SUM(P103:P106)</f>
        <v>-10809.57</v>
      </c>
      <c r="Q102" s="64">
        <f>SUM(Q103:Q106)</f>
        <v>-13217.96</v>
      </c>
      <c r="R102" s="6">
        <f>SUM(R103:R106)</f>
        <v>-16689.32</v>
      </c>
      <c r="S102" s="6">
        <f>SUM(S103:S106)</f>
        <v>-25845.53</v>
      </c>
      <c r="T102" s="9">
        <f t="shared" si="58"/>
        <v>-66562.38</v>
      </c>
      <c r="U102" s="39">
        <f t="shared" si="103"/>
        <v>0.35405521276595747</v>
      </c>
      <c r="V102" s="106">
        <f t="shared" si="60"/>
        <v>-137327.29</v>
      </c>
      <c r="W102" s="59">
        <f t="shared" si="98"/>
        <v>0.73046430851063837</v>
      </c>
      <c r="X102" s="58"/>
      <c r="Y102" s="58"/>
      <c r="Z102" s="58"/>
      <c r="AA102" s="58"/>
      <c r="AB102" s="58"/>
      <c r="AC102" s="58"/>
      <c r="AD102" s="58"/>
      <c r="AE102" s="83"/>
    </row>
    <row r="103" spans="1:31" x14ac:dyDescent="0.3">
      <c r="A103" s="2" t="s">
        <v>196</v>
      </c>
      <c r="B103" s="2" t="s">
        <v>197</v>
      </c>
      <c r="C103" s="50">
        <v>-133000</v>
      </c>
      <c r="D103" s="52">
        <v>0</v>
      </c>
      <c r="E103" s="52">
        <v>-1492.5</v>
      </c>
      <c r="F103" s="8">
        <f>-Mar!L305-1492.5</f>
        <v>-6747.09</v>
      </c>
      <c r="G103" s="8">
        <f>-Abr!L307+Abr!J317-0.03</f>
        <v>-5340.69</v>
      </c>
      <c r="H103" s="9">
        <f t="shared" si="54"/>
        <v>-13580.279999999999</v>
      </c>
      <c r="I103" s="39">
        <f t="shared" si="55"/>
        <v>0.10210736842105263</v>
      </c>
      <c r="J103" s="8">
        <f>-Mai!L305</f>
        <v>-5340.69</v>
      </c>
      <c r="K103" s="8">
        <f>-Jun!L314</f>
        <v>-5340.71</v>
      </c>
      <c r="L103" s="8">
        <f>-Jul!L308</f>
        <v>0</v>
      </c>
      <c r="M103" s="8">
        <f>-Ago!L314</f>
        <v>-23538.81</v>
      </c>
      <c r="N103" s="9">
        <f t="shared" si="56"/>
        <v>-34220.21</v>
      </c>
      <c r="O103" s="17">
        <f t="shared" si="95"/>
        <v>0.2572948120300752</v>
      </c>
      <c r="P103" s="8">
        <f>-Set!L317</f>
        <v>-5340.75</v>
      </c>
      <c r="Q103" s="30">
        <f>-Out!L322</f>
        <v>-5340.7099999999991</v>
      </c>
      <c r="R103" s="8">
        <f>-Nov!L322</f>
        <v>-5340.6900000000005</v>
      </c>
      <c r="S103" s="8">
        <f>-Dez!L324</f>
        <v>-13935.679999999998</v>
      </c>
      <c r="T103" s="9">
        <f t="shared" si="58"/>
        <v>-29957.829999999998</v>
      </c>
      <c r="U103" s="39">
        <f t="shared" si="103"/>
        <v>0.22524684210526313</v>
      </c>
      <c r="V103" s="106">
        <f t="shared" si="60"/>
        <v>-77758.319999999992</v>
      </c>
      <c r="W103" s="59">
        <f t="shared" si="98"/>
        <v>0.58464902255639095</v>
      </c>
      <c r="X103" s="58"/>
      <c r="Y103" s="58"/>
      <c r="Z103" s="58"/>
      <c r="AA103" s="58"/>
      <c r="AB103" s="58"/>
      <c r="AC103" s="58"/>
      <c r="AD103" s="58"/>
      <c r="AE103" s="83"/>
    </row>
    <row r="104" spans="1:31" x14ac:dyDescent="0.3">
      <c r="A104" s="2" t="s">
        <v>198</v>
      </c>
      <c r="B104" s="2" t="s">
        <v>199</v>
      </c>
      <c r="C104" s="50">
        <v>-19000</v>
      </c>
      <c r="D104" s="52">
        <v>0</v>
      </c>
      <c r="E104" s="52">
        <v>0</v>
      </c>
      <c r="F104" s="50">
        <v>0</v>
      </c>
      <c r="G104" s="8">
        <f>-Abr!L310</f>
        <v>-3000</v>
      </c>
      <c r="H104" s="9">
        <f t="shared" si="54"/>
        <v>-3000</v>
      </c>
      <c r="I104" s="39">
        <f t="shared" si="55"/>
        <v>0.15789473684210525</v>
      </c>
      <c r="J104" s="50">
        <v>0</v>
      </c>
      <c r="K104" s="50">
        <v>0</v>
      </c>
      <c r="L104" s="8">
        <f>-Jul!L311</f>
        <v>-500</v>
      </c>
      <c r="M104" s="50">
        <v>0</v>
      </c>
      <c r="N104" s="9">
        <f t="shared" si="56"/>
        <v>-500</v>
      </c>
      <c r="O104" s="17">
        <f t="shared" si="95"/>
        <v>2.6315789473684209E-2</v>
      </c>
      <c r="P104" s="8">
        <f>-Set!L320</f>
        <v>-3000</v>
      </c>
      <c r="Q104" s="30">
        <v>0</v>
      </c>
      <c r="R104" s="8">
        <v>0</v>
      </c>
      <c r="S104" s="8">
        <f>-Dez!L327</f>
        <v>-3000</v>
      </c>
      <c r="T104" s="9">
        <f t="shared" si="58"/>
        <v>-6000</v>
      </c>
      <c r="U104" s="39">
        <f t="shared" si="103"/>
        <v>0.31578947368421051</v>
      </c>
      <c r="V104" s="106">
        <f t="shared" si="60"/>
        <v>-9500</v>
      </c>
      <c r="W104" s="59">
        <f t="shared" si="98"/>
        <v>0.5</v>
      </c>
      <c r="X104" s="58"/>
      <c r="Y104" s="58"/>
      <c r="Z104" s="58"/>
      <c r="AA104" s="58"/>
      <c r="AB104" s="58"/>
      <c r="AC104" s="58"/>
      <c r="AD104" s="58"/>
      <c r="AE104" s="83"/>
    </row>
    <row r="105" spans="1:31" x14ac:dyDescent="0.3">
      <c r="A105" s="2" t="s">
        <v>200</v>
      </c>
      <c r="B105" s="2" t="s">
        <v>201</v>
      </c>
      <c r="C105" s="50">
        <v>-6000</v>
      </c>
      <c r="D105" s="8">
        <v>0</v>
      </c>
      <c r="E105" s="8">
        <v>0</v>
      </c>
      <c r="F105" s="8">
        <v>0</v>
      </c>
      <c r="G105" s="8">
        <v>0</v>
      </c>
      <c r="H105" s="9">
        <f t="shared" si="54"/>
        <v>0</v>
      </c>
      <c r="I105" s="39">
        <f t="shared" si="55"/>
        <v>0</v>
      </c>
      <c r="J105" s="8">
        <v>0</v>
      </c>
      <c r="K105" s="8">
        <v>0</v>
      </c>
      <c r="L105" s="8">
        <f>-Jul!L314</f>
        <v>-2593.27</v>
      </c>
      <c r="M105" s="8">
        <v>0</v>
      </c>
      <c r="N105" s="9">
        <f t="shared" si="56"/>
        <v>-2593.27</v>
      </c>
      <c r="O105" s="17">
        <f t="shared" si="95"/>
        <v>0.43221166666666666</v>
      </c>
      <c r="P105" s="8">
        <v>0</v>
      </c>
      <c r="Q105" s="30">
        <f>-Out!L328</f>
        <v>-3742.43</v>
      </c>
      <c r="R105" s="8">
        <f>-Nov!L328</f>
        <v>-2914.5</v>
      </c>
      <c r="S105" s="8">
        <v>0</v>
      </c>
      <c r="T105" s="9">
        <f t="shared" si="58"/>
        <v>-6656.93</v>
      </c>
      <c r="U105" s="39">
        <f t="shared" si="103"/>
        <v>1.1094883333333334</v>
      </c>
      <c r="V105" s="106">
        <f t="shared" si="60"/>
        <v>-9250.2000000000007</v>
      </c>
      <c r="W105" s="59">
        <f t="shared" si="98"/>
        <v>1.5417000000000001</v>
      </c>
      <c r="X105" s="58"/>
      <c r="Y105" s="58"/>
      <c r="Z105" s="58"/>
      <c r="AA105" s="58"/>
      <c r="AB105" s="58"/>
      <c r="AC105" s="58"/>
      <c r="AD105" s="58"/>
      <c r="AE105" s="83"/>
    </row>
    <row r="106" spans="1:31" x14ac:dyDescent="0.3">
      <c r="A106" s="2" t="s">
        <v>202</v>
      </c>
      <c r="B106" s="2" t="s">
        <v>203</v>
      </c>
      <c r="C106" s="50">
        <v>-30000</v>
      </c>
      <c r="D106" s="8">
        <v>0</v>
      </c>
      <c r="E106" s="30">
        <f>-Fev!L297+1492.5</f>
        <v>-1728.6</v>
      </c>
      <c r="F106" s="30">
        <f>-Mar!L308+1492.5</f>
        <v>-3158.74</v>
      </c>
      <c r="G106" s="8">
        <f>-Abr!I313+0.03</f>
        <v>-1104.8500000000001</v>
      </c>
      <c r="H106" s="9">
        <f t="shared" si="54"/>
        <v>-5992.1900000000005</v>
      </c>
      <c r="I106" s="39">
        <f t="shared" si="55"/>
        <v>0.19973966666666668</v>
      </c>
      <c r="J106" s="8">
        <f>-Mai!L311</f>
        <v>-1546.75</v>
      </c>
      <c r="K106" s="8">
        <f>-Jun!L320</f>
        <v>-2651.7</v>
      </c>
      <c r="L106" s="8">
        <f>-Jul!L317-2942.9</f>
        <v>-4268.7</v>
      </c>
      <c r="M106" s="8">
        <f>-Ago!L323</f>
        <v>-2411.81</v>
      </c>
      <c r="N106" s="9">
        <f t="shared" si="56"/>
        <v>-10878.96</v>
      </c>
      <c r="O106" s="17">
        <f t="shared" si="95"/>
        <v>0.36263199999999995</v>
      </c>
      <c r="P106" s="8">
        <f>-Set!L326</f>
        <v>-2468.8199999999997</v>
      </c>
      <c r="Q106" s="30">
        <f>-Out!L331-1622</f>
        <v>-4134.82</v>
      </c>
      <c r="R106" s="8">
        <f>-Nov!L331-7108.35</f>
        <v>-8434.130000000001</v>
      </c>
      <c r="S106" s="8">
        <f>-Dez!L333-4134</f>
        <v>-8909.8499999999985</v>
      </c>
      <c r="T106" s="9">
        <f t="shared" si="58"/>
        <v>-23947.62</v>
      </c>
      <c r="U106" s="39">
        <f t="shared" si="103"/>
        <v>0.79825400000000002</v>
      </c>
      <c r="V106" s="106">
        <f t="shared" si="60"/>
        <v>-40818.770000000004</v>
      </c>
      <c r="W106" s="59">
        <f t="shared" si="98"/>
        <v>1.3606256666666667</v>
      </c>
      <c r="X106" s="58"/>
      <c r="Y106" s="58"/>
      <c r="Z106" s="58"/>
      <c r="AA106" s="58"/>
      <c r="AB106" s="58"/>
      <c r="AC106" s="58"/>
      <c r="AD106" s="58"/>
      <c r="AE106" s="83"/>
    </row>
    <row r="107" spans="1:31" x14ac:dyDescent="0.3">
      <c r="A107" s="16" t="s">
        <v>204</v>
      </c>
      <c r="B107" s="16" t="s">
        <v>205</v>
      </c>
      <c r="C107" s="109">
        <f>SUM(C108:C117)</f>
        <v>-2193765.16</v>
      </c>
      <c r="D107" s="64">
        <f t="shared" ref="D107:G107" si="110">SUM(D108:D117)</f>
        <v>-2740.4</v>
      </c>
      <c r="E107" s="64">
        <f t="shared" si="110"/>
        <v>-26904.9</v>
      </c>
      <c r="F107" s="64">
        <f t="shared" si="110"/>
        <v>-39884.74</v>
      </c>
      <c r="G107" s="64">
        <f t="shared" si="110"/>
        <v>-37625.57</v>
      </c>
      <c r="H107" s="9">
        <f t="shared" si="54"/>
        <v>-107155.61000000002</v>
      </c>
      <c r="I107" s="39">
        <f t="shared" si="55"/>
        <v>4.884552455924681E-2</v>
      </c>
      <c r="J107" s="64">
        <f t="shared" ref="J107:M107" si="111">SUM(J108:J117)</f>
        <v>-49958</v>
      </c>
      <c r="K107" s="64">
        <f t="shared" si="111"/>
        <v>-79241.48</v>
      </c>
      <c r="L107" s="64">
        <f t="shared" si="111"/>
        <v>-90118.25</v>
      </c>
      <c r="M107" s="64">
        <f t="shared" si="111"/>
        <v>-95265.52</v>
      </c>
      <c r="N107" s="9">
        <f t="shared" si="56"/>
        <v>-314583.25</v>
      </c>
      <c r="O107" s="17">
        <f t="shared" si="95"/>
        <v>0.14339878111657128</v>
      </c>
      <c r="P107" s="64">
        <f t="shared" ref="P107:S107" si="112">SUM(P108:P117)</f>
        <v>-127111.73999999999</v>
      </c>
      <c r="Q107" s="64">
        <f t="shared" si="112"/>
        <v>-133655.5</v>
      </c>
      <c r="R107" s="64">
        <f t="shared" si="112"/>
        <v>-110460.21999999999</v>
      </c>
      <c r="S107" s="64">
        <f t="shared" si="112"/>
        <v>-229790.19999999998</v>
      </c>
      <c r="T107" s="9">
        <f t="shared" si="58"/>
        <v>-601017.65999999992</v>
      </c>
      <c r="U107" s="39">
        <f t="shared" si="103"/>
        <v>0.27396627084733166</v>
      </c>
      <c r="V107" s="106">
        <f t="shared" si="60"/>
        <v>-1022756.5199999999</v>
      </c>
      <c r="W107" s="59">
        <f t="shared" si="98"/>
        <v>0.46621057652314973</v>
      </c>
      <c r="X107" s="58"/>
      <c r="Y107" s="58"/>
      <c r="Z107" s="58"/>
      <c r="AA107" s="58"/>
      <c r="AB107" s="58"/>
      <c r="AC107" s="58"/>
      <c r="AD107" s="58"/>
      <c r="AE107" s="83"/>
    </row>
    <row r="108" spans="1:31" x14ac:dyDescent="0.3">
      <c r="A108" s="2" t="s">
        <v>206</v>
      </c>
      <c r="B108" s="2" t="s">
        <v>207</v>
      </c>
      <c r="C108" s="50">
        <v>-335000</v>
      </c>
      <c r="D108" s="8">
        <v>0</v>
      </c>
      <c r="E108" s="8">
        <v>0</v>
      </c>
      <c r="F108" s="8">
        <f>-Mar!L327</f>
        <v>-3000</v>
      </c>
      <c r="G108" s="8">
        <f>-Abr!L332</f>
        <v>-10200</v>
      </c>
      <c r="H108" s="9">
        <f t="shared" ref="H108:H141" si="113">SUM(D108:G108)</f>
        <v>-13200</v>
      </c>
      <c r="I108" s="39">
        <f t="shared" si="55"/>
        <v>3.9402985074626869E-2</v>
      </c>
      <c r="J108" s="8">
        <f>-Mai!L333</f>
        <v>-15400</v>
      </c>
      <c r="K108" s="8">
        <f>-Jun!L342</f>
        <v>-34304.17</v>
      </c>
      <c r="L108" s="8">
        <f>-Jul!L339</f>
        <v>-21974.240000000002</v>
      </c>
      <c r="M108" s="8">
        <f>-Ago!L345</f>
        <v>-30212.240000000002</v>
      </c>
      <c r="N108" s="9">
        <f t="shared" ref="N108:N139" si="114">SUM(J108:M108)</f>
        <v>-101890.65000000001</v>
      </c>
      <c r="O108" s="17">
        <f t="shared" si="95"/>
        <v>0.30415119402985075</v>
      </c>
      <c r="P108" s="8">
        <f>-Set!L349</f>
        <v>-41546.639999999999</v>
      </c>
      <c r="Q108" s="30">
        <f>-Out!L354</f>
        <v>-21444.720000000001</v>
      </c>
      <c r="R108" s="8">
        <f>-Nov!L354</f>
        <v>-10326.81</v>
      </c>
      <c r="S108" s="8">
        <f>-Dez!L356-2213.57</f>
        <v>-13746.8</v>
      </c>
      <c r="T108" s="9">
        <f t="shared" ref="T108:T139" si="115">SUM(P108:S108)</f>
        <v>-87064.97</v>
      </c>
      <c r="U108" s="39">
        <f t="shared" si="103"/>
        <v>0.25989543283582089</v>
      </c>
      <c r="V108" s="106">
        <f t="shared" ref="V108:V139" si="116">H108+N108+T108</f>
        <v>-202155.62</v>
      </c>
      <c r="W108" s="59">
        <f t="shared" si="98"/>
        <v>0.60344961194029845</v>
      </c>
      <c r="X108" s="58"/>
      <c r="Y108" s="58"/>
      <c r="Z108" s="58"/>
      <c r="AA108" s="58"/>
      <c r="AB108" s="58"/>
      <c r="AC108" s="58"/>
      <c r="AD108" s="58"/>
      <c r="AE108" s="83"/>
    </row>
    <row r="109" spans="1:31" x14ac:dyDescent="0.3">
      <c r="A109" s="2" t="s">
        <v>208</v>
      </c>
      <c r="B109" s="2" t="s">
        <v>209</v>
      </c>
      <c r="C109" s="50">
        <v>-556561.63</v>
      </c>
      <c r="D109" s="52">
        <f>-4-72-250-230.4</f>
        <v>-556.4</v>
      </c>
      <c r="E109" s="52">
        <f>-Fev!L321-Fev!L323-Fev!L317</f>
        <v>-1473.9</v>
      </c>
      <c r="F109" s="52">
        <f>-Mar!L338-Mar!L339-Mar!L330</f>
        <v>-10314.74</v>
      </c>
      <c r="G109" s="8">
        <f>-Abr!L335-Abr!L346</f>
        <v>-12425.869999999999</v>
      </c>
      <c r="H109" s="9">
        <f t="shared" si="113"/>
        <v>-24770.91</v>
      </c>
      <c r="I109" s="39">
        <f t="shared" si="55"/>
        <v>4.4507038690396246E-2</v>
      </c>
      <c r="J109" s="8">
        <f>-Mai!L336-Mai!L348</f>
        <v>-26378</v>
      </c>
      <c r="K109" s="8">
        <f>-Jun!L345-Jun!L356-Jun!L357</f>
        <v>-40574</v>
      </c>
      <c r="L109" s="8">
        <f>-Jul!L342-Jul!L354</f>
        <v>-99530.01</v>
      </c>
      <c r="M109" s="8">
        <f>-Ago!L348-Ago!L357-Ago!L360</f>
        <v>-24852</v>
      </c>
      <c r="N109" s="9">
        <f t="shared" si="114"/>
        <v>-191334.01</v>
      </c>
      <c r="O109" s="17">
        <f t="shared" si="95"/>
        <v>0.3437786575405854</v>
      </c>
      <c r="P109" s="8">
        <f>-Set!L352-Set!L361-Set!L363-Set!L364</f>
        <v>-44557.979999999996</v>
      </c>
      <c r="Q109" s="30">
        <f>-Out!L357-Out!L366-Out!L368-Out!L369-Out!L372</f>
        <v>-45495.03</v>
      </c>
      <c r="R109" s="30">
        <f>-Nov!L357-Nov!L366-Nov!L368-Nov!L370-Nov!L373</f>
        <v>-50159.619999999995</v>
      </c>
      <c r="S109" s="30">
        <f>-Dez!L359-Dez!L370-Dez!L372-Dez!L375</f>
        <v>-69028.539999999994</v>
      </c>
      <c r="T109" s="9">
        <f t="shared" si="115"/>
        <v>-209241.16999999998</v>
      </c>
      <c r="U109" s="39">
        <f t="shared" si="103"/>
        <v>0.37595327942387974</v>
      </c>
      <c r="V109" s="106">
        <f t="shared" si="116"/>
        <v>-425346.08999999997</v>
      </c>
      <c r="W109" s="59">
        <f t="shared" si="98"/>
        <v>0.76423897565486132</v>
      </c>
      <c r="X109" s="58"/>
      <c r="Y109" s="58"/>
      <c r="Z109" s="58"/>
      <c r="AA109" s="58"/>
      <c r="AB109" s="58"/>
      <c r="AC109" s="58"/>
      <c r="AD109" s="58"/>
      <c r="AE109" s="83"/>
    </row>
    <row r="110" spans="1:31" x14ac:dyDescent="0.3">
      <c r="A110" s="2" t="s">
        <v>210</v>
      </c>
      <c r="B110" s="2" t="s">
        <v>211</v>
      </c>
      <c r="C110" s="50">
        <v>-1015203.53</v>
      </c>
      <c r="D110" s="8">
        <f>-Jan!K277</f>
        <v>-2184</v>
      </c>
      <c r="E110" s="8">
        <f>-Fev!L322</f>
        <v>-14196</v>
      </c>
      <c r="F110" s="8">
        <f>-Mar!L340</f>
        <v>-8190</v>
      </c>
      <c r="G110" s="8">
        <v>0</v>
      </c>
      <c r="H110" s="9">
        <f t="shared" si="113"/>
        <v>-24570</v>
      </c>
      <c r="I110" s="39">
        <f t="shared" si="55"/>
        <v>2.4202043505502781E-2</v>
      </c>
      <c r="J110" s="8">
        <v>0</v>
      </c>
      <c r="K110" s="8">
        <v>0</v>
      </c>
      <c r="L110" s="8">
        <v>0</v>
      </c>
      <c r="M110" s="8">
        <f>-Ago!L358</f>
        <v>-15288</v>
      </c>
      <c r="N110" s="9">
        <f t="shared" si="114"/>
        <v>-15288</v>
      </c>
      <c r="O110" s="17">
        <f t="shared" si="95"/>
        <v>1.5059049292312842E-2</v>
      </c>
      <c r="P110" s="8">
        <f>-Set!L362</f>
        <v>-36582</v>
      </c>
      <c r="Q110" s="30">
        <f>-Out!L367</f>
        <v>-44499</v>
      </c>
      <c r="R110" s="8">
        <f>-Nov!L367</f>
        <v>-43134</v>
      </c>
      <c r="S110" s="8">
        <f>-Dez!L369</f>
        <v>-98280</v>
      </c>
      <c r="T110" s="9">
        <f t="shared" si="115"/>
        <v>-222495</v>
      </c>
      <c r="U110" s="39">
        <f t="shared" si="103"/>
        <v>0.21916294952205298</v>
      </c>
      <c r="V110" s="106">
        <f t="shared" si="116"/>
        <v>-262353</v>
      </c>
      <c r="W110" s="59">
        <f t="shared" si="98"/>
        <v>0.2584240423198686</v>
      </c>
      <c r="X110" s="58"/>
      <c r="Y110" s="58"/>
      <c r="Z110" s="58"/>
      <c r="AA110" s="58"/>
      <c r="AB110" s="58"/>
      <c r="AC110" s="58"/>
      <c r="AD110" s="58"/>
      <c r="AE110" s="83"/>
    </row>
    <row r="111" spans="1:31" x14ac:dyDescent="0.3">
      <c r="A111" s="2" t="s">
        <v>212</v>
      </c>
      <c r="B111" s="2" t="s">
        <v>213</v>
      </c>
      <c r="C111" s="50">
        <v>-27000</v>
      </c>
      <c r="D111" s="8">
        <v>0</v>
      </c>
      <c r="E111" s="8">
        <v>0</v>
      </c>
      <c r="F111" s="8">
        <v>0</v>
      </c>
      <c r="G111" s="8">
        <v>0</v>
      </c>
      <c r="H111" s="9">
        <f t="shared" si="113"/>
        <v>0</v>
      </c>
      <c r="I111" s="39">
        <f t="shared" si="55"/>
        <v>0</v>
      </c>
      <c r="J111" s="8">
        <v>0</v>
      </c>
      <c r="K111" s="8">
        <v>0</v>
      </c>
      <c r="L111" s="8">
        <v>0</v>
      </c>
      <c r="M111" s="8">
        <v>0</v>
      </c>
      <c r="N111" s="9">
        <f t="shared" si="114"/>
        <v>0</v>
      </c>
      <c r="O111" s="17">
        <f t="shared" si="95"/>
        <v>0</v>
      </c>
      <c r="P111" s="8">
        <v>0</v>
      </c>
      <c r="Q111" s="30">
        <f>-Out!L371</f>
        <v>-436.32</v>
      </c>
      <c r="R111" s="8">
        <f>-Nov!L372</f>
        <v>-597.91999999999996</v>
      </c>
      <c r="S111" s="8">
        <f>-Dez!L374</f>
        <v>-80.8</v>
      </c>
      <c r="T111" s="9">
        <f t="shared" si="115"/>
        <v>-1115.04</v>
      </c>
      <c r="U111" s="39">
        <f t="shared" si="103"/>
        <v>4.1297777777777774E-2</v>
      </c>
      <c r="V111" s="106">
        <f t="shared" si="116"/>
        <v>-1115.04</v>
      </c>
      <c r="W111" s="59">
        <f t="shared" si="98"/>
        <v>4.1297777777777774E-2</v>
      </c>
      <c r="X111" s="58"/>
      <c r="Y111" s="58"/>
      <c r="Z111" s="58"/>
      <c r="AA111" s="58"/>
      <c r="AB111" s="58"/>
      <c r="AC111" s="58"/>
      <c r="AD111" s="58"/>
      <c r="AE111" s="83"/>
    </row>
    <row r="112" spans="1:31" x14ac:dyDescent="0.3">
      <c r="A112" s="2" t="s">
        <v>214</v>
      </c>
      <c r="B112" s="2" t="s">
        <v>215</v>
      </c>
      <c r="C112" s="50">
        <v>-120000</v>
      </c>
      <c r="D112" s="8">
        <v>0</v>
      </c>
      <c r="E112" s="8">
        <v>0</v>
      </c>
      <c r="F112" s="8">
        <v>0</v>
      </c>
      <c r="G112" s="8">
        <v>0</v>
      </c>
      <c r="H112" s="9">
        <f t="shared" si="113"/>
        <v>0</v>
      </c>
      <c r="I112" s="39">
        <f t="shared" si="55"/>
        <v>0</v>
      </c>
      <c r="J112" s="8">
        <v>0</v>
      </c>
      <c r="K112" s="8">
        <v>0</v>
      </c>
      <c r="L112" s="8">
        <v>0</v>
      </c>
      <c r="M112" s="8">
        <v>0</v>
      </c>
      <c r="N112" s="9">
        <f t="shared" si="114"/>
        <v>0</v>
      </c>
      <c r="O112" s="17">
        <f t="shared" si="95"/>
        <v>0</v>
      </c>
      <c r="P112" s="8">
        <v>0</v>
      </c>
      <c r="Q112" s="30">
        <v>0</v>
      </c>
      <c r="R112" s="8">
        <f>-Nov!L369</f>
        <v>-5250</v>
      </c>
      <c r="S112" s="8">
        <f>-Dez!L371</f>
        <v>-7350.44</v>
      </c>
      <c r="T112" s="9">
        <f t="shared" si="115"/>
        <v>-12600.439999999999</v>
      </c>
      <c r="U112" s="39">
        <f t="shared" si="103"/>
        <v>0.10500366666666666</v>
      </c>
      <c r="V112" s="106">
        <f t="shared" si="116"/>
        <v>-12600.439999999999</v>
      </c>
      <c r="W112" s="59">
        <f t="shared" si="98"/>
        <v>0.10500366666666666</v>
      </c>
      <c r="X112" s="58"/>
      <c r="Y112" s="58"/>
      <c r="Z112" s="58"/>
      <c r="AA112" s="58"/>
      <c r="AB112" s="58"/>
      <c r="AC112" s="58"/>
      <c r="AD112" s="58"/>
      <c r="AE112" s="83"/>
    </row>
    <row r="113" spans="1:31" x14ac:dyDescent="0.3">
      <c r="A113" s="2" t="s">
        <v>216</v>
      </c>
      <c r="B113" s="2" t="s">
        <v>217</v>
      </c>
      <c r="C113" s="50">
        <v>0</v>
      </c>
      <c r="D113" s="8">
        <v>0</v>
      </c>
      <c r="E113" s="8">
        <v>0</v>
      </c>
      <c r="F113" s="8">
        <v>0</v>
      </c>
      <c r="G113" s="8">
        <v>0</v>
      </c>
      <c r="H113" s="9">
        <f t="shared" si="113"/>
        <v>0</v>
      </c>
      <c r="I113" s="39" t="str">
        <f t="shared" si="55"/>
        <v>-</v>
      </c>
      <c r="J113" s="8">
        <v>0</v>
      </c>
      <c r="K113" s="8">
        <v>0</v>
      </c>
      <c r="L113" s="8">
        <v>0</v>
      </c>
      <c r="M113" s="8">
        <v>0</v>
      </c>
      <c r="N113" s="9">
        <f t="shared" si="114"/>
        <v>0</v>
      </c>
      <c r="O113" s="17" t="str">
        <f t="shared" ref="O113:O141" si="117">IF(C113=0,"-",N113/C113)</f>
        <v>-</v>
      </c>
      <c r="P113" s="8">
        <v>0</v>
      </c>
      <c r="Q113" s="30">
        <v>0</v>
      </c>
      <c r="R113" s="8">
        <v>0</v>
      </c>
      <c r="S113" s="8">
        <v>0</v>
      </c>
      <c r="T113" s="9">
        <f t="shared" si="115"/>
        <v>0</v>
      </c>
      <c r="U113" s="39" t="str">
        <f t="shared" si="103"/>
        <v>-</v>
      </c>
      <c r="V113" s="106">
        <f t="shared" si="116"/>
        <v>0</v>
      </c>
      <c r="W113" s="59" t="str">
        <f t="shared" ref="W113:W139" si="118">IF(C113=0,"-",V113/C113)</f>
        <v>-</v>
      </c>
      <c r="X113" s="58"/>
      <c r="Y113" s="58"/>
      <c r="Z113" s="58"/>
      <c r="AA113" s="58"/>
      <c r="AB113" s="58"/>
      <c r="AC113" s="58"/>
      <c r="AD113" s="58"/>
      <c r="AE113" s="83"/>
    </row>
    <row r="114" spans="1:31" x14ac:dyDescent="0.3">
      <c r="A114" s="2" t="s">
        <v>218</v>
      </c>
      <c r="B114" s="2" t="s">
        <v>219</v>
      </c>
      <c r="C114" s="50">
        <v>-40000</v>
      </c>
      <c r="D114" s="8">
        <v>0</v>
      </c>
      <c r="E114" s="8">
        <v>0</v>
      </c>
      <c r="F114" s="8">
        <f>-Mar!L342</f>
        <v>-4000</v>
      </c>
      <c r="G114" s="8">
        <v>0</v>
      </c>
      <c r="H114" s="9">
        <f t="shared" si="113"/>
        <v>-4000</v>
      </c>
      <c r="I114" s="39">
        <f t="shared" ref="I114:I141" si="119">IF(C114=0,"-",H114/C114)</f>
        <v>0.1</v>
      </c>
      <c r="J114" s="8">
        <f>-Mai!L349</f>
        <v>-5000</v>
      </c>
      <c r="K114" s="8">
        <f>-Jun!L358</f>
        <v>-3600.05</v>
      </c>
      <c r="L114" s="8">
        <v>0</v>
      </c>
      <c r="M114" s="8">
        <v>0</v>
      </c>
      <c r="N114" s="9">
        <f t="shared" si="114"/>
        <v>-8600.0499999999993</v>
      </c>
      <c r="O114" s="17">
        <f t="shared" si="117"/>
        <v>0.21500124999999998</v>
      </c>
      <c r="P114" s="8">
        <f>-Set!L365</f>
        <v>-2000</v>
      </c>
      <c r="Q114" s="30">
        <f>-Out!L370</f>
        <v>-2399.91</v>
      </c>
      <c r="R114" s="8">
        <v>0</v>
      </c>
      <c r="S114" s="8">
        <v>0</v>
      </c>
      <c r="T114" s="9">
        <f t="shared" si="115"/>
        <v>-4399.91</v>
      </c>
      <c r="U114" s="39">
        <f t="shared" si="103"/>
        <v>0.10999774999999999</v>
      </c>
      <c r="V114" s="106">
        <f t="shared" si="116"/>
        <v>-16999.96</v>
      </c>
      <c r="W114" s="59">
        <f t="shared" si="118"/>
        <v>0.42499899999999996</v>
      </c>
      <c r="X114" s="58"/>
      <c r="Y114" s="58"/>
      <c r="Z114" s="58"/>
      <c r="AA114" s="58"/>
      <c r="AB114" s="58"/>
      <c r="AC114" s="58"/>
      <c r="AD114" s="58"/>
      <c r="AE114" s="83"/>
    </row>
    <row r="115" spans="1:31" x14ac:dyDescent="0.3">
      <c r="A115" s="2" t="s">
        <v>220</v>
      </c>
      <c r="B115" s="2" t="s">
        <v>203</v>
      </c>
      <c r="C115" s="50">
        <v>-100000</v>
      </c>
      <c r="D115" s="8">
        <v>0</v>
      </c>
      <c r="E115" s="8">
        <f>-Fev!L325</f>
        <v>-11235</v>
      </c>
      <c r="F115" s="8">
        <f>-Mar!L344-2350</f>
        <v>-14380</v>
      </c>
      <c r="G115" s="8">
        <f>-Abr!L349-689.7</f>
        <v>-14999.7</v>
      </c>
      <c r="H115" s="9">
        <f t="shared" si="113"/>
        <v>-40614.699999999997</v>
      </c>
      <c r="I115" s="39">
        <f t="shared" si="119"/>
        <v>0.40614699999999998</v>
      </c>
      <c r="J115" s="8">
        <f>-Mai!L351</f>
        <v>-3180</v>
      </c>
      <c r="K115" s="8">
        <f>-Jun!L360</f>
        <v>-763.26</v>
      </c>
      <c r="L115" s="8">
        <f>-Jul!L357-2994</f>
        <v>31386</v>
      </c>
      <c r="M115" s="8">
        <f>-Ago!L363-24395.28</f>
        <v>-24913.279999999999</v>
      </c>
      <c r="N115" s="9">
        <f t="shared" si="114"/>
        <v>2529.4599999999991</v>
      </c>
      <c r="O115" s="17">
        <f t="shared" si="117"/>
        <v>-2.529459999999999E-2</v>
      </c>
      <c r="P115" s="8">
        <f>-2425.12</f>
        <v>-2425.12</v>
      </c>
      <c r="Q115" s="30">
        <f>-Out!L374-18589.02</f>
        <v>-19380.52</v>
      </c>
      <c r="R115" s="8">
        <v>-991.87</v>
      </c>
      <c r="S115" s="8">
        <f>-Dez!L377-40170.36</f>
        <v>-41303.620000000003</v>
      </c>
      <c r="T115" s="9">
        <f t="shared" si="115"/>
        <v>-64101.130000000005</v>
      </c>
      <c r="U115" s="39">
        <f t="shared" si="103"/>
        <v>0.64101130000000006</v>
      </c>
      <c r="V115" s="106">
        <f t="shared" si="116"/>
        <v>-102186.37</v>
      </c>
      <c r="W115" s="59">
        <f t="shared" si="118"/>
        <v>1.0218636999999999</v>
      </c>
      <c r="X115" s="58"/>
      <c r="Y115" s="58"/>
      <c r="Z115" s="58"/>
      <c r="AA115" s="58"/>
      <c r="AB115" s="58"/>
      <c r="AC115" s="58"/>
      <c r="AD115" s="58"/>
      <c r="AE115" s="83"/>
    </row>
    <row r="116" spans="1:31" x14ac:dyDescent="0.3">
      <c r="A116" s="2" t="s">
        <v>221</v>
      </c>
      <c r="B116" s="2" t="s">
        <v>222</v>
      </c>
      <c r="C116" s="50">
        <v>0</v>
      </c>
      <c r="D116" s="30">
        <v>0</v>
      </c>
      <c r="E116" s="30">
        <v>0</v>
      </c>
      <c r="F116" s="30">
        <v>0</v>
      </c>
      <c r="G116" s="30">
        <v>0</v>
      </c>
      <c r="H116" s="9">
        <f t="shared" si="113"/>
        <v>0</v>
      </c>
      <c r="I116" s="39" t="str">
        <f t="shared" si="119"/>
        <v>-</v>
      </c>
      <c r="J116" s="30">
        <v>0</v>
      </c>
      <c r="K116" s="30">
        <v>0</v>
      </c>
      <c r="L116" s="30">
        <v>0</v>
      </c>
      <c r="M116" s="30">
        <v>0</v>
      </c>
      <c r="N116" s="9">
        <f t="shared" si="114"/>
        <v>0</v>
      </c>
      <c r="O116" s="39" t="str">
        <f t="shared" si="117"/>
        <v>-</v>
      </c>
      <c r="P116" s="30">
        <v>0</v>
      </c>
      <c r="Q116" s="30">
        <v>0</v>
      </c>
      <c r="R116" s="30">
        <v>0</v>
      </c>
      <c r="S116" s="30">
        <v>0</v>
      </c>
      <c r="T116" s="9">
        <f t="shared" si="115"/>
        <v>0</v>
      </c>
      <c r="U116" s="39" t="str">
        <f t="shared" si="103"/>
        <v>-</v>
      </c>
      <c r="V116" s="106">
        <f t="shared" si="116"/>
        <v>0</v>
      </c>
      <c r="W116" s="59" t="str">
        <f t="shared" si="118"/>
        <v>-</v>
      </c>
      <c r="X116" s="58"/>
      <c r="Y116" s="58"/>
      <c r="Z116" s="58"/>
      <c r="AA116" s="58"/>
      <c r="AB116" s="58"/>
      <c r="AC116" s="58"/>
      <c r="AD116" s="58"/>
      <c r="AE116" s="83"/>
    </row>
    <row r="117" spans="1:31" x14ac:dyDescent="0.3">
      <c r="A117" s="2" t="s">
        <v>223</v>
      </c>
      <c r="B117" s="2" t="s">
        <v>224</v>
      </c>
      <c r="C117" s="50">
        <v>0</v>
      </c>
      <c r="D117" s="8">
        <v>0</v>
      </c>
      <c r="E117" s="8">
        <v>0</v>
      </c>
      <c r="F117" s="8">
        <v>0</v>
      </c>
      <c r="G117" s="8">
        <v>0</v>
      </c>
      <c r="H117" s="9">
        <f t="shared" si="113"/>
        <v>0</v>
      </c>
      <c r="I117" s="39" t="str">
        <f t="shared" si="119"/>
        <v>-</v>
      </c>
      <c r="J117" s="8">
        <v>0</v>
      </c>
      <c r="K117" s="8">
        <v>0</v>
      </c>
      <c r="L117" s="8">
        <v>0</v>
      </c>
      <c r="M117" s="8">
        <v>0</v>
      </c>
      <c r="N117" s="9">
        <f t="shared" si="114"/>
        <v>0</v>
      </c>
      <c r="O117" s="17" t="str">
        <f t="shared" si="117"/>
        <v>-</v>
      </c>
      <c r="P117" s="8">
        <v>0</v>
      </c>
      <c r="Q117" s="30">
        <v>0</v>
      </c>
      <c r="R117" s="8">
        <v>0</v>
      </c>
      <c r="S117" s="8">
        <v>0</v>
      </c>
      <c r="T117" s="9">
        <f t="shared" si="115"/>
        <v>0</v>
      </c>
      <c r="U117" s="39" t="str">
        <f t="shared" si="103"/>
        <v>-</v>
      </c>
      <c r="V117" s="106">
        <f t="shared" si="116"/>
        <v>0</v>
      </c>
      <c r="W117" s="59" t="str">
        <f t="shared" si="118"/>
        <v>-</v>
      </c>
      <c r="X117" s="58"/>
      <c r="Y117" s="58"/>
      <c r="Z117" s="58"/>
      <c r="AA117" s="58"/>
      <c r="AB117" s="58"/>
      <c r="AC117" s="58"/>
      <c r="AD117" s="58"/>
      <c r="AE117" s="83"/>
    </row>
    <row r="118" spans="1:31" x14ac:dyDescent="0.3">
      <c r="A118" s="16" t="s">
        <v>225</v>
      </c>
      <c r="B118" s="16" t="s">
        <v>226</v>
      </c>
      <c r="C118" s="109">
        <f>SUM(C119:C127)</f>
        <v>-799421.05</v>
      </c>
      <c r="D118" s="6">
        <f t="shared" ref="D118:G118" si="120">SUM(D119:D127)</f>
        <v>-523.74</v>
      </c>
      <c r="E118" s="6">
        <f t="shared" si="120"/>
        <v>-44310.82</v>
      </c>
      <c r="F118" s="6">
        <f t="shared" si="120"/>
        <v>-64587.81</v>
      </c>
      <c r="G118" s="6">
        <f t="shared" si="120"/>
        <v>-17642.77</v>
      </c>
      <c r="H118" s="9">
        <f t="shared" si="113"/>
        <v>-127065.14</v>
      </c>
      <c r="I118" s="39">
        <f t="shared" si="119"/>
        <v>0.15894645256088766</v>
      </c>
      <c r="J118" s="6">
        <f t="shared" ref="J118:M118" si="121">SUM(J119:J127)</f>
        <v>-18697.150000000001</v>
      </c>
      <c r="K118" s="6">
        <f t="shared" si="121"/>
        <v>-55476.55</v>
      </c>
      <c r="L118" s="6">
        <f t="shared" si="121"/>
        <v>-79784.210000000006</v>
      </c>
      <c r="M118" s="6">
        <f t="shared" si="121"/>
        <v>-60502.81</v>
      </c>
      <c r="N118" s="9">
        <f t="shared" si="114"/>
        <v>-214460.72000000003</v>
      </c>
      <c r="O118" s="17">
        <f t="shared" si="117"/>
        <v>0.26827004367723367</v>
      </c>
      <c r="P118" s="6">
        <f t="shared" ref="P118:S118" si="122">SUM(P119:P127)</f>
        <v>-57885.24</v>
      </c>
      <c r="Q118" s="64">
        <f t="shared" si="122"/>
        <v>-109933.04000000001</v>
      </c>
      <c r="R118" s="6">
        <f t="shared" si="122"/>
        <v>-173247.47</v>
      </c>
      <c r="S118" s="6">
        <f t="shared" si="122"/>
        <v>-59881.63</v>
      </c>
      <c r="T118" s="9">
        <f t="shared" si="115"/>
        <v>-400947.38</v>
      </c>
      <c r="U118" s="39">
        <f t="shared" si="103"/>
        <v>0.5015471884309276</v>
      </c>
      <c r="V118" s="106">
        <f t="shared" si="116"/>
        <v>-742473.24</v>
      </c>
      <c r="W118" s="59">
        <f t="shared" si="118"/>
        <v>0.92876368466904891</v>
      </c>
      <c r="X118" s="58"/>
      <c r="Y118" s="58"/>
      <c r="Z118" s="58"/>
      <c r="AA118" s="58"/>
      <c r="AB118" s="58"/>
      <c r="AC118" s="58"/>
      <c r="AD118" s="58"/>
      <c r="AE118" s="83"/>
    </row>
    <row r="119" spans="1:31" x14ac:dyDescent="0.3">
      <c r="A119" s="2" t="s">
        <v>227</v>
      </c>
      <c r="B119" s="2" t="s">
        <v>228</v>
      </c>
      <c r="C119" s="50">
        <v>-132000</v>
      </c>
      <c r="D119" s="8">
        <v>0</v>
      </c>
      <c r="E119" s="8">
        <v>0</v>
      </c>
      <c r="F119" s="8">
        <v>0</v>
      </c>
      <c r="G119" s="8">
        <v>0</v>
      </c>
      <c r="H119" s="9">
        <f t="shared" si="113"/>
        <v>0</v>
      </c>
      <c r="I119" s="39">
        <f t="shared" si="119"/>
        <v>0</v>
      </c>
      <c r="J119" s="8">
        <v>0</v>
      </c>
      <c r="K119" s="8">
        <v>0</v>
      </c>
      <c r="L119" s="8">
        <v>0</v>
      </c>
      <c r="M119" s="8">
        <v>0</v>
      </c>
      <c r="N119" s="9">
        <f t="shared" si="114"/>
        <v>0</v>
      </c>
      <c r="O119" s="17">
        <f t="shared" si="117"/>
        <v>0</v>
      </c>
      <c r="P119" s="8">
        <v>0</v>
      </c>
      <c r="Q119" s="30">
        <v>0</v>
      </c>
      <c r="R119" s="8">
        <v>0</v>
      </c>
      <c r="S119" s="8">
        <v>0</v>
      </c>
      <c r="T119" s="9">
        <f t="shared" si="115"/>
        <v>0</v>
      </c>
      <c r="U119" s="39">
        <f t="shared" ref="U119:U141" si="123">IF(C119=0,"-",T119/C119)</f>
        <v>0</v>
      </c>
      <c r="V119" s="106">
        <f t="shared" si="116"/>
        <v>0</v>
      </c>
      <c r="W119" s="59">
        <f t="shared" si="118"/>
        <v>0</v>
      </c>
      <c r="X119" s="58"/>
      <c r="Y119" s="58"/>
      <c r="Z119" s="58"/>
      <c r="AA119" s="58"/>
      <c r="AB119" s="58"/>
      <c r="AC119" s="58"/>
      <c r="AD119" s="58"/>
      <c r="AE119" s="83"/>
    </row>
    <row r="120" spans="1:31" x14ac:dyDescent="0.3">
      <c r="A120" s="2" t="s">
        <v>229</v>
      </c>
      <c r="B120" s="2" t="s">
        <v>230</v>
      </c>
      <c r="C120" s="50">
        <v>-20421.03</v>
      </c>
      <c r="D120" s="8">
        <v>0</v>
      </c>
      <c r="E120" s="8">
        <v>0</v>
      </c>
      <c r="F120" s="8">
        <v>0</v>
      </c>
      <c r="G120" s="8">
        <v>0</v>
      </c>
      <c r="H120" s="9">
        <f t="shared" si="113"/>
        <v>0</v>
      </c>
      <c r="I120" s="39">
        <f t="shared" si="119"/>
        <v>0</v>
      </c>
      <c r="J120" s="8">
        <f>-Mai!L323</f>
        <v>-1200</v>
      </c>
      <c r="K120" s="8">
        <v>0</v>
      </c>
      <c r="L120" s="8">
        <v>0</v>
      </c>
      <c r="M120" s="8">
        <f>-Ago!L335</f>
        <v>-540</v>
      </c>
      <c r="N120" s="9">
        <f t="shared" si="114"/>
        <v>-1740</v>
      </c>
      <c r="O120" s="17">
        <f t="shared" si="117"/>
        <v>8.5206279996650522E-2</v>
      </c>
      <c r="P120" s="8">
        <v>0</v>
      </c>
      <c r="Q120" s="30">
        <f>-Out!L344</f>
        <v>-520</v>
      </c>
      <c r="R120" s="8">
        <v>0</v>
      </c>
      <c r="S120" s="8">
        <v>0</v>
      </c>
      <c r="T120" s="9">
        <f t="shared" si="115"/>
        <v>-520</v>
      </c>
      <c r="U120" s="39">
        <f t="shared" si="123"/>
        <v>2.5463945746125441E-2</v>
      </c>
      <c r="V120" s="106">
        <f t="shared" si="116"/>
        <v>-2260</v>
      </c>
      <c r="W120" s="59">
        <f t="shared" si="118"/>
        <v>0.11067022574277596</v>
      </c>
      <c r="X120" s="58"/>
      <c r="Y120" s="58"/>
      <c r="Z120" s="58"/>
      <c r="AA120" s="58"/>
      <c r="AB120" s="58"/>
      <c r="AC120" s="58"/>
      <c r="AD120" s="58"/>
      <c r="AE120" s="83"/>
    </row>
    <row r="121" spans="1:31" x14ac:dyDescent="0.3">
      <c r="A121" s="2" t="s">
        <v>231</v>
      </c>
      <c r="B121" s="2" t="s">
        <v>232</v>
      </c>
      <c r="C121" s="50">
        <v>0</v>
      </c>
      <c r="D121" s="8">
        <v>0</v>
      </c>
      <c r="E121" s="8">
        <v>0</v>
      </c>
      <c r="F121" s="8">
        <v>0</v>
      </c>
      <c r="G121" s="8">
        <v>0</v>
      </c>
      <c r="H121" s="9">
        <f t="shared" si="113"/>
        <v>0</v>
      </c>
      <c r="I121" s="39" t="str">
        <f t="shared" si="119"/>
        <v>-</v>
      </c>
      <c r="J121" s="8">
        <v>0</v>
      </c>
      <c r="K121" s="8">
        <v>0</v>
      </c>
      <c r="L121" s="8">
        <v>0</v>
      </c>
      <c r="M121" s="8">
        <v>0</v>
      </c>
      <c r="N121" s="9">
        <f t="shared" si="114"/>
        <v>0</v>
      </c>
      <c r="O121" s="17" t="str">
        <f t="shared" si="117"/>
        <v>-</v>
      </c>
      <c r="P121" s="8">
        <v>0</v>
      </c>
      <c r="Q121" s="30">
        <v>0</v>
      </c>
      <c r="R121" s="8">
        <v>0</v>
      </c>
      <c r="S121" s="8">
        <v>0</v>
      </c>
      <c r="T121" s="9">
        <f t="shared" si="115"/>
        <v>0</v>
      </c>
      <c r="U121" s="39" t="str">
        <f t="shared" si="123"/>
        <v>-</v>
      </c>
      <c r="V121" s="106">
        <f t="shared" si="116"/>
        <v>0</v>
      </c>
      <c r="W121" s="59" t="str">
        <f t="shared" si="118"/>
        <v>-</v>
      </c>
      <c r="X121" s="58"/>
      <c r="Y121" s="58"/>
      <c r="Z121" s="58"/>
      <c r="AA121" s="58"/>
      <c r="AB121" s="58"/>
      <c r="AC121" s="58"/>
      <c r="AD121" s="58"/>
      <c r="AE121" s="83"/>
    </row>
    <row r="122" spans="1:31" x14ac:dyDescent="0.3">
      <c r="A122" s="2" t="s">
        <v>233</v>
      </c>
      <c r="B122" s="2" t="s">
        <v>234</v>
      </c>
      <c r="C122" s="50">
        <v>0</v>
      </c>
      <c r="D122" s="8">
        <v>0</v>
      </c>
      <c r="E122" s="8">
        <v>0</v>
      </c>
      <c r="F122" s="8">
        <v>0</v>
      </c>
      <c r="G122" s="8">
        <v>0</v>
      </c>
      <c r="H122" s="9">
        <f t="shared" si="113"/>
        <v>0</v>
      </c>
      <c r="I122" s="39" t="str">
        <f t="shared" si="119"/>
        <v>-</v>
      </c>
      <c r="J122" s="8">
        <v>0</v>
      </c>
      <c r="K122" s="8">
        <v>0</v>
      </c>
      <c r="L122" s="8">
        <v>0</v>
      </c>
      <c r="M122" s="8">
        <v>0</v>
      </c>
      <c r="N122" s="9">
        <f t="shared" si="114"/>
        <v>0</v>
      </c>
      <c r="O122" s="17" t="str">
        <f t="shared" si="117"/>
        <v>-</v>
      </c>
      <c r="P122" s="8">
        <v>0</v>
      </c>
      <c r="Q122" s="30">
        <v>0</v>
      </c>
      <c r="R122" s="8">
        <v>0</v>
      </c>
      <c r="S122" s="8">
        <v>0</v>
      </c>
      <c r="T122" s="9">
        <f t="shared" si="115"/>
        <v>0</v>
      </c>
      <c r="U122" s="39" t="str">
        <f t="shared" si="123"/>
        <v>-</v>
      </c>
      <c r="V122" s="106">
        <f t="shared" si="116"/>
        <v>0</v>
      </c>
      <c r="W122" s="59" t="str">
        <f t="shared" si="118"/>
        <v>-</v>
      </c>
      <c r="X122" s="58"/>
      <c r="Y122" s="58"/>
      <c r="Z122" s="58"/>
      <c r="AA122" s="58"/>
      <c r="AB122" s="58"/>
      <c r="AC122" s="58"/>
      <c r="AD122" s="58"/>
      <c r="AE122" s="83"/>
    </row>
    <row r="123" spans="1:31" x14ac:dyDescent="0.3">
      <c r="A123" s="2" t="s">
        <v>235</v>
      </c>
      <c r="B123" s="2" t="s">
        <v>236</v>
      </c>
      <c r="C123" s="110">
        <v>-50000</v>
      </c>
      <c r="D123" s="8">
        <v>0</v>
      </c>
      <c r="E123" s="8">
        <v>0</v>
      </c>
      <c r="F123" s="8">
        <v>0</v>
      </c>
      <c r="G123" s="8">
        <v>0</v>
      </c>
      <c r="H123" s="9">
        <f t="shared" si="113"/>
        <v>0</v>
      </c>
      <c r="I123" s="39">
        <f t="shared" si="119"/>
        <v>0</v>
      </c>
      <c r="J123" s="8">
        <v>0</v>
      </c>
      <c r="K123" s="8">
        <v>0</v>
      </c>
      <c r="L123" s="8">
        <v>0</v>
      </c>
      <c r="M123" s="8">
        <v>0</v>
      </c>
      <c r="N123" s="9">
        <f t="shared" si="114"/>
        <v>0</v>
      </c>
      <c r="O123" s="17">
        <f t="shared" si="117"/>
        <v>0</v>
      </c>
      <c r="P123" s="8">
        <v>0</v>
      </c>
      <c r="Q123" s="30">
        <v>0</v>
      </c>
      <c r="R123" s="8">
        <v>0</v>
      </c>
      <c r="S123" s="8">
        <v>-7925</v>
      </c>
      <c r="T123" s="9">
        <f t="shared" si="115"/>
        <v>-7925</v>
      </c>
      <c r="U123" s="39">
        <f t="shared" si="123"/>
        <v>0.1585</v>
      </c>
      <c r="V123" s="106">
        <f t="shared" si="116"/>
        <v>-7925</v>
      </c>
      <c r="W123" s="59">
        <f t="shared" si="118"/>
        <v>0.1585</v>
      </c>
      <c r="X123" s="58"/>
      <c r="Y123" s="58"/>
      <c r="Z123" s="58"/>
      <c r="AA123" s="58"/>
      <c r="AB123" s="58"/>
      <c r="AC123" s="58"/>
      <c r="AD123" s="58"/>
      <c r="AE123" s="83"/>
    </row>
    <row r="124" spans="1:31" x14ac:dyDescent="0.3">
      <c r="A124" s="2" t="s">
        <v>237</v>
      </c>
      <c r="B124" s="2" t="s">
        <v>238</v>
      </c>
      <c r="C124" s="50">
        <v>0</v>
      </c>
      <c r="D124" s="8">
        <v>0</v>
      </c>
      <c r="E124" s="8">
        <v>0</v>
      </c>
      <c r="F124" s="8">
        <v>0</v>
      </c>
      <c r="G124" s="8">
        <v>0</v>
      </c>
      <c r="H124" s="9">
        <f t="shared" si="113"/>
        <v>0</v>
      </c>
      <c r="I124" s="39" t="str">
        <f t="shared" si="119"/>
        <v>-</v>
      </c>
      <c r="J124" s="8">
        <v>0</v>
      </c>
      <c r="K124" s="8">
        <v>0</v>
      </c>
      <c r="L124" s="8">
        <v>0</v>
      </c>
      <c r="M124" s="8">
        <v>0</v>
      </c>
      <c r="N124" s="9">
        <f t="shared" si="114"/>
        <v>0</v>
      </c>
      <c r="O124" s="17" t="str">
        <f t="shared" si="117"/>
        <v>-</v>
      </c>
      <c r="P124" s="8">
        <v>0</v>
      </c>
      <c r="Q124" s="30">
        <v>0</v>
      </c>
      <c r="R124" s="8">
        <v>0</v>
      </c>
      <c r="S124" s="8">
        <v>0</v>
      </c>
      <c r="T124" s="9">
        <f t="shared" si="115"/>
        <v>0</v>
      </c>
      <c r="U124" s="39" t="str">
        <f t="shared" si="123"/>
        <v>-</v>
      </c>
      <c r="V124" s="106">
        <f t="shared" si="116"/>
        <v>0</v>
      </c>
      <c r="W124" s="59" t="str">
        <f t="shared" si="118"/>
        <v>-</v>
      </c>
      <c r="X124" s="58"/>
      <c r="Y124" s="58"/>
      <c r="Z124" s="58"/>
      <c r="AA124" s="58"/>
      <c r="AB124" s="58"/>
      <c r="AC124" s="58"/>
      <c r="AD124" s="58"/>
      <c r="AE124" s="83"/>
    </row>
    <row r="125" spans="1:31" x14ac:dyDescent="0.3">
      <c r="A125" s="2" t="s">
        <v>239</v>
      </c>
      <c r="B125" s="2" t="s">
        <v>240</v>
      </c>
      <c r="C125" s="110">
        <v>-502000.02</v>
      </c>
      <c r="D125" s="8">
        <f>-Jan!K268</f>
        <v>-523.74</v>
      </c>
      <c r="E125" s="8">
        <f>-Fev!L305</f>
        <v>-43992.82</v>
      </c>
      <c r="F125" s="8">
        <f>-Mar!L317</f>
        <v>-64142.81</v>
      </c>
      <c r="G125" s="8">
        <f>-Abr!L322</f>
        <v>-17642.77</v>
      </c>
      <c r="H125" s="9">
        <f t="shared" si="113"/>
        <v>-126302.14</v>
      </c>
      <c r="I125" s="39">
        <f t="shared" si="119"/>
        <v>0.25159787842239528</v>
      </c>
      <c r="J125" s="8">
        <f>-Mai!L320</f>
        <v>-17497.150000000001</v>
      </c>
      <c r="K125" s="8">
        <f>-Jun!L329</f>
        <v>-46504.55</v>
      </c>
      <c r="L125" s="8">
        <f>-Jul!L326</f>
        <v>-79784.210000000006</v>
      </c>
      <c r="M125" s="8">
        <f>-Ago!L332</f>
        <v>-58567.81</v>
      </c>
      <c r="N125" s="9">
        <f t="shared" si="114"/>
        <v>-202353.72</v>
      </c>
      <c r="O125" s="17">
        <f t="shared" si="117"/>
        <v>0.40309504370139265</v>
      </c>
      <c r="P125" s="8">
        <f>-Set!L336</f>
        <v>-36671.24</v>
      </c>
      <c r="Q125" s="30">
        <f>-Out!L341</f>
        <v>-60967.05</v>
      </c>
      <c r="R125" s="8">
        <f>-Nov!L341</f>
        <v>-84890.37</v>
      </c>
      <c r="S125" s="8">
        <f>-Dez!L343</f>
        <v>-37699.729999999996</v>
      </c>
      <c r="T125" s="9">
        <f t="shared" si="115"/>
        <v>-220228.39</v>
      </c>
      <c r="U125" s="39">
        <f t="shared" si="123"/>
        <v>0.43870195463338829</v>
      </c>
      <c r="V125" s="106">
        <f t="shared" si="116"/>
        <v>-548884.25</v>
      </c>
      <c r="W125" s="59">
        <f t="shared" si="118"/>
        <v>1.0933948767571762</v>
      </c>
      <c r="X125" s="58"/>
      <c r="Y125" s="58"/>
      <c r="Z125" s="58"/>
      <c r="AA125" s="58"/>
      <c r="AB125" s="58"/>
      <c r="AC125" s="58"/>
      <c r="AD125" s="58"/>
      <c r="AE125" s="83"/>
    </row>
    <row r="126" spans="1:31" x14ac:dyDescent="0.3">
      <c r="A126" s="2" t="s">
        <v>241</v>
      </c>
      <c r="B126" s="2" t="s">
        <v>170</v>
      </c>
      <c r="C126" s="50">
        <v>0</v>
      </c>
      <c r="D126" s="8">
        <v>0</v>
      </c>
      <c r="E126" s="8">
        <v>0</v>
      </c>
      <c r="F126" s="8">
        <v>0</v>
      </c>
      <c r="G126" s="8">
        <v>0</v>
      </c>
      <c r="H126" s="9">
        <f t="shared" si="113"/>
        <v>0</v>
      </c>
      <c r="I126" s="39" t="str">
        <f t="shared" si="119"/>
        <v>-</v>
      </c>
      <c r="J126" s="8">
        <v>0</v>
      </c>
      <c r="K126" s="8">
        <v>0</v>
      </c>
      <c r="L126" s="8">
        <v>0</v>
      </c>
      <c r="M126" s="8">
        <v>0</v>
      </c>
      <c r="N126" s="9">
        <f t="shared" si="114"/>
        <v>0</v>
      </c>
      <c r="O126" s="17" t="str">
        <f t="shared" si="117"/>
        <v>-</v>
      </c>
      <c r="P126" s="8">
        <v>0</v>
      </c>
      <c r="Q126" s="30">
        <v>0</v>
      </c>
      <c r="R126" s="8">
        <v>0</v>
      </c>
      <c r="S126" s="8">
        <v>0</v>
      </c>
      <c r="T126" s="9">
        <f t="shared" si="115"/>
        <v>0</v>
      </c>
      <c r="U126" s="39" t="str">
        <f t="shared" si="123"/>
        <v>-</v>
      </c>
      <c r="V126" s="106">
        <f t="shared" si="116"/>
        <v>0</v>
      </c>
      <c r="W126" s="59" t="str">
        <f t="shared" si="118"/>
        <v>-</v>
      </c>
      <c r="X126" s="58"/>
      <c r="Y126" s="58"/>
      <c r="Z126" s="58"/>
      <c r="AA126" s="58"/>
      <c r="AB126" s="58"/>
      <c r="AC126" s="58"/>
      <c r="AD126" s="58"/>
      <c r="AE126" s="83"/>
    </row>
    <row r="127" spans="1:31" x14ac:dyDescent="0.3">
      <c r="A127" s="2" t="s">
        <v>242</v>
      </c>
      <c r="B127" s="2" t="s">
        <v>203</v>
      </c>
      <c r="C127" s="50">
        <v>-95000</v>
      </c>
      <c r="D127" s="8">
        <v>0</v>
      </c>
      <c r="E127" s="8">
        <f>-Fev!L308</f>
        <v>-318</v>
      </c>
      <c r="F127" s="8">
        <f>-Mar!L320</f>
        <v>-445</v>
      </c>
      <c r="G127" s="8">
        <v>0</v>
      </c>
      <c r="H127" s="9">
        <f t="shared" si="113"/>
        <v>-763</v>
      </c>
      <c r="I127" s="39">
        <f t="shared" si="119"/>
        <v>8.0315789473684208E-3</v>
      </c>
      <c r="J127" s="8">
        <v>0</v>
      </c>
      <c r="K127" s="8">
        <f>-Jun!L335-7594</f>
        <v>-8972</v>
      </c>
      <c r="L127" s="8">
        <v>0</v>
      </c>
      <c r="M127" s="8">
        <f>-1395</f>
        <v>-1395</v>
      </c>
      <c r="N127" s="9">
        <f t="shared" si="114"/>
        <v>-10367</v>
      </c>
      <c r="O127" s="17">
        <f t="shared" si="117"/>
        <v>0.10912631578947368</v>
      </c>
      <c r="P127" s="8">
        <f>-Set!L342-11917</f>
        <v>-21214</v>
      </c>
      <c r="Q127" s="30">
        <f>-Out!L347-48096</f>
        <v>-48445.99</v>
      </c>
      <c r="R127" s="8">
        <f>-Nov!L347-85409.1</f>
        <v>-88357.1</v>
      </c>
      <c r="S127" s="8">
        <f>-Dez!L349</f>
        <v>-14256.9</v>
      </c>
      <c r="T127" s="9">
        <f t="shared" si="115"/>
        <v>-172273.99</v>
      </c>
      <c r="U127" s="39">
        <f t="shared" si="123"/>
        <v>1.8134104210526314</v>
      </c>
      <c r="V127" s="106">
        <f t="shared" si="116"/>
        <v>-183403.99</v>
      </c>
      <c r="W127" s="59">
        <f t="shared" si="118"/>
        <v>1.9305683157894735</v>
      </c>
      <c r="X127" s="58"/>
      <c r="Y127" s="58"/>
      <c r="Z127" s="58"/>
      <c r="AA127" s="58"/>
      <c r="AB127" s="58"/>
      <c r="AC127" s="58"/>
      <c r="AD127" s="58"/>
      <c r="AE127" s="83"/>
    </row>
    <row r="128" spans="1:31" x14ac:dyDescent="0.3">
      <c r="A128" s="16" t="s">
        <v>243</v>
      </c>
      <c r="B128" s="16" t="s">
        <v>244</v>
      </c>
      <c r="C128" s="109">
        <f>SUM(C129:C132)</f>
        <v>-828886.17999999993</v>
      </c>
      <c r="D128" s="6">
        <f t="shared" ref="D128:G128" si="124">SUM(D129:D132)</f>
        <v>-39.979999999999997</v>
      </c>
      <c r="E128" s="6">
        <f t="shared" si="124"/>
        <v>-3021.4700000000003</v>
      </c>
      <c r="F128" s="6">
        <f t="shared" si="124"/>
        <v>-17306.47</v>
      </c>
      <c r="G128" s="6">
        <f t="shared" si="124"/>
        <v>-848.55</v>
      </c>
      <c r="H128" s="9">
        <f t="shared" si="113"/>
        <v>-21216.47</v>
      </c>
      <c r="I128" s="39">
        <f t="shared" si="119"/>
        <v>2.5596361131271367E-2</v>
      </c>
      <c r="J128" s="6">
        <f t="shared" ref="J128:M128" si="125">SUM(J129:J132)</f>
        <v>-837.49</v>
      </c>
      <c r="K128" s="6">
        <f t="shared" si="125"/>
        <v>-837.49</v>
      </c>
      <c r="L128" s="6">
        <f t="shared" si="125"/>
        <v>-1332.49</v>
      </c>
      <c r="M128" s="6">
        <f t="shared" si="125"/>
        <v>-837.49</v>
      </c>
      <c r="N128" s="9">
        <f t="shared" si="114"/>
        <v>-3844.96</v>
      </c>
      <c r="O128" s="17">
        <f t="shared" si="117"/>
        <v>4.6387068487497287E-3</v>
      </c>
      <c r="P128" s="6">
        <f t="shared" ref="P128:S128" si="126">SUM(P129:P132)</f>
        <v>-837.47</v>
      </c>
      <c r="Q128" s="64">
        <f t="shared" si="126"/>
        <v>-16183.970000000001</v>
      </c>
      <c r="R128" s="6">
        <f t="shared" si="126"/>
        <v>-7686.5300000000007</v>
      </c>
      <c r="S128" s="6">
        <f t="shared" si="126"/>
        <v>-2457.46</v>
      </c>
      <c r="T128" s="9">
        <f t="shared" si="115"/>
        <v>-27165.43</v>
      </c>
      <c r="U128" s="39">
        <f t="shared" si="123"/>
        <v>3.2773414077189707E-2</v>
      </c>
      <c r="V128" s="106">
        <f t="shared" si="116"/>
        <v>-52226.86</v>
      </c>
      <c r="W128" s="57">
        <f t="shared" si="118"/>
        <v>6.300848205721081E-2</v>
      </c>
      <c r="X128" s="58"/>
      <c r="Y128" s="58"/>
      <c r="Z128" s="58"/>
      <c r="AA128" s="58"/>
      <c r="AB128" s="58"/>
      <c r="AC128" s="58"/>
      <c r="AD128" s="58"/>
      <c r="AE128" s="83"/>
    </row>
    <row r="129" spans="1:31" x14ac:dyDescent="0.3">
      <c r="A129" s="2" t="s">
        <v>245</v>
      </c>
      <c r="B129" s="2" t="s">
        <v>246</v>
      </c>
      <c r="C129" s="110">
        <v>-326886.18</v>
      </c>
      <c r="D129" s="8">
        <v>0</v>
      </c>
      <c r="E129" s="8">
        <f>-Fev!L331-Fev!L334</f>
        <v>-3021.4700000000003</v>
      </c>
      <c r="F129" s="8">
        <f>-Mar!L351-Mar!L354</f>
        <v>-1806.47</v>
      </c>
      <c r="G129" s="8">
        <f>-Abr!L356</f>
        <v>-848.55</v>
      </c>
      <c r="H129" s="9">
        <f t="shared" si="113"/>
        <v>-5676.4900000000007</v>
      </c>
      <c r="I129" s="39">
        <f t="shared" si="119"/>
        <v>1.7365341049291227E-2</v>
      </c>
      <c r="J129" s="8">
        <f>-Mai!L359</f>
        <v>-837.49</v>
      </c>
      <c r="K129" s="8">
        <f>-Jun!L369</f>
        <v>-837.49</v>
      </c>
      <c r="L129" s="8">
        <f>-Jul!L366-Jul!L370</f>
        <v>-1332.49</v>
      </c>
      <c r="M129" s="8">
        <f>-Ago!L372</f>
        <v>-837.49</v>
      </c>
      <c r="N129" s="9">
        <f t="shared" si="114"/>
        <v>-3844.96</v>
      </c>
      <c r="O129" s="17">
        <f t="shared" si="117"/>
        <v>1.1762381633876355E-2</v>
      </c>
      <c r="P129" s="8">
        <f>-Set!L376</f>
        <v>-837.47</v>
      </c>
      <c r="Q129" s="30">
        <f>-Out!L383-Out!L387</f>
        <v>-16183.970000000001</v>
      </c>
      <c r="R129" s="8">
        <f>-Nov!L384-Nov!L388</f>
        <v>-4486.5300000000007</v>
      </c>
      <c r="S129" s="8">
        <f>-Dez!L386</f>
        <v>-2457.46</v>
      </c>
      <c r="T129" s="9">
        <f t="shared" si="115"/>
        <v>-23965.43</v>
      </c>
      <c r="U129" s="39">
        <f t="shared" si="123"/>
        <v>7.3314295514114419E-2</v>
      </c>
      <c r="V129" s="106">
        <f t="shared" si="116"/>
        <v>-33486.880000000005</v>
      </c>
      <c r="W129" s="57">
        <f t="shared" si="118"/>
        <v>0.10244201819728202</v>
      </c>
      <c r="X129" s="58"/>
      <c r="Y129" s="58"/>
      <c r="Z129" s="58"/>
      <c r="AA129" s="58"/>
      <c r="AB129" s="58"/>
      <c r="AC129" s="58"/>
      <c r="AD129" s="58"/>
      <c r="AE129" s="83"/>
    </row>
    <row r="130" spans="1:31" x14ac:dyDescent="0.3">
      <c r="A130" s="2" t="s">
        <v>247</v>
      </c>
      <c r="B130" s="2" t="s">
        <v>248</v>
      </c>
      <c r="C130" s="50">
        <v>0</v>
      </c>
      <c r="D130" s="8">
        <v>0</v>
      </c>
      <c r="E130" s="8">
        <v>0</v>
      </c>
      <c r="F130" s="8">
        <v>0</v>
      </c>
      <c r="G130" s="8">
        <v>0</v>
      </c>
      <c r="H130" s="9">
        <f t="shared" si="113"/>
        <v>0</v>
      </c>
      <c r="I130" s="39" t="str">
        <f t="shared" si="119"/>
        <v>-</v>
      </c>
      <c r="J130" s="8">
        <v>0</v>
      </c>
      <c r="K130" s="8">
        <v>0</v>
      </c>
      <c r="L130" s="8">
        <v>0</v>
      </c>
      <c r="M130" s="8">
        <v>0</v>
      </c>
      <c r="N130" s="9">
        <f t="shared" si="114"/>
        <v>0</v>
      </c>
      <c r="O130" s="17" t="str">
        <f t="shared" si="117"/>
        <v>-</v>
      </c>
      <c r="P130" s="8">
        <v>0</v>
      </c>
      <c r="Q130" s="30">
        <v>0</v>
      </c>
      <c r="R130" s="8">
        <v>0</v>
      </c>
      <c r="S130" s="8">
        <v>0</v>
      </c>
      <c r="T130" s="9">
        <f t="shared" si="115"/>
        <v>0</v>
      </c>
      <c r="U130" s="39" t="str">
        <f t="shared" si="123"/>
        <v>-</v>
      </c>
      <c r="V130" s="106">
        <f t="shared" si="116"/>
        <v>0</v>
      </c>
      <c r="W130" s="57" t="str">
        <f t="shared" si="118"/>
        <v>-</v>
      </c>
      <c r="X130" s="58"/>
      <c r="Y130" s="58"/>
      <c r="Z130" s="58"/>
      <c r="AA130" s="58"/>
      <c r="AB130" s="58"/>
      <c r="AC130" s="58"/>
      <c r="AD130" s="58"/>
      <c r="AE130" s="83"/>
    </row>
    <row r="131" spans="1:31" x14ac:dyDescent="0.3">
      <c r="A131" s="2" t="s">
        <v>249</v>
      </c>
      <c r="B131" s="2" t="s">
        <v>250</v>
      </c>
      <c r="C131" s="50">
        <v>-12000</v>
      </c>
      <c r="D131" s="8">
        <v>0</v>
      </c>
      <c r="E131" s="8">
        <v>0</v>
      </c>
      <c r="F131" s="8">
        <f>-Mar!L357</f>
        <v>-15500</v>
      </c>
      <c r="G131" s="8">
        <v>0</v>
      </c>
      <c r="H131" s="9">
        <f t="shared" si="113"/>
        <v>-15500</v>
      </c>
      <c r="I131" s="39">
        <f t="shared" si="119"/>
        <v>1.2916666666666667</v>
      </c>
      <c r="J131" s="8">
        <v>0</v>
      </c>
      <c r="K131" s="8">
        <v>0</v>
      </c>
      <c r="L131" s="8">
        <v>0</v>
      </c>
      <c r="M131" s="8">
        <v>0</v>
      </c>
      <c r="N131" s="9">
        <f t="shared" si="114"/>
        <v>0</v>
      </c>
      <c r="O131" s="17">
        <f t="shared" si="117"/>
        <v>0</v>
      </c>
      <c r="P131" s="8">
        <v>0</v>
      </c>
      <c r="Q131" s="30">
        <v>0</v>
      </c>
      <c r="R131" s="8">
        <f>-Nov!L393</f>
        <v>-3200</v>
      </c>
      <c r="S131" s="8">
        <v>0</v>
      </c>
      <c r="T131" s="9">
        <f t="shared" si="115"/>
        <v>-3200</v>
      </c>
      <c r="U131" s="39">
        <f t="shared" si="123"/>
        <v>0.26666666666666666</v>
      </c>
      <c r="V131" s="106">
        <f t="shared" si="116"/>
        <v>-18700</v>
      </c>
      <c r="W131" s="57">
        <f t="shared" si="118"/>
        <v>1.5583333333333333</v>
      </c>
      <c r="X131" s="58"/>
      <c r="Y131" s="58"/>
      <c r="Z131" s="58"/>
      <c r="AA131" s="58"/>
      <c r="AB131" s="58"/>
      <c r="AC131" s="58"/>
      <c r="AD131" s="58"/>
      <c r="AE131" s="83"/>
    </row>
    <row r="132" spans="1:31" x14ac:dyDescent="0.3">
      <c r="A132" s="2" t="s">
        <v>251</v>
      </c>
      <c r="B132" s="2" t="s">
        <v>170</v>
      </c>
      <c r="C132" s="50">
        <f>C133</f>
        <v>-490000</v>
      </c>
      <c r="D132" s="52">
        <f t="shared" ref="D132:G132" si="127">D133</f>
        <v>-39.979999999999997</v>
      </c>
      <c r="E132" s="52">
        <f t="shared" si="127"/>
        <v>0</v>
      </c>
      <c r="F132" s="50">
        <f t="shared" si="127"/>
        <v>0</v>
      </c>
      <c r="G132" s="52">
        <f t="shared" si="127"/>
        <v>0</v>
      </c>
      <c r="H132" s="9">
        <f t="shared" si="113"/>
        <v>-39.979999999999997</v>
      </c>
      <c r="I132" s="39">
        <f t="shared" si="119"/>
        <v>8.1591836734693873E-5</v>
      </c>
      <c r="J132" s="50">
        <f t="shared" ref="J132:M132" si="128">J133</f>
        <v>0</v>
      </c>
      <c r="K132" s="50">
        <f t="shared" si="128"/>
        <v>0</v>
      </c>
      <c r="L132" s="50">
        <f t="shared" si="128"/>
        <v>0</v>
      </c>
      <c r="M132" s="50">
        <f t="shared" si="128"/>
        <v>0</v>
      </c>
      <c r="N132" s="9">
        <f t="shared" si="114"/>
        <v>0</v>
      </c>
      <c r="O132" s="39">
        <f t="shared" si="117"/>
        <v>0</v>
      </c>
      <c r="P132" s="50">
        <f t="shared" ref="P132:S132" si="129">P133</f>
        <v>0</v>
      </c>
      <c r="Q132" s="50">
        <f t="shared" si="129"/>
        <v>0</v>
      </c>
      <c r="R132" s="50">
        <f t="shared" si="129"/>
        <v>0</v>
      </c>
      <c r="S132" s="50">
        <f t="shared" si="129"/>
        <v>0</v>
      </c>
      <c r="T132" s="9">
        <f t="shared" si="115"/>
        <v>0</v>
      </c>
      <c r="U132" s="39">
        <f t="shared" si="123"/>
        <v>0</v>
      </c>
      <c r="V132" s="106">
        <f t="shared" si="116"/>
        <v>-39.979999999999997</v>
      </c>
      <c r="W132" s="59">
        <f t="shared" si="118"/>
        <v>8.1591836734693873E-5</v>
      </c>
      <c r="X132" s="58"/>
      <c r="Y132" s="58"/>
      <c r="Z132" s="58"/>
      <c r="AA132" s="58"/>
      <c r="AB132" s="58"/>
      <c r="AC132" s="58"/>
      <c r="AD132" s="58"/>
      <c r="AE132" s="83"/>
    </row>
    <row r="133" spans="1:31" x14ac:dyDescent="0.3">
      <c r="A133" s="2" t="s">
        <v>252</v>
      </c>
      <c r="B133" s="2" t="s">
        <v>253</v>
      </c>
      <c r="C133" s="50">
        <v>-490000</v>
      </c>
      <c r="D133" s="30">
        <f>-Jan!K283</f>
        <v>-39.979999999999997</v>
      </c>
      <c r="E133" s="30">
        <v>0</v>
      </c>
      <c r="F133" s="30">
        <v>0</v>
      </c>
      <c r="G133" s="30">
        <v>0</v>
      </c>
      <c r="H133" s="9">
        <f t="shared" si="113"/>
        <v>-39.979999999999997</v>
      </c>
      <c r="I133" s="39">
        <f t="shared" ref="I133" si="130">IF(C133=0,"-",H133/C133)</f>
        <v>8.1591836734693873E-5</v>
      </c>
      <c r="J133" s="30">
        <v>0</v>
      </c>
      <c r="K133" s="30">
        <v>0</v>
      </c>
      <c r="L133" s="30">
        <v>0</v>
      </c>
      <c r="M133" s="30">
        <v>0</v>
      </c>
      <c r="N133" s="9">
        <f t="shared" si="114"/>
        <v>0</v>
      </c>
      <c r="O133" s="39">
        <f t="shared" si="117"/>
        <v>0</v>
      </c>
      <c r="P133" s="30">
        <v>0</v>
      </c>
      <c r="Q133" s="30">
        <v>0</v>
      </c>
      <c r="R133" s="30">
        <v>0</v>
      </c>
      <c r="S133" s="30">
        <v>0</v>
      </c>
      <c r="T133" s="9">
        <f t="shared" si="115"/>
        <v>0</v>
      </c>
      <c r="U133" s="39">
        <f t="shared" si="123"/>
        <v>0</v>
      </c>
      <c r="V133" s="106">
        <f t="shared" si="116"/>
        <v>-39.979999999999997</v>
      </c>
      <c r="W133" s="59">
        <f t="shared" si="118"/>
        <v>8.1591836734693873E-5</v>
      </c>
      <c r="X133" s="58"/>
      <c r="Y133" s="58"/>
      <c r="Z133" s="58"/>
      <c r="AA133" s="58"/>
      <c r="AB133" s="58"/>
      <c r="AC133" s="58"/>
      <c r="AD133" s="58"/>
      <c r="AE133" s="83"/>
    </row>
    <row r="134" spans="1:31" x14ac:dyDescent="0.3">
      <c r="A134" s="16" t="s">
        <v>254</v>
      </c>
      <c r="B134" s="16" t="s">
        <v>255</v>
      </c>
      <c r="C134" s="109">
        <f>SUM(C135:C138)</f>
        <v>0</v>
      </c>
      <c r="D134" s="6">
        <f>SUM(D135:D138)</f>
        <v>-185304.66</v>
      </c>
      <c r="E134" s="6">
        <f t="shared" ref="E134:G134" si="131">SUM(E135:E138)</f>
        <v>-214629.48</v>
      </c>
      <c r="F134" s="6">
        <f t="shared" si="131"/>
        <v>-161031.20000000001</v>
      </c>
      <c r="G134" s="6">
        <f t="shared" si="131"/>
        <v>-157737.29999999999</v>
      </c>
      <c r="H134" s="9">
        <f t="shared" si="113"/>
        <v>-718702.64000000013</v>
      </c>
      <c r="I134" s="39" t="str">
        <f t="shared" si="119"/>
        <v>-</v>
      </c>
      <c r="J134" s="6">
        <f t="shared" ref="J134:M134" si="132">SUM(J135:J138)</f>
        <v>-174298.25999999998</v>
      </c>
      <c r="K134" s="6">
        <f t="shared" si="132"/>
        <v>-235112.91999999998</v>
      </c>
      <c r="L134" s="6">
        <f t="shared" si="132"/>
        <v>-211504.71</v>
      </c>
      <c r="M134" s="6">
        <f t="shared" si="132"/>
        <v>-199077.33</v>
      </c>
      <c r="N134" s="9">
        <f t="shared" si="114"/>
        <v>-819993.21999999986</v>
      </c>
      <c r="O134" s="17" t="str">
        <f t="shared" si="117"/>
        <v>-</v>
      </c>
      <c r="P134" s="6">
        <f t="shared" ref="P134:S134" si="133">SUM(P135:P138)</f>
        <v>-196676.63</v>
      </c>
      <c r="Q134" s="64">
        <f t="shared" si="133"/>
        <v>-202540.67</v>
      </c>
      <c r="R134" s="6">
        <f t="shared" si="133"/>
        <v>-157970.37</v>
      </c>
      <c r="S134" s="6">
        <f t="shared" si="133"/>
        <v>-157202.06000000003</v>
      </c>
      <c r="T134" s="9">
        <f t="shared" si="115"/>
        <v>-714389.7300000001</v>
      </c>
      <c r="U134" s="39" t="str">
        <f t="shared" si="123"/>
        <v>-</v>
      </c>
      <c r="V134" s="106">
        <f t="shared" si="116"/>
        <v>-2253085.59</v>
      </c>
      <c r="W134" s="57" t="str">
        <f t="shared" si="118"/>
        <v>-</v>
      </c>
      <c r="X134" s="58"/>
      <c r="Y134" s="58"/>
      <c r="Z134" s="58"/>
      <c r="AA134" s="58"/>
      <c r="AB134" s="58"/>
      <c r="AC134" s="58"/>
      <c r="AD134" s="58"/>
      <c r="AE134" s="83"/>
    </row>
    <row r="135" spans="1:31" x14ac:dyDescent="0.3">
      <c r="A135" s="2" t="s">
        <v>256</v>
      </c>
      <c r="B135" s="2" t="s">
        <v>257</v>
      </c>
      <c r="C135" s="50">
        <v>0</v>
      </c>
      <c r="D135" s="8">
        <f>-Jan!K289</f>
        <v>-160763.41</v>
      </c>
      <c r="E135" s="8">
        <f>-Fev!L344</f>
        <v>-145197.09</v>
      </c>
      <c r="F135" s="8">
        <f>-Mar!L367</f>
        <v>-160389.45000000001</v>
      </c>
      <c r="G135" s="8">
        <f>-Abr!L373</f>
        <v>-154643.95000000001</v>
      </c>
      <c r="H135" s="9">
        <f t="shared" si="113"/>
        <v>-620993.9</v>
      </c>
      <c r="I135" s="39" t="str">
        <f t="shared" si="119"/>
        <v>-</v>
      </c>
      <c r="J135" s="8">
        <f>-Mai!L376</f>
        <v>-158762.26999999999</v>
      </c>
      <c r="K135" s="8">
        <f>-Jun!L386</f>
        <v>-152028.87</v>
      </c>
      <c r="L135" s="8">
        <f>-Jul!L384</f>
        <v>-154762.07999999999</v>
      </c>
      <c r="M135" s="8">
        <f>-Ago!L390</f>
        <v>-154050.46</v>
      </c>
      <c r="N135" s="9">
        <f t="shared" si="114"/>
        <v>-619603.67999999993</v>
      </c>
      <c r="O135" s="17" t="str">
        <f t="shared" si="117"/>
        <v>-</v>
      </c>
      <c r="P135" s="8">
        <f>-Set!L394</f>
        <v>-148900.92000000001</v>
      </c>
      <c r="Q135" s="30">
        <f>-Out!L402</f>
        <v>-154985.66</v>
      </c>
      <c r="R135" s="8">
        <f>-Nov!L403</f>
        <v>-151406.19</v>
      </c>
      <c r="S135" s="8">
        <f>-Dez!L405</f>
        <v>-154201.54</v>
      </c>
      <c r="T135" s="9">
        <f t="shared" si="115"/>
        <v>-609494.31000000006</v>
      </c>
      <c r="U135" s="39" t="str">
        <f t="shared" si="123"/>
        <v>-</v>
      </c>
      <c r="V135" s="106">
        <f t="shared" si="116"/>
        <v>-1850091.8900000001</v>
      </c>
      <c r="W135" s="57" t="str">
        <f t="shared" si="118"/>
        <v>-</v>
      </c>
      <c r="X135" s="58"/>
      <c r="Y135" s="58"/>
      <c r="Z135" s="58"/>
      <c r="AA135" s="58"/>
      <c r="AB135" s="58"/>
      <c r="AC135" s="58"/>
      <c r="AD135" s="58"/>
      <c r="AE135" s="83"/>
    </row>
    <row r="136" spans="1:31" x14ac:dyDescent="0.3">
      <c r="A136" s="2" t="s">
        <v>258</v>
      </c>
      <c r="B136" s="2" t="s">
        <v>259</v>
      </c>
      <c r="C136" s="50">
        <v>0</v>
      </c>
      <c r="D136" s="8">
        <f>-Jan!K290</f>
        <v>-641.76</v>
      </c>
      <c r="E136" s="8">
        <f>-Fev!L345</f>
        <v>-579.65</v>
      </c>
      <c r="F136" s="8">
        <f>-Mar!L368</f>
        <v>-641.75</v>
      </c>
      <c r="G136" s="8">
        <f>-Abr!L374</f>
        <v>-621.04999999999995</v>
      </c>
      <c r="H136" s="9">
        <f t="shared" si="113"/>
        <v>-2484.21</v>
      </c>
      <c r="I136" s="39" t="str">
        <f t="shared" si="119"/>
        <v>-</v>
      </c>
      <c r="J136" s="8">
        <f>-Mai!L377</f>
        <v>-641.76</v>
      </c>
      <c r="K136" s="8">
        <f>-Jun!L387</f>
        <v>-621.04999999999995</v>
      </c>
      <c r="L136" s="8">
        <f>-Jul!L385</f>
        <v>-641.75</v>
      </c>
      <c r="M136" s="8">
        <f>-Ago!L391</f>
        <v>-641.75</v>
      </c>
      <c r="N136" s="9">
        <f t="shared" si="114"/>
        <v>-2546.31</v>
      </c>
      <c r="O136" s="17" t="str">
        <f t="shared" si="117"/>
        <v>-</v>
      </c>
      <c r="P136" s="8">
        <f>-Set!L395</f>
        <v>-621.05999999999995</v>
      </c>
      <c r="Q136" s="30">
        <f>-Out!L403</f>
        <v>-641.75</v>
      </c>
      <c r="R136" s="8">
        <f>-Nov!L404</f>
        <v>-693.37</v>
      </c>
      <c r="S136" s="8">
        <f>-Dez!L406</f>
        <v>-832.14</v>
      </c>
      <c r="T136" s="9">
        <f t="shared" si="115"/>
        <v>-2788.3199999999997</v>
      </c>
      <c r="U136" s="39" t="str">
        <f t="shared" si="123"/>
        <v>-</v>
      </c>
      <c r="V136" s="106">
        <f t="shared" si="116"/>
        <v>-7818.84</v>
      </c>
      <c r="W136" s="57" t="str">
        <f t="shared" si="118"/>
        <v>-</v>
      </c>
      <c r="X136" s="58"/>
      <c r="Y136" s="58"/>
      <c r="Z136" s="58"/>
      <c r="AA136" s="58"/>
      <c r="AB136" s="58"/>
      <c r="AC136" s="58"/>
      <c r="AD136" s="58"/>
      <c r="AE136" s="83"/>
    </row>
    <row r="137" spans="1:31" x14ac:dyDescent="0.3">
      <c r="A137" s="2" t="s">
        <v>260</v>
      </c>
      <c r="B137" s="2" t="s">
        <v>261</v>
      </c>
      <c r="C137" s="50">
        <v>0</v>
      </c>
      <c r="D137" s="8">
        <f>-Jan!K299</f>
        <v>-171.99</v>
      </c>
      <c r="E137" s="8">
        <f>-Fev!L354</f>
        <v>-297.64000000000033</v>
      </c>
      <c r="F137" s="8">
        <v>0</v>
      </c>
      <c r="G137" s="8">
        <v>0</v>
      </c>
      <c r="H137" s="9">
        <f t="shared" si="113"/>
        <v>-469.63000000000034</v>
      </c>
      <c r="I137" s="39" t="str">
        <f t="shared" si="119"/>
        <v>-</v>
      </c>
      <c r="J137" s="8">
        <f>-Mai!L386</f>
        <v>-274.90000000000009</v>
      </c>
      <c r="K137" s="8">
        <f>-Jun!L396</f>
        <v>-1412.5999999999985</v>
      </c>
      <c r="L137" s="8">
        <f>-Jul!L394</f>
        <v>-1816.4699999999993</v>
      </c>
      <c r="M137" s="8">
        <f>-Ago!L400</f>
        <v>-12.619999999999891</v>
      </c>
      <c r="N137" s="9">
        <f t="shared" si="114"/>
        <v>-3516.5899999999979</v>
      </c>
      <c r="O137" s="17" t="str">
        <f t="shared" si="117"/>
        <v>-</v>
      </c>
      <c r="P137" s="8">
        <f>-Set!L404</f>
        <v>-385.23999999999978</v>
      </c>
      <c r="Q137" s="30">
        <f>-Out!L412</f>
        <v>-545.10000000000036</v>
      </c>
      <c r="R137" s="8">
        <f>-Nov!L413</f>
        <v>-470.8100000000004</v>
      </c>
      <c r="S137" s="8">
        <f>-Dez!L415</f>
        <v>-1283.9699999999993</v>
      </c>
      <c r="T137" s="9">
        <f t="shared" si="115"/>
        <v>-2685.12</v>
      </c>
      <c r="U137" s="39" t="str">
        <f t="shared" si="123"/>
        <v>-</v>
      </c>
      <c r="V137" s="106">
        <f t="shared" si="116"/>
        <v>-6671.3399999999983</v>
      </c>
      <c r="W137" s="57" t="str">
        <f t="shared" si="118"/>
        <v>-</v>
      </c>
      <c r="X137" s="58"/>
      <c r="Y137" s="58"/>
      <c r="Z137" s="58"/>
      <c r="AA137" s="58"/>
      <c r="AB137" s="58"/>
      <c r="AC137" s="58"/>
      <c r="AD137" s="58"/>
      <c r="AE137" s="83"/>
    </row>
    <row r="138" spans="1:31" s="60" customFormat="1" x14ac:dyDescent="0.3">
      <c r="A138" s="16" t="s">
        <v>262</v>
      </c>
      <c r="B138" s="16" t="s">
        <v>263</v>
      </c>
      <c r="C138" s="109">
        <f>C139</f>
        <v>0</v>
      </c>
      <c r="D138" s="6">
        <f>D139</f>
        <v>-23727.5</v>
      </c>
      <c r="E138" s="6">
        <f t="shared" ref="E138:G138" si="134">E139</f>
        <v>-68555.100000000006</v>
      </c>
      <c r="F138" s="6">
        <f t="shared" si="134"/>
        <v>0</v>
      </c>
      <c r="G138" s="6">
        <f t="shared" si="134"/>
        <v>-2472.3000000000002</v>
      </c>
      <c r="H138" s="9">
        <f t="shared" si="113"/>
        <v>-94754.900000000009</v>
      </c>
      <c r="I138" s="39" t="str">
        <f t="shared" si="119"/>
        <v>-</v>
      </c>
      <c r="J138" s="6">
        <f t="shared" ref="J138:M138" si="135">J139</f>
        <v>-14619.33</v>
      </c>
      <c r="K138" s="6">
        <f t="shared" si="135"/>
        <v>-81050.399999999994</v>
      </c>
      <c r="L138" s="6">
        <f t="shared" si="135"/>
        <v>-54284.41</v>
      </c>
      <c r="M138" s="6">
        <f t="shared" si="135"/>
        <v>-44372.5</v>
      </c>
      <c r="N138" s="9">
        <f t="shared" si="114"/>
        <v>-194326.64</v>
      </c>
      <c r="O138" s="17" t="str">
        <f t="shared" si="117"/>
        <v>-</v>
      </c>
      <c r="P138" s="6">
        <f t="shared" ref="P138:S138" si="136">P139</f>
        <v>-46769.41</v>
      </c>
      <c r="Q138" s="64">
        <f t="shared" si="136"/>
        <v>-46368.160000000003</v>
      </c>
      <c r="R138" s="6">
        <f t="shared" si="136"/>
        <v>-5400</v>
      </c>
      <c r="S138" s="6">
        <f t="shared" si="136"/>
        <v>-884.41</v>
      </c>
      <c r="T138" s="9">
        <f t="shared" si="115"/>
        <v>-99421.98000000001</v>
      </c>
      <c r="U138" s="39" t="str">
        <f t="shared" si="123"/>
        <v>-</v>
      </c>
      <c r="V138" s="106">
        <f t="shared" si="116"/>
        <v>-388503.52</v>
      </c>
      <c r="W138" s="57" t="str">
        <f t="shared" si="118"/>
        <v>-</v>
      </c>
      <c r="X138" s="58"/>
      <c r="Y138" s="58"/>
      <c r="Z138" s="58"/>
      <c r="AA138" s="58"/>
      <c r="AB138" s="58"/>
      <c r="AC138" s="58"/>
      <c r="AD138" s="58"/>
      <c r="AE138" s="83"/>
    </row>
    <row r="139" spans="1:31" x14ac:dyDescent="0.3">
      <c r="A139" s="2" t="s">
        <v>264</v>
      </c>
      <c r="B139" s="2" t="s">
        <v>265</v>
      </c>
      <c r="C139" s="50">
        <v>0</v>
      </c>
      <c r="D139" s="61">
        <f>-Jan!K305</f>
        <v>-23727.5</v>
      </c>
      <c r="E139" s="30">
        <f>-Fev!L360</f>
        <v>-68555.100000000006</v>
      </c>
      <c r="F139" s="30">
        <v>0</v>
      </c>
      <c r="G139" s="30">
        <f>-Abr!L389</f>
        <v>-2472.3000000000002</v>
      </c>
      <c r="H139" s="9">
        <f t="shared" si="113"/>
        <v>-94754.900000000009</v>
      </c>
      <c r="I139" s="39" t="str">
        <f t="shared" si="119"/>
        <v>-</v>
      </c>
      <c r="J139" s="30">
        <f>-Mai!L392</f>
        <v>-14619.33</v>
      </c>
      <c r="K139" s="30">
        <f>-Jun!L402</f>
        <v>-81050.399999999994</v>
      </c>
      <c r="L139" s="30">
        <f>-Jul!L400</f>
        <v>-54284.41</v>
      </c>
      <c r="M139" s="30">
        <f>-Ago!L406</f>
        <v>-44372.5</v>
      </c>
      <c r="N139" s="9">
        <f t="shared" si="114"/>
        <v>-194326.64</v>
      </c>
      <c r="O139" s="39" t="str">
        <f t="shared" si="117"/>
        <v>-</v>
      </c>
      <c r="P139" s="30">
        <f>-Set!L410</f>
        <v>-46769.41</v>
      </c>
      <c r="Q139" s="30">
        <f>-Out!L418</f>
        <v>-46368.160000000003</v>
      </c>
      <c r="R139" s="30">
        <f>-Nov!L419</f>
        <v>-5400</v>
      </c>
      <c r="S139" s="30">
        <f>-Dez!L421</f>
        <v>-884.41</v>
      </c>
      <c r="T139" s="9">
        <f t="shared" si="115"/>
        <v>-99421.98000000001</v>
      </c>
      <c r="U139" s="39" t="str">
        <f t="shared" si="123"/>
        <v>-</v>
      </c>
      <c r="V139" s="106">
        <f t="shared" si="116"/>
        <v>-388503.52</v>
      </c>
      <c r="W139" s="59" t="str">
        <f t="shared" si="118"/>
        <v>-</v>
      </c>
      <c r="X139" s="58"/>
      <c r="Y139" s="58"/>
      <c r="Z139" s="58"/>
      <c r="AA139" s="58"/>
      <c r="AB139" s="58"/>
      <c r="AC139" s="58"/>
      <c r="AD139" s="58"/>
      <c r="AE139" s="83"/>
    </row>
    <row r="140" spans="1:31" x14ac:dyDescent="0.3">
      <c r="A140" s="11"/>
      <c r="B140" s="11"/>
      <c r="C140" s="112"/>
      <c r="F140" s="20"/>
      <c r="H140" s="20"/>
      <c r="I140" s="20"/>
      <c r="K140" s="20"/>
      <c r="L140" s="20"/>
      <c r="M140" s="20"/>
      <c r="N140" s="20"/>
      <c r="O140" s="20"/>
      <c r="P140" s="20"/>
      <c r="Q140" s="20"/>
      <c r="R140" s="20"/>
      <c r="S140" s="20"/>
      <c r="T140" s="21"/>
      <c r="X140" s="58"/>
      <c r="Y140" s="58"/>
      <c r="Z140" s="58"/>
      <c r="AA140" s="58"/>
      <c r="AB140" s="58"/>
      <c r="AC140" s="58"/>
      <c r="AD140" s="58"/>
      <c r="AE140" s="83"/>
    </row>
    <row r="141" spans="1:31" x14ac:dyDescent="0.3">
      <c r="A141" s="1" t="s">
        <v>266</v>
      </c>
      <c r="B141" s="1" t="s">
        <v>267</v>
      </c>
      <c r="C141" s="10">
        <f>C48+C34</f>
        <v>0</v>
      </c>
      <c r="D141" s="7">
        <f>D48+D34</f>
        <v>0</v>
      </c>
      <c r="E141" s="7">
        <f>E48+E34</f>
        <v>0</v>
      </c>
      <c r="F141" s="10">
        <f>F48+F34</f>
        <v>0</v>
      </c>
      <c r="G141" s="7">
        <f>G48+G34</f>
        <v>0</v>
      </c>
      <c r="H141" s="9">
        <f t="shared" si="113"/>
        <v>0</v>
      </c>
      <c r="I141" s="39" t="str">
        <f t="shared" si="119"/>
        <v>-</v>
      </c>
      <c r="J141" s="7">
        <f>J48+J34</f>
        <v>0</v>
      </c>
      <c r="K141" s="7">
        <f>K48+K34</f>
        <v>0</v>
      </c>
      <c r="L141" s="7">
        <f>L48+L34</f>
        <v>0</v>
      </c>
      <c r="M141" s="7">
        <f>M48+M34</f>
        <v>0</v>
      </c>
      <c r="N141" s="9">
        <f>SUM(J141:M141)</f>
        <v>0</v>
      </c>
      <c r="O141" s="39" t="str">
        <f t="shared" si="117"/>
        <v>-</v>
      </c>
      <c r="P141" s="10">
        <f>P48+P34</f>
        <v>0</v>
      </c>
      <c r="Q141" s="10">
        <f>Q48+Q34</f>
        <v>0</v>
      </c>
      <c r="R141" s="7">
        <f>R48+R34</f>
        <v>0</v>
      </c>
      <c r="S141" s="10">
        <f>S48+S34</f>
        <v>0</v>
      </c>
      <c r="T141" s="9">
        <f>SUM(P141:S141)</f>
        <v>0</v>
      </c>
      <c r="U141" s="9" t="str">
        <f t="shared" si="123"/>
        <v>-</v>
      </c>
      <c r="V141" s="106">
        <f>H141+N141+T141</f>
        <v>0</v>
      </c>
      <c r="W141" s="57" t="str">
        <f>IF(C142=0,"-",V141/C142)</f>
        <v>-</v>
      </c>
      <c r="X141" s="58"/>
      <c r="Y141" s="58"/>
      <c r="Z141" s="58"/>
      <c r="AA141" s="58"/>
      <c r="AB141" s="58"/>
      <c r="AC141" s="58"/>
      <c r="AD141" s="58"/>
      <c r="AE141" s="83"/>
    </row>
    <row r="142" spans="1:31" x14ac:dyDescent="0.3">
      <c r="A142" s="11"/>
      <c r="B142" s="11"/>
      <c r="C142" s="112"/>
      <c r="X142" s="58"/>
      <c r="Y142" s="58"/>
      <c r="Z142" s="58"/>
      <c r="AA142" s="58"/>
      <c r="AB142" s="58"/>
      <c r="AC142" s="58"/>
      <c r="AD142" s="58"/>
      <c r="AE142" s="83"/>
    </row>
    <row r="143" spans="1:31" x14ac:dyDescent="0.3">
      <c r="A143" s="11"/>
      <c r="B143" s="12" t="s">
        <v>268</v>
      </c>
      <c r="C143" s="107"/>
      <c r="X143" s="58"/>
      <c r="Y143" s="58"/>
      <c r="Z143" s="58"/>
      <c r="AA143" s="58"/>
      <c r="AB143" s="58"/>
      <c r="AC143" s="58"/>
      <c r="AD143" s="58"/>
      <c r="AE143" s="83"/>
    </row>
    <row r="144" spans="1:31" x14ac:dyDescent="0.3">
      <c r="A144" s="11"/>
      <c r="B144" s="11"/>
      <c r="C144" s="112"/>
      <c r="X144" s="58"/>
      <c r="Y144" s="58"/>
      <c r="Z144" s="58"/>
      <c r="AA144" s="58"/>
      <c r="AB144" s="58"/>
      <c r="AC144" s="58"/>
      <c r="AD144" s="58"/>
      <c r="AE144" s="83"/>
    </row>
    <row r="145" spans="1:31" ht="48.75" customHeight="1" x14ac:dyDescent="0.3">
      <c r="A145" s="11"/>
      <c r="B145" s="1" t="s">
        <v>269</v>
      </c>
      <c r="C145" s="108" t="s">
        <v>5</v>
      </c>
      <c r="D145" s="55" t="s">
        <v>6</v>
      </c>
      <c r="E145" s="55" t="s">
        <v>7</v>
      </c>
      <c r="F145" s="54" t="s">
        <v>8</v>
      </c>
      <c r="G145" s="55" t="s">
        <v>9</v>
      </c>
      <c r="H145" s="54" t="s">
        <v>10</v>
      </c>
      <c r="I145" s="4" t="s">
        <v>11</v>
      </c>
      <c r="J145" s="55" t="s">
        <v>12</v>
      </c>
      <c r="K145" s="54" t="s">
        <v>13</v>
      </c>
      <c r="L145" s="54" t="s">
        <v>14</v>
      </c>
      <c r="M145" s="54" t="s">
        <v>15</v>
      </c>
      <c r="N145" s="54" t="s">
        <v>16</v>
      </c>
      <c r="O145" s="4" t="s">
        <v>17</v>
      </c>
      <c r="P145" s="54" t="s">
        <v>18</v>
      </c>
      <c r="Q145" s="54" t="s">
        <v>19</v>
      </c>
      <c r="R145" s="54" t="s">
        <v>20</v>
      </c>
      <c r="S145" s="54" t="s">
        <v>21</v>
      </c>
      <c r="T145" s="54" t="s">
        <v>22</v>
      </c>
      <c r="U145" s="5" t="s">
        <v>23</v>
      </c>
      <c r="V145" s="105" t="s">
        <v>24</v>
      </c>
      <c r="W145" s="56" t="s">
        <v>25</v>
      </c>
      <c r="X145" s="58"/>
      <c r="Y145" s="58"/>
      <c r="Z145" s="58"/>
      <c r="AA145" s="58"/>
      <c r="AB145" s="58"/>
      <c r="AC145" s="58"/>
      <c r="AD145" s="58"/>
      <c r="AE145" s="83"/>
    </row>
    <row r="146" spans="1:31" x14ac:dyDescent="0.3">
      <c r="A146" s="16" t="s">
        <v>270</v>
      </c>
      <c r="B146" s="16" t="s">
        <v>271</v>
      </c>
      <c r="C146" s="109"/>
      <c r="D146" s="6">
        <f t="shared" ref="D146:G146" si="137">SUM(D147:D153)</f>
        <v>0</v>
      </c>
      <c r="E146" s="6">
        <f t="shared" si="137"/>
        <v>6629</v>
      </c>
      <c r="F146" s="6">
        <f t="shared" si="137"/>
        <v>10144</v>
      </c>
      <c r="G146" s="6">
        <f t="shared" si="137"/>
        <v>689.7</v>
      </c>
      <c r="H146" s="9">
        <f>SUM(D146:G146)</f>
        <v>17462.7</v>
      </c>
      <c r="I146" s="17" t="str">
        <f t="shared" ref="I146:I169" si="138">IF(C146=0,"-",H146/C146)</f>
        <v>-</v>
      </c>
      <c r="J146" s="6">
        <f t="shared" ref="J146:M146" si="139">SUM(J147:J153)</f>
        <v>0</v>
      </c>
      <c r="K146" s="6">
        <f t="shared" si="139"/>
        <v>9284</v>
      </c>
      <c r="L146" s="6">
        <f t="shared" si="139"/>
        <v>5936.9</v>
      </c>
      <c r="M146" s="6">
        <f t="shared" si="139"/>
        <v>25790.28</v>
      </c>
      <c r="N146" s="9">
        <f t="shared" ref="N146:N169" si="140">SUM(J146:M146)</f>
        <v>41011.18</v>
      </c>
      <c r="O146" s="17" t="str">
        <f t="shared" ref="O146:O169" si="141">IF(C146=0,"-",N146/C146)</f>
        <v>-</v>
      </c>
      <c r="P146" s="6">
        <f t="shared" ref="P146:S146" si="142">SUM(P147:P153)</f>
        <v>25833.219999999998</v>
      </c>
      <c r="Q146" s="6">
        <f t="shared" si="142"/>
        <v>96656.27</v>
      </c>
      <c r="R146" s="6">
        <f t="shared" si="142"/>
        <v>98724.82</v>
      </c>
      <c r="S146" s="6">
        <f t="shared" si="142"/>
        <v>77595.929999999993</v>
      </c>
      <c r="T146" s="9">
        <f t="shared" ref="T146:T169" si="143">SUM(P146:S146)</f>
        <v>298810.23999999999</v>
      </c>
      <c r="U146" s="17" t="str">
        <f t="shared" ref="U146:U169" si="144">IF(C146=0,"-",T146/C146)</f>
        <v>-</v>
      </c>
      <c r="V146" s="106">
        <f>H146+N146+T146</f>
        <v>357284.12</v>
      </c>
      <c r="W146" s="57" t="str">
        <f t="shared" ref="W146:W169" si="145">IF(C146=0,"-",V146/C146)</f>
        <v>-</v>
      </c>
      <c r="X146" s="58"/>
      <c r="Y146" s="104"/>
      <c r="Z146" s="58"/>
      <c r="AA146" s="58"/>
      <c r="AB146" s="58"/>
      <c r="AC146" s="58"/>
      <c r="AD146" s="58"/>
      <c r="AE146" s="83"/>
    </row>
    <row r="147" spans="1:31" x14ac:dyDescent="0.3">
      <c r="A147" s="2" t="s">
        <v>272</v>
      </c>
      <c r="B147" s="2" t="s">
        <v>273</v>
      </c>
      <c r="C147" s="50"/>
      <c r="D147" s="8">
        <v>0</v>
      </c>
      <c r="E147" s="8">
        <v>0</v>
      </c>
      <c r="F147" s="19">
        <v>0</v>
      </c>
      <c r="G147" s="8">
        <v>0</v>
      </c>
      <c r="H147" s="9">
        <f t="shared" ref="H147:H169" si="146">SUM(D147:G147)</f>
        <v>0</v>
      </c>
      <c r="I147" s="17" t="str">
        <f t="shared" si="138"/>
        <v>-</v>
      </c>
      <c r="J147" s="8">
        <v>0</v>
      </c>
      <c r="K147" s="19">
        <v>0</v>
      </c>
      <c r="L147" s="19">
        <v>0</v>
      </c>
      <c r="M147" s="19">
        <v>0</v>
      </c>
      <c r="N147" s="9">
        <f t="shared" si="140"/>
        <v>0</v>
      </c>
      <c r="O147" s="17" t="str">
        <f t="shared" si="141"/>
        <v>-</v>
      </c>
      <c r="P147" s="19">
        <v>0</v>
      </c>
      <c r="Q147" s="19">
        <v>0</v>
      </c>
      <c r="R147" s="19">
        <v>0</v>
      </c>
      <c r="S147" s="19">
        <v>0</v>
      </c>
      <c r="T147" s="9">
        <f t="shared" si="143"/>
        <v>0</v>
      </c>
      <c r="U147" s="17" t="str">
        <f t="shared" si="144"/>
        <v>-</v>
      </c>
      <c r="V147" s="106">
        <f t="shared" ref="V147:V169" si="147">H147+N147+T147</f>
        <v>0</v>
      </c>
      <c r="W147" s="57" t="str">
        <f t="shared" si="145"/>
        <v>-</v>
      </c>
      <c r="X147" s="58"/>
      <c r="Y147" s="104"/>
      <c r="Z147" s="58"/>
      <c r="AA147" s="58"/>
      <c r="AB147" s="58"/>
      <c r="AC147" s="58"/>
      <c r="AD147" s="58"/>
      <c r="AE147" s="83"/>
    </row>
    <row r="148" spans="1:31" x14ac:dyDescent="0.3">
      <c r="A148" s="2" t="s">
        <v>274</v>
      </c>
      <c r="B148" s="2" t="s">
        <v>275</v>
      </c>
      <c r="C148" s="50"/>
      <c r="D148" s="8">
        <v>0</v>
      </c>
      <c r="E148" s="8">
        <v>0</v>
      </c>
      <c r="F148" s="19">
        <v>6849</v>
      </c>
      <c r="G148" s="8">
        <v>689.7</v>
      </c>
      <c r="H148" s="9">
        <f t="shared" si="146"/>
        <v>7538.7</v>
      </c>
      <c r="I148" s="17" t="str">
        <f t="shared" si="138"/>
        <v>-</v>
      </c>
      <c r="J148" s="8">
        <v>0</v>
      </c>
      <c r="K148" s="19">
        <v>0</v>
      </c>
      <c r="L148" s="19">
        <v>0</v>
      </c>
      <c r="M148" s="19">
        <v>0</v>
      </c>
      <c r="N148" s="9">
        <f t="shared" si="140"/>
        <v>0</v>
      </c>
      <c r="O148" s="17" t="str">
        <f t="shared" si="141"/>
        <v>-</v>
      </c>
      <c r="P148" s="19">
        <v>0</v>
      </c>
      <c r="Q148" s="19">
        <v>7476.75</v>
      </c>
      <c r="R148" s="19">
        <v>9184.2199999999993</v>
      </c>
      <c r="S148" s="19">
        <v>20287.259999999998</v>
      </c>
      <c r="T148" s="9">
        <f t="shared" si="143"/>
        <v>36948.229999999996</v>
      </c>
      <c r="U148" s="17" t="str">
        <f t="shared" si="144"/>
        <v>-</v>
      </c>
      <c r="V148" s="106">
        <f t="shared" si="147"/>
        <v>44486.929999999993</v>
      </c>
      <c r="W148" s="57" t="str">
        <f t="shared" si="145"/>
        <v>-</v>
      </c>
      <c r="X148" s="58"/>
      <c r="Y148" s="58"/>
      <c r="Z148" s="58"/>
      <c r="AA148" s="58"/>
      <c r="AB148" s="58"/>
      <c r="AC148" s="58"/>
      <c r="AD148" s="58"/>
      <c r="AE148" s="83"/>
    </row>
    <row r="149" spans="1:31" x14ac:dyDescent="0.3">
      <c r="A149" s="2" t="s">
        <v>276</v>
      </c>
      <c r="B149" s="2" t="s">
        <v>277</v>
      </c>
      <c r="C149" s="50"/>
      <c r="D149" s="8">
        <v>0</v>
      </c>
      <c r="E149" s="8">
        <v>6629</v>
      </c>
      <c r="F149" s="19">
        <v>3295</v>
      </c>
      <c r="G149" s="8">
        <v>0</v>
      </c>
      <c r="H149" s="9">
        <f t="shared" si="146"/>
        <v>9924</v>
      </c>
      <c r="I149" s="17" t="str">
        <f t="shared" si="138"/>
        <v>-</v>
      </c>
      <c r="J149" s="8">
        <v>0</v>
      </c>
      <c r="K149" s="19">
        <v>9284</v>
      </c>
      <c r="L149" s="19">
        <v>5936.9</v>
      </c>
      <c r="M149" s="19">
        <v>25790.28</v>
      </c>
      <c r="N149" s="9">
        <f t="shared" si="140"/>
        <v>41011.18</v>
      </c>
      <c r="O149" s="17" t="str">
        <f t="shared" si="141"/>
        <v>-</v>
      </c>
      <c r="P149" s="19">
        <f>Set!I65</f>
        <v>14407.1</v>
      </c>
      <c r="Q149" s="19">
        <v>83859.520000000004</v>
      </c>
      <c r="R149" s="19">
        <v>21168.5</v>
      </c>
      <c r="S149" s="19">
        <v>42780.1</v>
      </c>
      <c r="T149" s="9">
        <f t="shared" si="143"/>
        <v>162215.22</v>
      </c>
      <c r="U149" s="17" t="str">
        <f t="shared" si="144"/>
        <v>-</v>
      </c>
      <c r="V149" s="106">
        <f t="shared" si="147"/>
        <v>213150.4</v>
      </c>
      <c r="W149" s="57" t="str">
        <f t="shared" si="145"/>
        <v>-</v>
      </c>
      <c r="X149" s="58"/>
      <c r="Y149" s="58"/>
      <c r="Z149" s="58"/>
      <c r="AA149" s="58"/>
      <c r="AB149" s="58"/>
      <c r="AC149" s="58"/>
      <c r="AD149" s="58"/>
      <c r="AE149" s="83"/>
    </row>
    <row r="150" spans="1:31" x14ac:dyDescent="0.3">
      <c r="A150" s="2" t="s">
        <v>278</v>
      </c>
      <c r="B150" s="2" t="s">
        <v>279</v>
      </c>
      <c r="C150" s="50"/>
      <c r="D150" s="8">
        <v>0</v>
      </c>
      <c r="E150" s="8">
        <v>0</v>
      </c>
      <c r="F150" s="19">
        <v>0</v>
      </c>
      <c r="G150" s="8">
        <v>0</v>
      </c>
      <c r="H150" s="9">
        <f t="shared" si="146"/>
        <v>0</v>
      </c>
      <c r="I150" s="17" t="str">
        <f t="shared" si="138"/>
        <v>-</v>
      </c>
      <c r="J150" s="8">
        <v>0</v>
      </c>
      <c r="K150" s="19">
        <v>0</v>
      </c>
      <c r="L150" s="19">
        <v>0</v>
      </c>
      <c r="M150" s="19">
        <v>0</v>
      </c>
      <c r="N150" s="9">
        <f t="shared" si="140"/>
        <v>0</v>
      </c>
      <c r="O150" s="17" t="str">
        <f t="shared" si="141"/>
        <v>-</v>
      </c>
      <c r="P150" s="19">
        <v>0</v>
      </c>
      <c r="Q150" s="19">
        <v>0</v>
      </c>
      <c r="R150" s="19">
        <v>11998</v>
      </c>
      <c r="S150" s="19">
        <v>0</v>
      </c>
      <c r="T150" s="9">
        <f t="shared" si="143"/>
        <v>11998</v>
      </c>
      <c r="U150" s="17" t="str">
        <f t="shared" si="144"/>
        <v>-</v>
      </c>
      <c r="V150" s="106">
        <f t="shared" si="147"/>
        <v>11998</v>
      </c>
      <c r="W150" s="57" t="str">
        <f t="shared" si="145"/>
        <v>-</v>
      </c>
      <c r="X150" s="58"/>
      <c r="Y150" s="58"/>
      <c r="Z150" s="58"/>
      <c r="AA150" s="58"/>
      <c r="AB150" s="58"/>
      <c r="AC150" s="58"/>
      <c r="AD150" s="58"/>
      <c r="AE150" s="83"/>
    </row>
    <row r="151" spans="1:31" x14ac:dyDescent="0.3">
      <c r="A151" s="2" t="s">
        <v>280</v>
      </c>
      <c r="B151" s="2" t="s">
        <v>281</v>
      </c>
      <c r="C151" s="50"/>
      <c r="D151" s="8">
        <v>0</v>
      </c>
      <c r="E151" s="8">
        <v>0</v>
      </c>
      <c r="F151" s="19">
        <v>0</v>
      </c>
      <c r="G151" s="8">
        <v>0</v>
      </c>
      <c r="H151" s="9">
        <f t="shared" si="146"/>
        <v>0</v>
      </c>
      <c r="I151" s="17" t="str">
        <f t="shared" si="138"/>
        <v>-</v>
      </c>
      <c r="J151" s="8">
        <v>0</v>
      </c>
      <c r="K151" s="19">
        <v>0</v>
      </c>
      <c r="L151" s="19">
        <v>0</v>
      </c>
      <c r="M151" s="19">
        <v>0</v>
      </c>
      <c r="N151" s="9">
        <f t="shared" si="140"/>
        <v>0</v>
      </c>
      <c r="O151" s="17" t="str">
        <f t="shared" si="141"/>
        <v>-</v>
      </c>
      <c r="P151" s="19">
        <f>Set!I66</f>
        <v>10720</v>
      </c>
      <c r="Q151" s="19">
        <v>0</v>
      </c>
      <c r="R151" s="19">
        <v>54123.1</v>
      </c>
      <c r="S151" s="19">
        <v>4390</v>
      </c>
      <c r="T151" s="9">
        <f t="shared" si="143"/>
        <v>69233.100000000006</v>
      </c>
      <c r="U151" s="17" t="str">
        <f t="shared" si="144"/>
        <v>-</v>
      </c>
      <c r="V151" s="106">
        <f t="shared" si="147"/>
        <v>69233.100000000006</v>
      </c>
      <c r="W151" s="57" t="str">
        <f t="shared" si="145"/>
        <v>-</v>
      </c>
      <c r="X151" s="58"/>
      <c r="Y151" s="58"/>
      <c r="Z151" s="58"/>
      <c r="AA151" s="58"/>
      <c r="AB151" s="58"/>
      <c r="AC151" s="58"/>
      <c r="AD151" s="58"/>
      <c r="AE151" s="83"/>
    </row>
    <row r="152" spans="1:31" x14ac:dyDescent="0.3">
      <c r="A152" s="2" t="s">
        <v>282</v>
      </c>
      <c r="B152" s="2" t="s">
        <v>283</v>
      </c>
      <c r="C152" s="50"/>
      <c r="D152" s="8">
        <v>0</v>
      </c>
      <c r="E152" s="8">
        <v>0</v>
      </c>
      <c r="F152" s="19">
        <v>0</v>
      </c>
      <c r="G152" s="8">
        <v>0</v>
      </c>
      <c r="H152" s="9">
        <f t="shared" si="146"/>
        <v>0</v>
      </c>
      <c r="I152" s="17" t="str">
        <f t="shared" si="138"/>
        <v>-</v>
      </c>
      <c r="J152" s="8">
        <v>0</v>
      </c>
      <c r="K152" s="19">
        <v>0</v>
      </c>
      <c r="L152" s="19">
        <v>0</v>
      </c>
      <c r="M152" s="19">
        <v>0</v>
      </c>
      <c r="N152" s="9">
        <f t="shared" si="140"/>
        <v>0</v>
      </c>
      <c r="O152" s="17" t="str">
        <f t="shared" si="141"/>
        <v>-</v>
      </c>
      <c r="P152" s="19">
        <v>0</v>
      </c>
      <c r="Q152" s="19">
        <v>0</v>
      </c>
      <c r="R152" s="19">
        <v>0</v>
      </c>
      <c r="S152" s="19">
        <v>0</v>
      </c>
      <c r="T152" s="9">
        <f t="shared" si="143"/>
        <v>0</v>
      </c>
      <c r="U152" s="17" t="str">
        <f t="shared" si="144"/>
        <v>-</v>
      </c>
      <c r="V152" s="106">
        <f t="shared" si="147"/>
        <v>0</v>
      </c>
      <c r="W152" s="57" t="str">
        <f t="shared" si="145"/>
        <v>-</v>
      </c>
      <c r="X152" s="58"/>
      <c r="Y152" s="58"/>
      <c r="Z152" s="58"/>
      <c r="AA152" s="58"/>
      <c r="AB152" s="58"/>
      <c r="AC152" s="58"/>
      <c r="AD152" s="58"/>
      <c r="AE152" s="83"/>
    </row>
    <row r="153" spans="1:31" x14ac:dyDescent="0.3">
      <c r="A153" s="2" t="s">
        <v>284</v>
      </c>
      <c r="B153" s="2" t="s">
        <v>285</v>
      </c>
      <c r="C153" s="50"/>
      <c r="D153" s="8">
        <v>0</v>
      </c>
      <c r="E153" s="8">
        <v>0</v>
      </c>
      <c r="F153" s="19">
        <v>0</v>
      </c>
      <c r="G153" s="8">
        <v>0</v>
      </c>
      <c r="H153" s="9">
        <f t="shared" si="146"/>
        <v>0</v>
      </c>
      <c r="I153" s="17" t="str">
        <f t="shared" si="138"/>
        <v>-</v>
      </c>
      <c r="J153" s="8">
        <v>0</v>
      </c>
      <c r="K153" s="19">
        <v>0</v>
      </c>
      <c r="L153" s="19">
        <v>0</v>
      </c>
      <c r="M153" s="19">
        <v>0</v>
      </c>
      <c r="N153" s="9">
        <f t="shared" si="140"/>
        <v>0</v>
      </c>
      <c r="O153" s="17" t="str">
        <f t="shared" si="141"/>
        <v>-</v>
      </c>
      <c r="P153" s="19">
        <f>Set!I67</f>
        <v>706.12</v>
      </c>
      <c r="Q153" s="19">
        <f>5320</f>
        <v>5320</v>
      </c>
      <c r="R153" s="19">
        <v>2251</v>
      </c>
      <c r="S153" s="19">
        <f>10138.57</f>
        <v>10138.57</v>
      </c>
      <c r="T153" s="9">
        <f t="shared" si="143"/>
        <v>18415.689999999999</v>
      </c>
      <c r="U153" s="17" t="str">
        <f t="shared" si="144"/>
        <v>-</v>
      </c>
      <c r="V153" s="106">
        <f t="shared" si="147"/>
        <v>18415.689999999999</v>
      </c>
      <c r="W153" s="57" t="str">
        <f t="shared" si="145"/>
        <v>-</v>
      </c>
      <c r="X153" s="58"/>
      <c r="Y153" s="58"/>
      <c r="Z153" s="58"/>
      <c r="AA153" s="58"/>
      <c r="AB153" s="58"/>
      <c r="AC153" s="58"/>
      <c r="AD153" s="58"/>
      <c r="AE153" s="83"/>
    </row>
    <row r="154" spans="1:31" ht="27.6" x14ac:dyDescent="0.3">
      <c r="A154" s="16" t="s">
        <v>286</v>
      </c>
      <c r="B154" s="16" t="s">
        <v>287</v>
      </c>
      <c r="C154" s="109"/>
      <c r="D154" s="6">
        <f t="shared" ref="D154:G154" si="148">SUM(D155:D161)</f>
        <v>0</v>
      </c>
      <c r="E154" s="6">
        <f t="shared" si="148"/>
        <v>0</v>
      </c>
      <c r="F154" s="6">
        <f t="shared" si="148"/>
        <v>0</v>
      </c>
      <c r="G154" s="6">
        <f t="shared" si="148"/>
        <v>0</v>
      </c>
      <c r="H154" s="9">
        <f t="shared" si="146"/>
        <v>0</v>
      </c>
      <c r="I154" s="17" t="str">
        <f t="shared" si="138"/>
        <v>-</v>
      </c>
      <c r="J154" s="6">
        <f t="shared" ref="J154:M154" si="149">SUM(J155:J161)</f>
        <v>0</v>
      </c>
      <c r="K154" s="6">
        <f t="shared" si="149"/>
        <v>0</v>
      </c>
      <c r="L154" s="6">
        <f t="shared" si="149"/>
        <v>0</v>
      </c>
      <c r="M154" s="6">
        <f t="shared" si="149"/>
        <v>0</v>
      </c>
      <c r="N154" s="9">
        <f t="shared" si="140"/>
        <v>0</v>
      </c>
      <c r="O154" s="17" t="str">
        <f t="shared" si="141"/>
        <v>-</v>
      </c>
      <c r="P154" s="6">
        <f t="shared" ref="P154:S154" si="150">SUM(P155:P161)</f>
        <v>0</v>
      </c>
      <c r="Q154" s="6">
        <f t="shared" si="150"/>
        <v>0</v>
      </c>
      <c r="R154" s="6">
        <f t="shared" si="150"/>
        <v>0</v>
      </c>
      <c r="S154" s="6">
        <f t="shared" si="150"/>
        <v>0</v>
      </c>
      <c r="T154" s="9">
        <f t="shared" si="143"/>
        <v>0</v>
      </c>
      <c r="U154" s="17" t="str">
        <f t="shared" si="144"/>
        <v>-</v>
      </c>
      <c r="V154" s="106">
        <f t="shared" si="147"/>
        <v>0</v>
      </c>
      <c r="W154" s="57" t="str">
        <f t="shared" si="145"/>
        <v>-</v>
      </c>
      <c r="X154" s="58"/>
      <c r="Y154" s="58"/>
      <c r="Z154" s="58"/>
      <c r="AA154" s="58"/>
      <c r="AB154" s="58"/>
      <c r="AC154" s="58"/>
      <c r="AD154" s="58"/>
      <c r="AE154" s="83"/>
    </row>
    <row r="155" spans="1:31" x14ac:dyDescent="0.3">
      <c r="A155" s="2" t="s">
        <v>288</v>
      </c>
      <c r="B155" s="2" t="s">
        <v>273</v>
      </c>
      <c r="C155" s="50"/>
      <c r="D155" s="8">
        <v>0</v>
      </c>
      <c r="E155" s="8">
        <v>0</v>
      </c>
      <c r="F155" s="19">
        <v>0</v>
      </c>
      <c r="G155" s="8">
        <v>0</v>
      </c>
      <c r="H155" s="9">
        <f t="shared" si="146"/>
        <v>0</v>
      </c>
      <c r="I155" s="17" t="str">
        <f t="shared" si="138"/>
        <v>-</v>
      </c>
      <c r="J155" s="8">
        <v>0</v>
      </c>
      <c r="K155" s="19">
        <v>0</v>
      </c>
      <c r="L155" s="19">
        <v>0</v>
      </c>
      <c r="M155" s="19">
        <v>0</v>
      </c>
      <c r="N155" s="9">
        <f t="shared" si="140"/>
        <v>0</v>
      </c>
      <c r="O155" s="17" t="str">
        <f t="shared" si="141"/>
        <v>-</v>
      </c>
      <c r="P155" s="19">
        <v>0</v>
      </c>
      <c r="Q155" s="19">
        <v>0</v>
      </c>
      <c r="R155" s="19">
        <v>0</v>
      </c>
      <c r="S155" s="19">
        <v>0</v>
      </c>
      <c r="T155" s="9">
        <f t="shared" si="143"/>
        <v>0</v>
      </c>
      <c r="U155" s="17" t="str">
        <f t="shared" si="144"/>
        <v>-</v>
      </c>
      <c r="V155" s="106">
        <f t="shared" si="147"/>
        <v>0</v>
      </c>
      <c r="W155" s="57" t="str">
        <f t="shared" si="145"/>
        <v>-</v>
      </c>
      <c r="X155" s="58"/>
      <c r="Y155" s="58"/>
      <c r="Z155" s="58"/>
      <c r="AA155" s="58"/>
      <c r="AB155" s="58"/>
      <c r="AC155" s="58"/>
      <c r="AD155" s="58"/>
      <c r="AE155" s="83"/>
    </row>
    <row r="156" spans="1:31" x14ac:dyDescent="0.3">
      <c r="A156" s="2" t="s">
        <v>289</v>
      </c>
      <c r="B156" s="2" t="s">
        <v>275</v>
      </c>
      <c r="C156" s="50"/>
      <c r="D156" s="8">
        <v>0</v>
      </c>
      <c r="E156" s="8">
        <v>0</v>
      </c>
      <c r="F156" s="19">
        <v>0</v>
      </c>
      <c r="G156" s="8">
        <v>0</v>
      </c>
      <c r="H156" s="9">
        <f t="shared" si="146"/>
        <v>0</v>
      </c>
      <c r="I156" s="17" t="str">
        <f t="shared" si="138"/>
        <v>-</v>
      </c>
      <c r="J156" s="8">
        <v>0</v>
      </c>
      <c r="K156" s="19">
        <v>0</v>
      </c>
      <c r="L156" s="19">
        <v>0</v>
      </c>
      <c r="M156" s="19">
        <v>0</v>
      </c>
      <c r="N156" s="9">
        <f t="shared" si="140"/>
        <v>0</v>
      </c>
      <c r="O156" s="17" t="str">
        <f t="shared" si="141"/>
        <v>-</v>
      </c>
      <c r="P156" s="19">
        <v>0</v>
      </c>
      <c r="Q156" s="19">
        <v>0</v>
      </c>
      <c r="R156" s="19">
        <v>0</v>
      </c>
      <c r="S156" s="19">
        <v>0</v>
      </c>
      <c r="T156" s="9">
        <f t="shared" si="143"/>
        <v>0</v>
      </c>
      <c r="U156" s="17" t="str">
        <f t="shared" si="144"/>
        <v>-</v>
      </c>
      <c r="V156" s="106">
        <f t="shared" si="147"/>
        <v>0</v>
      </c>
      <c r="W156" s="57" t="str">
        <f t="shared" si="145"/>
        <v>-</v>
      </c>
      <c r="X156" s="58"/>
      <c r="Y156" s="58"/>
      <c r="Z156" s="58"/>
      <c r="AA156" s="58"/>
      <c r="AB156" s="58"/>
      <c r="AC156" s="58"/>
      <c r="AD156" s="58"/>
      <c r="AE156" s="83"/>
    </row>
    <row r="157" spans="1:31" x14ac:dyDescent="0.3">
      <c r="A157" s="2" t="s">
        <v>290</v>
      </c>
      <c r="B157" s="2" t="s">
        <v>277</v>
      </c>
      <c r="C157" s="50"/>
      <c r="D157" s="8">
        <v>0</v>
      </c>
      <c r="E157" s="8">
        <v>0</v>
      </c>
      <c r="F157" s="19">
        <v>0</v>
      </c>
      <c r="G157" s="8">
        <v>0</v>
      </c>
      <c r="H157" s="9">
        <f t="shared" si="146"/>
        <v>0</v>
      </c>
      <c r="I157" s="17" t="str">
        <f t="shared" si="138"/>
        <v>-</v>
      </c>
      <c r="J157" s="8">
        <v>0</v>
      </c>
      <c r="K157" s="19">
        <v>0</v>
      </c>
      <c r="L157" s="19">
        <v>0</v>
      </c>
      <c r="M157" s="19">
        <v>0</v>
      </c>
      <c r="N157" s="9">
        <f t="shared" si="140"/>
        <v>0</v>
      </c>
      <c r="O157" s="17" t="str">
        <f t="shared" si="141"/>
        <v>-</v>
      </c>
      <c r="P157" s="19">
        <v>0</v>
      </c>
      <c r="Q157" s="19">
        <v>0</v>
      </c>
      <c r="R157" s="19">
        <v>0</v>
      </c>
      <c r="S157" s="19">
        <v>0</v>
      </c>
      <c r="T157" s="9">
        <f t="shared" si="143"/>
        <v>0</v>
      </c>
      <c r="U157" s="17" t="str">
        <f t="shared" si="144"/>
        <v>-</v>
      </c>
      <c r="V157" s="106">
        <f t="shared" si="147"/>
        <v>0</v>
      </c>
      <c r="W157" s="57" t="str">
        <f t="shared" si="145"/>
        <v>-</v>
      </c>
      <c r="X157" s="58"/>
      <c r="Y157" s="58"/>
      <c r="Z157" s="58"/>
      <c r="AA157" s="58"/>
      <c r="AB157" s="58"/>
      <c r="AC157" s="58"/>
      <c r="AD157" s="58"/>
      <c r="AE157" s="83"/>
    </row>
    <row r="158" spans="1:31" x14ac:dyDescent="0.3">
      <c r="A158" s="2" t="s">
        <v>291</v>
      </c>
      <c r="B158" s="2" t="s">
        <v>279</v>
      </c>
      <c r="C158" s="50"/>
      <c r="D158" s="8">
        <v>0</v>
      </c>
      <c r="E158" s="8">
        <v>0</v>
      </c>
      <c r="F158" s="19">
        <v>0</v>
      </c>
      <c r="G158" s="8">
        <v>0</v>
      </c>
      <c r="H158" s="9">
        <f t="shared" si="146"/>
        <v>0</v>
      </c>
      <c r="I158" s="17" t="str">
        <f t="shared" si="138"/>
        <v>-</v>
      </c>
      <c r="J158" s="8">
        <v>0</v>
      </c>
      <c r="K158" s="19">
        <v>0</v>
      </c>
      <c r="L158" s="19">
        <v>0</v>
      </c>
      <c r="M158" s="19">
        <v>0</v>
      </c>
      <c r="N158" s="9">
        <f t="shared" si="140"/>
        <v>0</v>
      </c>
      <c r="O158" s="17" t="str">
        <f t="shared" si="141"/>
        <v>-</v>
      </c>
      <c r="P158" s="19">
        <v>0</v>
      </c>
      <c r="Q158" s="19">
        <v>0</v>
      </c>
      <c r="R158" s="19">
        <v>0</v>
      </c>
      <c r="S158" s="19">
        <v>0</v>
      </c>
      <c r="T158" s="9">
        <f t="shared" si="143"/>
        <v>0</v>
      </c>
      <c r="U158" s="17" t="str">
        <f t="shared" si="144"/>
        <v>-</v>
      </c>
      <c r="V158" s="106">
        <f t="shared" si="147"/>
        <v>0</v>
      </c>
      <c r="W158" s="57" t="str">
        <f t="shared" si="145"/>
        <v>-</v>
      </c>
      <c r="X158" s="58"/>
      <c r="Y158" s="58"/>
      <c r="Z158" s="58"/>
      <c r="AA158" s="58"/>
      <c r="AB158" s="58"/>
      <c r="AC158" s="58"/>
      <c r="AD158" s="58"/>
      <c r="AE158" s="83"/>
    </row>
    <row r="159" spans="1:31" x14ac:dyDescent="0.3">
      <c r="A159" s="2" t="s">
        <v>292</v>
      </c>
      <c r="B159" s="2" t="s">
        <v>281</v>
      </c>
      <c r="C159" s="50"/>
      <c r="D159" s="8">
        <v>0</v>
      </c>
      <c r="E159" s="8">
        <v>0</v>
      </c>
      <c r="F159" s="19">
        <v>0</v>
      </c>
      <c r="G159" s="8">
        <v>0</v>
      </c>
      <c r="H159" s="9">
        <f t="shared" si="146"/>
        <v>0</v>
      </c>
      <c r="I159" s="17" t="str">
        <f t="shared" si="138"/>
        <v>-</v>
      </c>
      <c r="J159" s="8">
        <v>0</v>
      </c>
      <c r="K159" s="19">
        <v>0</v>
      </c>
      <c r="L159" s="19">
        <v>0</v>
      </c>
      <c r="M159" s="19">
        <v>0</v>
      </c>
      <c r="N159" s="9">
        <f t="shared" si="140"/>
        <v>0</v>
      </c>
      <c r="O159" s="17" t="str">
        <f t="shared" si="141"/>
        <v>-</v>
      </c>
      <c r="P159" s="19">
        <v>0</v>
      </c>
      <c r="Q159" s="19">
        <v>0</v>
      </c>
      <c r="R159" s="19">
        <v>0</v>
      </c>
      <c r="S159" s="19">
        <v>0</v>
      </c>
      <c r="T159" s="9">
        <f t="shared" si="143"/>
        <v>0</v>
      </c>
      <c r="U159" s="17" t="str">
        <f t="shared" si="144"/>
        <v>-</v>
      </c>
      <c r="V159" s="106">
        <f t="shared" si="147"/>
        <v>0</v>
      </c>
      <c r="W159" s="57" t="str">
        <f t="shared" si="145"/>
        <v>-</v>
      </c>
      <c r="X159" s="58"/>
      <c r="Y159" s="58"/>
      <c r="Z159" s="58"/>
      <c r="AA159" s="58"/>
      <c r="AB159" s="58"/>
      <c r="AC159" s="58"/>
      <c r="AD159" s="58"/>
      <c r="AE159" s="83"/>
    </row>
    <row r="160" spans="1:31" x14ac:dyDescent="0.3">
      <c r="A160" s="2" t="s">
        <v>293</v>
      </c>
      <c r="B160" s="2" t="s">
        <v>283</v>
      </c>
      <c r="C160" s="50"/>
      <c r="D160" s="8">
        <v>0</v>
      </c>
      <c r="E160" s="8">
        <v>0</v>
      </c>
      <c r="F160" s="19">
        <v>0</v>
      </c>
      <c r="G160" s="8">
        <v>0</v>
      </c>
      <c r="H160" s="9">
        <f t="shared" si="146"/>
        <v>0</v>
      </c>
      <c r="I160" s="17" t="str">
        <f t="shared" si="138"/>
        <v>-</v>
      </c>
      <c r="J160" s="8">
        <v>0</v>
      </c>
      <c r="K160" s="19">
        <v>0</v>
      </c>
      <c r="L160" s="19">
        <v>0</v>
      </c>
      <c r="M160" s="19">
        <v>0</v>
      </c>
      <c r="N160" s="9">
        <f t="shared" si="140"/>
        <v>0</v>
      </c>
      <c r="O160" s="17" t="str">
        <f t="shared" si="141"/>
        <v>-</v>
      </c>
      <c r="P160" s="19">
        <v>0</v>
      </c>
      <c r="Q160" s="19">
        <v>0</v>
      </c>
      <c r="R160" s="19">
        <v>0</v>
      </c>
      <c r="S160" s="19">
        <v>0</v>
      </c>
      <c r="T160" s="9">
        <f t="shared" si="143"/>
        <v>0</v>
      </c>
      <c r="U160" s="17" t="str">
        <f t="shared" si="144"/>
        <v>-</v>
      </c>
      <c r="V160" s="106">
        <f t="shared" si="147"/>
        <v>0</v>
      </c>
      <c r="W160" s="57" t="str">
        <f t="shared" si="145"/>
        <v>-</v>
      </c>
      <c r="X160" s="58"/>
      <c r="Y160" s="58"/>
      <c r="Z160" s="58"/>
      <c r="AA160" s="58"/>
      <c r="AB160" s="58"/>
      <c r="AC160" s="58"/>
      <c r="AD160" s="58"/>
      <c r="AE160" s="83"/>
    </row>
    <row r="161" spans="1:31" x14ac:dyDescent="0.3">
      <c r="A161" s="2" t="s">
        <v>294</v>
      </c>
      <c r="B161" s="2" t="s">
        <v>285</v>
      </c>
      <c r="C161" s="50"/>
      <c r="D161" s="8">
        <v>0</v>
      </c>
      <c r="E161" s="8">
        <v>0</v>
      </c>
      <c r="F161" s="19">
        <v>0</v>
      </c>
      <c r="G161" s="8">
        <v>0</v>
      </c>
      <c r="H161" s="9">
        <f t="shared" si="146"/>
        <v>0</v>
      </c>
      <c r="I161" s="17" t="str">
        <f t="shared" si="138"/>
        <v>-</v>
      </c>
      <c r="J161" s="8">
        <v>0</v>
      </c>
      <c r="K161" s="19">
        <v>0</v>
      </c>
      <c r="L161" s="19">
        <v>0</v>
      </c>
      <c r="M161" s="19">
        <v>0</v>
      </c>
      <c r="N161" s="9">
        <f t="shared" si="140"/>
        <v>0</v>
      </c>
      <c r="O161" s="17" t="str">
        <f t="shared" si="141"/>
        <v>-</v>
      </c>
      <c r="P161" s="19">
        <v>0</v>
      </c>
      <c r="Q161" s="19">
        <v>0</v>
      </c>
      <c r="R161" s="19">
        <v>0</v>
      </c>
      <c r="S161" s="19">
        <v>0</v>
      </c>
      <c r="T161" s="9">
        <f t="shared" si="143"/>
        <v>0</v>
      </c>
      <c r="U161" s="17" t="str">
        <f t="shared" si="144"/>
        <v>-</v>
      </c>
      <c r="V161" s="106">
        <f t="shared" si="147"/>
        <v>0</v>
      </c>
      <c r="W161" s="57" t="str">
        <f t="shared" si="145"/>
        <v>-</v>
      </c>
      <c r="X161" s="58"/>
      <c r="Y161" s="58"/>
      <c r="Z161" s="58"/>
      <c r="AA161" s="58"/>
      <c r="AB161" s="58"/>
      <c r="AC161" s="58"/>
      <c r="AD161" s="58"/>
      <c r="AE161" s="83"/>
    </row>
    <row r="162" spans="1:31" x14ac:dyDescent="0.3">
      <c r="A162" s="16" t="s">
        <v>295</v>
      </c>
      <c r="B162" s="16" t="s">
        <v>296</v>
      </c>
      <c r="C162" s="109"/>
      <c r="D162" s="6">
        <f t="shared" ref="D162:G162" si="151">SUM(D163:D169)</f>
        <v>0</v>
      </c>
      <c r="E162" s="6">
        <f t="shared" si="151"/>
        <v>0</v>
      </c>
      <c r="F162" s="6">
        <f t="shared" si="151"/>
        <v>0</v>
      </c>
      <c r="G162" s="6">
        <f t="shared" si="151"/>
        <v>0</v>
      </c>
      <c r="H162" s="9">
        <f t="shared" si="146"/>
        <v>0</v>
      </c>
      <c r="I162" s="17" t="str">
        <f t="shared" si="138"/>
        <v>-</v>
      </c>
      <c r="J162" s="6">
        <f t="shared" ref="J162:M162" si="152">SUM(J163:J169)</f>
        <v>0</v>
      </c>
      <c r="K162" s="6">
        <f t="shared" si="152"/>
        <v>0</v>
      </c>
      <c r="L162" s="6">
        <f t="shared" si="152"/>
        <v>0</v>
      </c>
      <c r="M162" s="6">
        <f t="shared" si="152"/>
        <v>0</v>
      </c>
      <c r="N162" s="9">
        <f t="shared" si="140"/>
        <v>0</v>
      </c>
      <c r="O162" s="17" t="str">
        <f t="shared" si="141"/>
        <v>-</v>
      </c>
      <c r="P162" s="6">
        <f t="shared" ref="P162:S162" si="153">SUM(P163:P169)</f>
        <v>0</v>
      </c>
      <c r="Q162" s="6">
        <f t="shared" si="153"/>
        <v>0</v>
      </c>
      <c r="R162" s="6">
        <f t="shared" si="153"/>
        <v>0</v>
      </c>
      <c r="S162" s="6">
        <f t="shared" si="153"/>
        <v>0</v>
      </c>
      <c r="T162" s="9">
        <f t="shared" si="143"/>
        <v>0</v>
      </c>
      <c r="U162" s="17" t="str">
        <f t="shared" si="144"/>
        <v>-</v>
      </c>
      <c r="V162" s="106">
        <f t="shared" si="147"/>
        <v>0</v>
      </c>
      <c r="W162" s="57" t="str">
        <f t="shared" si="145"/>
        <v>-</v>
      </c>
      <c r="X162" s="58"/>
      <c r="Y162" s="58"/>
      <c r="Z162" s="58"/>
      <c r="AA162" s="58"/>
      <c r="AB162" s="58"/>
      <c r="AC162" s="58"/>
      <c r="AD162" s="58"/>
      <c r="AE162" s="83"/>
    </row>
    <row r="163" spans="1:31" x14ac:dyDescent="0.3">
      <c r="A163" s="2" t="s">
        <v>297</v>
      </c>
      <c r="B163" s="2" t="s">
        <v>273</v>
      </c>
      <c r="C163" s="50"/>
      <c r="D163" s="8">
        <v>0</v>
      </c>
      <c r="E163" s="8">
        <v>0</v>
      </c>
      <c r="F163" s="19">
        <v>0</v>
      </c>
      <c r="G163" s="8">
        <v>0</v>
      </c>
      <c r="H163" s="9">
        <f t="shared" si="146"/>
        <v>0</v>
      </c>
      <c r="I163" s="17" t="str">
        <f t="shared" si="138"/>
        <v>-</v>
      </c>
      <c r="J163" s="8">
        <v>0</v>
      </c>
      <c r="K163" s="19">
        <v>0</v>
      </c>
      <c r="L163" s="19">
        <v>0</v>
      </c>
      <c r="M163" s="19">
        <v>0</v>
      </c>
      <c r="N163" s="9">
        <f t="shared" si="140"/>
        <v>0</v>
      </c>
      <c r="O163" s="17" t="str">
        <f t="shared" si="141"/>
        <v>-</v>
      </c>
      <c r="P163" s="19">
        <v>0</v>
      </c>
      <c r="Q163" s="19">
        <v>0</v>
      </c>
      <c r="R163" s="19">
        <v>0</v>
      </c>
      <c r="S163" s="19">
        <v>0</v>
      </c>
      <c r="T163" s="9">
        <f t="shared" si="143"/>
        <v>0</v>
      </c>
      <c r="U163" s="17" t="str">
        <f t="shared" si="144"/>
        <v>-</v>
      </c>
      <c r="V163" s="106">
        <f t="shared" si="147"/>
        <v>0</v>
      </c>
      <c r="W163" s="57" t="str">
        <f t="shared" si="145"/>
        <v>-</v>
      </c>
      <c r="X163" s="58"/>
      <c r="Y163" s="58"/>
      <c r="Z163" s="58"/>
      <c r="AA163" s="58"/>
      <c r="AB163" s="58"/>
      <c r="AC163" s="58"/>
      <c r="AD163" s="58"/>
      <c r="AE163" s="83"/>
    </row>
    <row r="164" spans="1:31" x14ac:dyDescent="0.3">
      <c r="A164" s="2" t="s">
        <v>298</v>
      </c>
      <c r="B164" s="2" t="s">
        <v>275</v>
      </c>
      <c r="C164" s="50"/>
      <c r="D164" s="8">
        <v>0</v>
      </c>
      <c r="E164" s="8">
        <v>0</v>
      </c>
      <c r="F164" s="19">
        <v>0</v>
      </c>
      <c r="G164" s="8">
        <v>0</v>
      </c>
      <c r="H164" s="9">
        <f t="shared" si="146"/>
        <v>0</v>
      </c>
      <c r="I164" s="17" t="str">
        <f t="shared" si="138"/>
        <v>-</v>
      </c>
      <c r="J164" s="8">
        <v>0</v>
      </c>
      <c r="K164" s="19">
        <v>0</v>
      </c>
      <c r="L164" s="19">
        <v>0</v>
      </c>
      <c r="M164" s="19">
        <v>0</v>
      </c>
      <c r="N164" s="9">
        <f t="shared" si="140"/>
        <v>0</v>
      </c>
      <c r="O164" s="17" t="str">
        <f t="shared" si="141"/>
        <v>-</v>
      </c>
      <c r="P164" s="19">
        <v>0</v>
      </c>
      <c r="Q164" s="19">
        <v>0</v>
      </c>
      <c r="R164" s="19">
        <v>0</v>
      </c>
      <c r="S164" s="19">
        <v>0</v>
      </c>
      <c r="T164" s="9">
        <f t="shared" si="143"/>
        <v>0</v>
      </c>
      <c r="U164" s="17" t="str">
        <f t="shared" si="144"/>
        <v>-</v>
      </c>
      <c r="V164" s="106">
        <f t="shared" si="147"/>
        <v>0</v>
      </c>
      <c r="W164" s="57" t="str">
        <f t="shared" si="145"/>
        <v>-</v>
      </c>
      <c r="X164" s="58"/>
      <c r="Y164" s="58"/>
      <c r="Z164" s="58"/>
      <c r="AA164" s="58"/>
      <c r="AB164" s="58"/>
      <c r="AC164" s="58"/>
      <c r="AD164" s="58"/>
      <c r="AE164" s="83"/>
    </row>
    <row r="165" spans="1:31" x14ac:dyDescent="0.3">
      <c r="A165" s="2" t="s">
        <v>299</v>
      </c>
      <c r="B165" s="2" t="s">
        <v>277</v>
      </c>
      <c r="C165" s="50"/>
      <c r="D165" s="8">
        <v>0</v>
      </c>
      <c r="E165" s="8">
        <v>0</v>
      </c>
      <c r="F165" s="19">
        <v>0</v>
      </c>
      <c r="G165" s="8">
        <v>0</v>
      </c>
      <c r="H165" s="9">
        <f t="shared" si="146"/>
        <v>0</v>
      </c>
      <c r="I165" s="17" t="str">
        <f t="shared" si="138"/>
        <v>-</v>
      </c>
      <c r="J165" s="8">
        <v>0</v>
      </c>
      <c r="K165" s="19">
        <v>0</v>
      </c>
      <c r="L165" s="19">
        <v>0</v>
      </c>
      <c r="M165" s="19">
        <v>0</v>
      </c>
      <c r="N165" s="9">
        <f t="shared" si="140"/>
        <v>0</v>
      </c>
      <c r="O165" s="17" t="str">
        <f t="shared" si="141"/>
        <v>-</v>
      </c>
      <c r="P165" s="19">
        <v>0</v>
      </c>
      <c r="Q165" s="19">
        <v>0</v>
      </c>
      <c r="R165" s="19">
        <v>0</v>
      </c>
      <c r="S165" s="19">
        <v>0</v>
      </c>
      <c r="T165" s="9">
        <f t="shared" si="143"/>
        <v>0</v>
      </c>
      <c r="U165" s="17" t="str">
        <f t="shared" si="144"/>
        <v>-</v>
      </c>
      <c r="V165" s="106">
        <f t="shared" si="147"/>
        <v>0</v>
      </c>
      <c r="W165" s="57" t="str">
        <f t="shared" si="145"/>
        <v>-</v>
      </c>
      <c r="X165" s="58"/>
      <c r="Y165" s="58"/>
      <c r="Z165" s="58"/>
      <c r="AA165" s="58"/>
      <c r="AB165" s="58"/>
      <c r="AC165" s="58"/>
      <c r="AD165" s="58"/>
      <c r="AE165" s="83"/>
    </row>
    <row r="166" spans="1:31" x14ac:dyDescent="0.3">
      <c r="A166" s="2" t="s">
        <v>300</v>
      </c>
      <c r="B166" s="2" t="s">
        <v>279</v>
      </c>
      <c r="C166" s="50"/>
      <c r="D166" s="8">
        <v>0</v>
      </c>
      <c r="E166" s="8">
        <v>0</v>
      </c>
      <c r="F166" s="19">
        <v>0</v>
      </c>
      <c r="G166" s="8">
        <v>0</v>
      </c>
      <c r="H166" s="9">
        <f t="shared" si="146"/>
        <v>0</v>
      </c>
      <c r="I166" s="17" t="str">
        <f t="shared" si="138"/>
        <v>-</v>
      </c>
      <c r="J166" s="8">
        <v>0</v>
      </c>
      <c r="K166" s="19">
        <v>0</v>
      </c>
      <c r="L166" s="19">
        <v>0</v>
      </c>
      <c r="M166" s="19">
        <v>0</v>
      </c>
      <c r="N166" s="9">
        <f t="shared" si="140"/>
        <v>0</v>
      </c>
      <c r="O166" s="17" t="str">
        <f t="shared" si="141"/>
        <v>-</v>
      </c>
      <c r="P166" s="19">
        <v>0</v>
      </c>
      <c r="Q166" s="19">
        <v>0</v>
      </c>
      <c r="R166" s="19">
        <v>0</v>
      </c>
      <c r="S166" s="19">
        <v>0</v>
      </c>
      <c r="T166" s="9">
        <f t="shared" si="143"/>
        <v>0</v>
      </c>
      <c r="U166" s="17" t="str">
        <f t="shared" si="144"/>
        <v>-</v>
      </c>
      <c r="V166" s="106">
        <f t="shared" si="147"/>
        <v>0</v>
      </c>
      <c r="W166" s="57" t="str">
        <f t="shared" si="145"/>
        <v>-</v>
      </c>
      <c r="X166" s="58"/>
      <c r="Y166" s="58"/>
      <c r="Z166" s="58"/>
      <c r="AA166" s="58"/>
      <c r="AB166" s="58"/>
      <c r="AC166" s="58"/>
      <c r="AD166" s="58"/>
      <c r="AE166" s="83"/>
    </row>
    <row r="167" spans="1:31" x14ac:dyDescent="0.3">
      <c r="A167" s="2" t="s">
        <v>301</v>
      </c>
      <c r="B167" s="2" t="s">
        <v>281</v>
      </c>
      <c r="C167" s="50"/>
      <c r="D167" s="8">
        <v>0</v>
      </c>
      <c r="E167" s="8">
        <v>0</v>
      </c>
      <c r="F167" s="19">
        <v>0</v>
      </c>
      <c r="G167" s="8">
        <v>0</v>
      </c>
      <c r="H167" s="9">
        <f t="shared" si="146"/>
        <v>0</v>
      </c>
      <c r="I167" s="17" t="str">
        <f t="shared" si="138"/>
        <v>-</v>
      </c>
      <c r="J167" s="8">
        <v>0</v>
      </c>
      <c r="K167" s="19">
        <v>0</v>
      </c>
      <c r="L167" s="19">
        <v>0</v>
      </c>
      <c r="M167" s="19">
        <v>0</v>
      </c>
      <c r="N167" s="9">
        <f t="shared" si="140"/>
        <v>0</v>
      </c>
      <c r="O167" s="17" t="str">
        <f t="shared" si="141"/>
        <v>-</v>
      </c>
      <c r="P167" s="19">
        <v>0</v>
      </c>
      <c r="Q167" s="19">
        <v>0</v>
      </c>
      <c r="R167" s="19">
        <v>0</v>
      </c>
      <c r="S167" s="19">
        <v>0</v>
      </c>
      <c r="T167" s="9">
        <f t="shared" si="143"/>
        <v>0</v>
      </c>
      <c r="U167" s="17" t="str">
        <f t="shared" si="144"/>
        <v>-</v>
      </c>
      <c r="V167" s="106">
        <f t="shared" si="147"/>
        <v>0</v>
      </c>
      <c r="W167" s="57" t="str">
        <f t="shared" si="145"/>
        <v>-</v>
      </c>
      <c r="X167" s="58"/>
      <c r="Y167" s="58"/>
      <c r="Z167" s="58"/>
      <c r="AA167" s="58"/>
      <c r="AB167" s="58"/>
      <c r="AC167" s="58"/>
      <c r="AD167" s="58"/>
      <c r="AE167" s="83"/>
    </row>
    <row r="168" spans="1:31" x14ac:dyDescent="0.3">
      <c r="A168" s="2" t="s">
        <v>302</v>
      </c>
      <c r="B168" s="2" t="s">
        <v>283</v>
      </c>
      <c r="C168" s="50"/>
      <c r="D168" s="8">
        <v>0</v>
      </c>
      <c r="E168" s="8">
        <v>0</v>
      </c>
      <c r="F168" s="19">
        <v>0</v>
      </c>
      <c r="G168" s="8">
        <v>0</v>
      </c>
      <c r="H168" s="9">
        <f t="shared" si="146"/>
        <v>0</v>
      </c>
      <c r="I168" s="17" t="str">
        <f t="shared" si="138"/>
        <v>-</v>
      </c>
      <c r="J168" s="8">
        <v>0</v>
      </c>
      <c r="K168" s="19">
        <v>0</v>
      </c>
      <c r="L168" s="19">
        <v>0</v>
      </c>
      <c r="M168" s="19">
        <v>0</v>
      </c>
      <c r="N168" s="9">
        <f t="shared" si="140"/>
        <v>0</v>
      </c>
      <c r="O168" s="17" t="str">
        <f t="shared" si="141"/>
        <v>-</v>
      </c>
      <c r="P168" s="19">
        <v>0</v>
      </c>
      <c r="Q168" s="19">
        <v>0</v>
      </c>
      <c r="R168" s="19">
        <v>0</v>
      </c>
      <c r="S168" s="19">
        <v>0</v>
      </c>
      <c r="T168" s="9">
        <f t="shared" si="143"/>
        <v>0</v>
      </c>
      <c r="U168" s="17" t="str">
        <f t="shared" si="144"/>
        <v>-</v>
      </c>
      <c r="V168" s="106">
        <f t="shared" si="147"/>
        <v>0</v>
      </c>
      <c r="W168" s="57" t="str">
        <f t="shared" si="145"/>
        <v>-</v>
      </c>
      <c r="X168" s="58"/>
      <c r="Y168" s="58"/>
      <c r="Z168" s="58"/>
      <c r="AA168" s="58"/>
      <c r="AB168" s="58"/>
      <c r="AC168" s="58"/>
      <c r="AD168" s="58"/>
      <c r="AE168" s="83"/>
    </row>
    <row r="169" spans="1:31" x14ac:dyDescent="0.3">
      <c r="A169" s="2" t="s">
        <v>303</v>
      </c>
      <c r="B169" s="2" t="s">
        <v>285</v>
      </c>
      <c r="C169" s="50"/>
      <c r="D169" s="8">
        <v>0</v>
      </c>
      <c r="E169" s="8">
        <v>0</v>
      </c>
      <c r="F169" s="19">
        <v>0</v>
      </c>
      <c r="G169" s="8">
        <v>0</v>
      </c>
      <c r="H169" s="9">
        <f t="shared" si="146"/>
        <v>0</v>
      </c>
      <c r="I169" s="17" t="str">
        <f t="shared" si="138"/>
        <v>-</v>
      </c>
      <c r="J169" s="8">
        <v>0</v>
      </c>
      <c r="K169" s="19">
        <v>0</v>
      </c>
      <c r="L169" s="19">
        <v>0</v>
      </c>
      <c r="M169" s="19">
        <v>0</v>
      </c>
      <c r="N169" s="9">
        <f t="shared" si="140"/>
        <v>0</v>
      </c>
      <c r="O169" s="17" t="str">
        <f t="shared" si="141"/>
        <v>-</v>
      </c>
      <c r="P169" s="19">
        <v>0</v>
      </c>
      <c r="Q169" s="19">
        <v>0</v>
      </c>
      <c r="R169" s="19">
        <v>0</v>
      </c>
      <c r="S169" s="19">
        <v>0</v>
      </c>
      <c r="T169" s="9">
        <f t="shared" si="143"/>
        <v>0</v>
      </c>
      <c r="U169" s="17" t="str">
        <f t="shared" si="144"/>
        <v>-</v>
      </c>
      <c r="V169" s="106">
        <f t="shared" si="147"/>
        <v>0</v>
      </c>
      <c r="W169" s="57" t="str">
        <f t="shared" si="145"/>
        <v>-</v>
      </c>
      <c r="X169" s="58"/>
      <c r="Y169" s="58"/>
      <c r="Z169" s="58"/>
      <c r="AA169" s="58"/>
      <c r="AB169" s="58"/>
      <c r="AC169" s="58"/>
      <c r="AD169" s="58"/>
      <c r="AE169" s="83"/>
    </row>
    <row r="170" spans="1:31" x14ac:dyDescent="0.3">
      <c r="A170" s="11"/>
      <c r="B170" s="11"/>
      <c r="C170" s="112"/>
      <c r="X170" s="58"/>
      <c r="Y170" s="58"/>
      <c r="Z170" s="58"/>
      <c r="AA170" s="58"/>
      <c r="AB170" s="58"/>
      <c r="AC170" s="58"/>
      <c r="AD170" s="58"/>
      <c r="AE170" s="83"/>
    </row>
    <row r="171" spans="1:31" ht="27.6" x14ac:dyDescent="0.3">
      <c r="A171" s="11"/>
      <c r="B171" s="12" t="s">
        <v>304</v>
      </c>
      <c r="C171" s="107"/>
      <c r="X171" s="58"/>
      <c r="Y171" s="58"/>
      <c r="Z171" s="58"/>
      <c r="AA171" s="58"/>
      <c r="AB171" s="58"/>
      <c r="AC171" s="58"/>
      <c r="AD171" s="58"/>
      <c r="AE171" s="83"/>
    </row>
    <row r="172" spans="1:31" x14ac:dyDescent="0.3">
      <c r="A172" s="11"/>
      <c r="B172" s="11"/>
      <c r="C172" s="112"/>
      <c r="X172" s="58"/>
      <c r="Y172" s="58"/>
      <c r="Z172" s="58"/>
      <c r="AA172" s="58"/>
      <c r="AB172" s="58"/>
      <c r="AC172" s="58"/>
      <c r="AD172" s="58"/>
      <c r="AE172" s="83"/>
    </row>
    <row r="173" spans="1:31" ht="42" customHeight="1" x14ac:dyDescent="0.3">
      <c r="A173" s="11"/>
      <c r="B173" s="3" t="s">
        <v>305</v>
      </c>
      <c r="C173" s="108" t="s">
        <v>5</v>
      </c>
      <c r="D173" s="55" t="s">
        <v>6</v>
      </c>
      <c r="E173" s="55" t="s">
        <v>7</v>
      </c>
      <c r="F173" s="54" t="s">
        <v>8</v>
      </c>
      <c r="G173" s="55" t="s">
        <v>9</v>
      </c>
      <c r="H173" s="54" t="s">
        <v>10</v>
      </c>
      <c r="I173" s="4" t="s">
        <v>11</v>
      </c>
      <c r="J173" s="55" t="s">
        <v>12</v>
      </c>
      <c r="K173" s="54" t="s">
        <v>13</v>
      </c>
      <c r="L173" s="54" t="s">
        <v>14</v>
      </c>
      <c r="M173" s="54" t="s">
        <v>15</v>
      </c>
      <c r="N173" s="54" t="s">
        <v>16</v>
      </c>
      <c r="O173" s="4" t="s">
        <v>17</v>
      </c>
      <c r="P173" s="54" t="s">
        <v>18</v>
      </c>
      <c r="Q173" s="54" t="s">
        <v>19</v>
      </c>
      <c r="R173" s="54" t="s">
        <v>20</v>
      </c>
      <c r="S173" s="54" t="s">
        <v>21</v>
      </c>
      <c r="T173" s="54" t="s">
        <v>22</v>
      </c>
      <c r="U173" s="5" t="s">
        <v>23</v>
      </c>
      <c r="V173" s="105" t="s">
        <v>24</v>
      </c>
      <c r="W173" s="56" t="s">
        <v>25</v>
      </c>
      <c r="X173" s="58"/>
      <c r="Y173" s="58"/>
      <c r="Z173" s="58"/>
      <c r="AA173" s="58"/>
      <c r="AB173" s="58"/>
      <c r="AC173" s="58"/>
      <c r="AD173" s="58"/>
      <c r="AE173" s="83"/>
    </row>
    <row r="174" spans="1:31" x14ac:dyDescent="0.3">
      <c r="A174" s="16" t="s">
        <v>306</v>
      </c>
      <c r="B174" s="16" t="s">
        <v>307</v>
      </c>
      <c r="C174" s="109"/>
      <c r="D174" s="6">
        <f>D175+D178+D179+D180+D181</f>
        <v>9374646.1099999994</v>
      </c>
      <c r="E174" s="6">
        <f>E175+E178+E179+E180+E181</f>
        <v>9596727.9199999943</v>
      </c>
      <c r="F174" s="6">
        <f>F175+F178+F179+F180+F181</f>
        <v>9901313.8300000019</v>
      </c>
      <c r="G174" s="6">
        <f>G175+G178+G179+G180+G181</f>
        <v>9804396.2100000009</v>
      </c>
      <c r="H174" s="9">
        <f t="shared" ref="H174:H192" si="154">G174</f>
        <v>9804396.2100000009</v>
      </c>
      <c r="I174" s="17" t="str">
        <f t="shared" ref="I174:I192" si="155">IF(C174=0,"-",H174/C174)</f>
        <v>-</v>
      </c>
      <c r="J174" s="6">
        <f t="shared" ref="J174:M174" si="156">J175+J178+J179+J180+J181</f>
        <v>10070136.940000001</v>
      </c>
      <c r="K174" s="6">
        <f t="shared" si="156"/>
        <v>10265103.850000001</v>
      </c>
      <c r="L174" s="6">
        <f t="shared" si="156"/>
        <v>10368061.890000001</v>
      </c>
      <c r="M174" s="6">
        <f t="shared" si="156"/>
        <v>10529250.620000001</v>
      </c>
      <c r="N174" s="9">
        <f>M174</f>
        <v>10529250.620000001</v>
      </c>
      <c r="O174" s="17" t="str">
        <f t="shared" ref="O174:O192" si="157">IF(C174=0,"-",N174/C174)</f>
        <v>-</v>
      </c>
      <c r="P174" s="6">
        <f t="shared" ref="P174:R174" si="158">P175+P178+P179+P180+P181</f>
        <v>10453497.32</v>
      </c>
      <c r="Q174" s="6">
        <f t="shared" si="158"/>
        <v>10139571.52</v>
      </c>
      <c r="R174" s="6">
        <f t="shared" si="158"/>
        <v>12219682.479999997</v>
      </c>
      <c r="S174" s="6">
        <f>S175+S178+S179+S180+S181</f>
        <v>10210580.570000002</v>
      </c>
      <c r="T174" s="9">
        <f t="shared" ref="T174:T192" si="159">S174</f>
        <v>10210580.570000002</v>
      </c>
      <c r="U174" s="17" t="str">
        <f t="shared" ref="U174:U192" si="160">IF(C174=0,"-",T174/C174)</f>
        <v>-</v>
      </c>
      <c r="V174" s="106">
        <f>T174</f>
        <v>10210580.570000002</v>
      </c>
      <c r="W174" s="57" t="str">
        <f t="shared" ref="W174:W192" si="161">IF(C174=0,"-",V174/C174)</f>
        <v>-</v>
      </c>
      <c r="X174" s="58"/>
      <c r="Y174" s="58"/>
      <c r="Z174" s="58"/>
      <c r="AA174" s="58"/>
      <c r="AB174" s="58"/>
      <c r="AC174" s="58"/>
      <c r="AD174" s="58"/>
      <c r="AE174" s="83"/>
    </row>
    <row r="175" spans="1:31" x14ac:dyDescent="0.3">
      <c r="A175" s="2" t="s">
        <v>308</v>
      </c>
      <c r="B175" s="2" t="s">
        <v>309</v>
      </c>
      <c r="C175" s="50"/>
      <c r="D175" s="52">
        <f>D176+D177</f>
        <v>13645106.539999999</v>
      </c>
      <c r="E175" s="52">
        <f t="shared" ref="E175" si="162">E176+E177</f>
        <v>12504816.309999999</v>
      </c>
      <c r="F175" s="52">
        <f>F176+F177</f>
        <v>12726898.120000001</v>
      </c>
      <c r="G175" s="52">
        <f>G176+G177</f>
        <v>13031484.030000001</v>
      </c>
      <c r="H175" s="9">
        <f t="shared" si="154"/>
        <v>13031484.030000001</v>
      </c>
      <c r="I175" s="39" t="str">
        <f>IF(C175=0,"-",H175/C175)</f>
        <v>-</v>
      </c>
      <c r="J175" s="52">
        <f t="shared" ref="J175" si="163">J176+J177</f>
        <v>12934566.41</v>
      </c>
      <c r="K175" s="52">
        <f>K176+K177</f>
        <v>13200307.140000001</v>
      </c>
      <c r="L175" s="52">
        <f t="shared" ref="L175" si="164">L176+L177</f>
        <v>13395274.050000001</v>
      </c>
      <c r="M175" s="52">
        <f>M176+M177</f>
        <v>13498232.09</v>
      </c>
      <c r="N175" s="9">
        <f>M175</f>
        <v>13498232.09</v>
      </c>
      <c r="O175" s="39" t="str">
        <f t="shared" si="157"/>
        <v>-</v>
      </c>
      <c r="P175" s="52">
        <f t="shared" ref="P175:S175" si="165">P176+P177</f>
        <v>13659420.82</v>
      </c>
      <c r="Q175" s="52">
        <f t="shared" si="165"/>
        <v>13583667.52</v>
      </c>
      <c r="R175" s="52">
        <f t="shared" si="165"/>
        <v>14868907.719999999</v>
      </c>
      <c r="S175" s="52">
        <f t="shared" si="165"/>
        <v>13873707.940000001</v>
      </c>
      <c r="T175" s="9">
        <f t="shared" si="159"/>
        <v>13873707.940000001</v>
      </c>
      <c r="U175" s="39" t="str">
        <f t="shared" si="160"/>
        <v>-</v>
      </c>
      <c r="V175" s="106">
        <f t="shared" ref="V175:V192" si="166">T175</f>
        <v>13873707.940000001</v>
      </c>
      <c r="W175" s="59" t="str">
        <f t="shared" si="161"/>
        <v>-</v>
      </c>
      <c r="X175" s="58"/>
      <c r="Y175" s="58"/>
      <c r="Z175" s="58"/>
      <c r="AA175" s="58"/>
      <c r="AB175" s="58"/>
      <c r="AC175" s="58"/>
      <c r="AD175" s="58"/>
      <c r="AE175" s="83"/>
    </row>
    <row r="176" spans="1:31" x14ac:dyDescent="0.3">
      <c r="A176" s="2" t="s">
        <v>310</v>
      </c>
      <c r="B176" s="2" t="s">
        <v>311</v>
      </c>
      <c r="C176" s="50"/>
      <c r="D176" s="30">
        <v>0</v>
      </c>
      <c r="E176" s="30">
        <f>Fev!H134</f>
        <v>9374646.1099999994</v>
      </c>
      <c r="F176" s="30">
        <f>Mar!H139</f>
        <v>9596727.9199999999</v>
      </c>
      <c r="G176" s="30">
        <f>Abr!H136</f>
        <v>9901313.8300000001</v>
      </c>
      <c r="H176" s="9">
        <f t="shared" si="154"/>
        <v>9901313.8300000001</v>
      </c>
      <c r="I176" s="39" t="str">
        <f>IF(C176=0,"-",H176/C176)</f>
        <v>-</v>
      </c>
      <c r="J176" s="30">
        <f>Mai!H134</f>
        <v>9804396.2100000009</v>
      </c>
      <c r="K176" s="30">
        <f>Jun!H135</f>
        <v>10070136.939999999</v>
      </c>
      <c r="L176" s="30">
        <f>Jul!H128</f>
        <v>10265103.85</v>
      </c>
      <c r="M176" s="30">
        <f>Ago!H134</f>
        <v>10368061.890000001</v>
      </c>
      <c r="N176" s="9">
        <f t="shared" ref="N176:N192" si="167">M176</f>
        <v>10368061.890000001</v>
      </c>
      <c r="O176" s="39" t="str">
        <f t="shared" si="157"/>
        <v>-</v>
      </c>
      <c r="P176" s="30">
        <f>Set!H137</f>
        <v>10529250.619999999</v>
      </c>
      <c r="Q176" s="30">
        <f>Out!H137</f>
        <v>10453497.32</v>
      </c>
      <c r="R176" s="30">
        <f>Nov!H136</f>
        <v>10139571.52</v>
      </c>
      <c r="S176" s="30">
        <f>Dez!H131</f>
        <v>12219682.48</v>
      </c>
      <c r="T176" s="9">
        <f t="shared" si="159"/>
        <v>12219682.48</v>
      </c>
      <c r="U176" s="39" t="str">
        <f t="shared" si="160"/>
        <v>-</v>
      </c>
      <c r="V176" s="106">
        <f t="shared" si="166"/>
        <v>12219682.48</v>
      </c>
      <c r="W176" s="59" t="str">
        <f t="shared" si="161"/>
        <v>-</v>
      </c>
      <c r="X176" s="58"/>
      <c r="Y176" s="58"/>
      <c r="Z176" s="58"/>
      <c r="AA176" s="58"/>
      <c r="AB176" s="58"/>
      <c r="AC176" s="58"/>
      <c r="AD176" s="58"/>
      <c r="AE176" s="83"/>
    </row>
    <row r="177" spans="1:31" x14ac:dyDescent="0.3">
      <c r="A177" s="2" t="s">
        <v>312</v>
      </c>
      <c r="B177" s="2" t="s">
        <v>313</v>
      </c>
      <c r="C177" s="50"/>
      <c r="D177" s="30">
        <f>D8</f>
        <v>13645106.539999999</v>
      </c>
      <c r="E177" s="30">
        <f>E8</f>
        <v>3130170.2</v>
      </c>
      <c r="F177" s="30">
        <f>F8</f>
        <v>3130170.2</v>
      </c>
      <c r="G177" s="30">
        <f>G8</f>
        <v>3130170.2</v>
      </c>
      <c r="H177" s="9">
        <f t="shared" si="154"/>
        <v>3130170.2</v>
      </c>
      <c r="I177" s="39" t="str">
        <f>IF(C177=0,"-",H177/C177)</f>
        <v>-</v>
      </c>
      <c r="J177" s="30">
        <f>J8</f>
        <v>3130170.2</v>
      </c>
      <c r="K177" s="30">
        <f>K8</f>
        <v>3130170.2</v>
      </c>
      <c r="L177" s="30">
        <f>L8</f>
        <v>3130170.2</v>
      </c>
      <c r="M177" s="30">
        <f>M8</f>
        <v>3130170.2</v>
      </c>
      <c r="N177" s="9">
        <f t="shared" si="167"/>
        <v>3130170.2</v>
      </c>
      <c r="O177" s="39" t="str">
        <f t="shared" si="157"/>
        <v>-</v>
      </c>
      <c r="P177" s="30">
        <f>P8</f>
        <v>3130170.2</v>
      </c>
      <c r="Q177" s="30">
        <f>Q8</f>
        <v>3130170.2</v>
      </c>
      <c r="R177" s="30">
        <f>R8</f>
        <v>4729336.2</v>
      </c>
      <c r="S177" s="30">
        <f>S8</f>
        <v>1654025.46</v>
      </c>
      <c r="T177" s="9">
        <f t="shared" si="159"/>
        <v>1654025.46</v>
      </c>
      <c r="U177" s="39" t="str">
        <f t="shared" si="160"/>
        <v>-</v>
      </c>
      <c r="V177" s="106">
        <f t="shared" si="166"/>
        <v>1654025.46</v>
      </c>
      <c r="W177" s="59" t="str">
        <f t="shared" si="161"/>
        <v>-</v>
      </c>
      <c r="X177" s="58"/>
      <c r="Y177" s="58"/>
      <c r="Z177" s="58"/>
      <c r="AA177" s="58"/>
      <c r="AB177" s="58"/>
      <c r="AC177" s="58"/>
      <c r="AD177" s="58"/>
      <c r="AE177" s="83"/>
    </row>
    <row r="178" spans="1:31" x14ac:dyDescent="0.3">
      <c r="A178" s="2" t="s">
        <v>314</v>
      </c>
      <c r="B178" s="2" t="s">
        <v>315</v>
      </c>
      <c r="C178" s="50"/>
      <c r="D178" s="61">
        <f>D36+D43+161254.73-360</f>
        <v>193571.13</v>
      </c>
      <c r="E178" s="30">
        <f>E36+E43+Fev!L140-0.02</f>
        <v>208166.01999999807</v>
      </c>
      <c r="F178" s="30">
        <f>F36+F43+Mar!I145</f>
        <v>167503.38999999998</v>
      </c>
      <c r="G178" s="30">
        <f>G36+G43+Abr!I145</f>
        <v>157251.70000000001</v>
      </c>
      <c r="H178" s="9">
        <f t="shared" si="154"/>
        <v>157251.70000000001</v>
      </c>
      <c r="I178" s="39" t="str">
        <f>IF(C178=0,"-",H178/C178)</f>
        <v>-</v>
      </c>
      <c r="J178" s="30">
        <f>J36+J43+Mai!I143</f>
        <v>174362.66</v>
      </c>
      <c r="K178" s="30">
        <f>K36+K43+Jun!I144</f>
        <v>225160.64</v>
      </c>
      <c r="L178" s="30">
        <f>L36+L43+Jul!I137</f>
        <v>205567.88</v>
      </c>
      <c r="M178" s="30">
        <f>M36+M43+Ago!I143</f>
        <v>173485.99</v>
      </c>
      <c r="N178" s="9">
        <f t="shared" si="167"/>
        <v>173485.99</v>
      </c>
      <c r="O178" s="39" t="str">
        <f t="shared" si="157"/>
        <v>-</v>
      </c>
      <c r="P178" s="30">
        <f>P36+P43+Set!I143</f>
        <v>171569.14</v>
      </c>
      <c r="Q178" s="30">
        <f>Q36+Q43+Out!I143-Out!J143</f>
        <v>105884.49</v>
      </c>
      <c r="R178" s="30">
        <f>R36+R43+Nov!I142-Nov!J142</f>
        <v>59914.12</v>
      </c>
      <c r="S178" s="30">
        <f>S36+S43+Dez!I140-Dez!J140+Dez!I124</f>
        <v>338345.4</v>
      </c>
      <c r="T178" s="9">
        <f t="shared" si="159"/>
        <v>338345.4</v>
      </c>
      <c r="U178" s="39" t="str">
        <f t="shared" si="160"/>
        <v>-</v>
      </c>
      <c r="V178" s="106">
        <f t="shared" si="166"/>
        <v>338345.4</v>
      </c>
      <c r="W178" s="59" t="str">
        <f t="shared" si="161"/>
        <v>-</v>
      </c>
      <c r="X178" s="58"/>
      <c r="Y178" s="58"/>
      <c r="Z178" s="58"/>
      <c r="AA178" s="58"/>
      <c r="AB178" s="58"/>
      <c r="AC178" s="58"/>
      <c r="AD178" s="58"/>
      <c r="AE178" s="83"/>
    </row>
    <row r="179" spans="1:31" x14ac:dyDescent="0.3">
      <c r="A179" s="2" t="s">
        <v>316</v>
      </c>
      <c r="B179" s="2" t="s">
        <v>317</v>
      </c>
      <c r="C179" s="50"/>
      <c r="D179" s="30">
        <f>D42</f>
        <v>18243.2</v>
      </c>
      <c r="E179" s="30">
        <f>E42</f>
        <v>16325.54</v>
      </c>
      <c r="F179" s="30">
        <f>F42</f>
        <v>25897.18</v>
      </c>
      <c r="G179" s="30">
        <f>G42</f>
        <v>28249.59</v>
      </c>
      <c r="H179" s="9">
        <f t="shared" si="154"/>
        <v>28249.59</v>
      </c>
      <c r="I179" s="39" t="str">
        <f t="shared" si="155"/>
        <v>-</v>
      </c>
      <c r="J179" s="30">
        <f>J42</f>
        <v>38451.9</v>
      </c>
      <c r="K179" s="30">
        <f>K42</f>
        <v>44076.46</v>
      </c>
      <c r="L179" s="30">
        <f>L42</f>
        <v>51827.67</v>
      </c>
      <c r="M179" s="30">
        <f>M42</f>
        <v>63164.3</v>
      </c>
      <c r="N179" s="9">
        <f t="shared" si="167"/>
        <v>63164.3</v>
      </c>
      <c r="O179" s="39" t="str">
        <f t="shared" si="157"/>
        <v>-</v>
      </c>
      <c r="P179" s="30">
        <f>P42</f>
        <v>66244.27</v>
      </c>
      <c r="Q179" s="30">
        <f t="shared" ref="Q179:R179" si="168">Q42</f>
        <v>74901.94</v>
      </c>
      <c r="R179" s="30">
        <f t="shared" si="168"/>
        <v>97227.78</v>
      </c>
      <c r="S179" s="30">
        <f>S42</f>
        <v>111511.57</v>
      </c>
      <c r="T179" s="9">
        <f t="shared" si="159"/>
        <v>111511.57</v>
      </c>
      <c r="U179" s="39" t="str">
        <f t="shared" si="160"/>
        <v>-</v>
      </c>
      <c r="V179" s="106">
        <f t="shared" si="166"/>
        <v>111511.57</v>
      </c>
      <c r="W179" s="59" t="str">
        <f t="shared" si="161"/>
        <v>-</v>
      </c>
      <c r="X179" s="58"/>
      <c r="Y179" s="58"/>
      <c r="Z179" s="58"/>
      <c r="AA179" s="58"/>
      <c r="AB179" s="58"/>
      <c r="AC179" s="58"/>
      <c r="AD179" s="58"/>
      <c r="AE179" s="83"/>
    </row>
    <row r="180" spans="1:31" x14ac:dyDescent="0.3">
      <c r="A180" s="2" t="s">
        <v>318</v>
      </c>
      <c r="B180" s="2" t="s">
        <v>319</v>
      </c>
      <c r="C180" s="50"/>
      <c r="D180" s="61">
        <f>D48+D146-620015.56+360</f>
        <v>-4482274.76</v>
      </c>
      <c r="E180" s="30">
        <f>E48+E146</f>
        <v>-3132579.95</v>
      </c>
      <c r="F180" s="30">
        <f>F48+F146</f>
        <v>-3018984.8600000003</v>
      </c>
      <c r="G180" s="30">
        <f>G48+G146</f>
        <v>-3412589.1099999989</v>
      </c>
      <c r="H180" s="9">
        <f t="shared" si="154"/>
        <v>-3412589.1099999989</v>
      </c>
      <c r="I180" s="39" t="str">
        <f t="shared" si="155"/>
        <v>-</v>
      </c>
      <c r="J180" s="30">
        <f>J48+J146</f>
        <v>-3077244.03</v>
      </c>
      <c r="K180" s="30">
        <f>K48+K146</f>
        <v>-3204440.3899999997</v>
      </c>
      <c r="L180" s="30">
        <f>L48+L146</f>
        <v>-3284607.71</v>
      </c>
      <c r="M180" s="30">
        <f>M48+M146</f>
        <v>-3205631.7600000002</v>
      </c>
      <c r="N180" s="9">
        <f t="shared" si="167"/>
        <v>-3205631.7600000002</v>
      </c>
      <c r="O180" s="39" t="str">
        <f t="shared" si="157"/>
        <v>-</v>
      </c>
      <c r="P180" s="30">
        <f>P48+P146</f>
        <v>-3443736.91</v>
      </c>
      <c r="Q180" s="30">
        <f>Q48+Q146</f>
        <v>-3624882.4299999997</v>
      </c>
      <c r="R180" s="30">
        <f>R48+R146</f>
        <v>-2806367.1399999997</v>
      </c>
      <c r="S180" s="30">
        <f>S48+S146</f>
        <v>-4112984.3400000003</v>
      </c>
      <c r="T180" s="9">
        <f t="shared" si="159"/>
        <v>-4112984.3400000003</v>
      </c>
      <c r="U180" s="39" t="str">
        <f t="shared" si="160"/>
        <v>-</v>
      </c>
      <c r="V180" s="106">
        <f t="shared" si="166"/>
        <v>-4112984.3400000003</v>
      </c>
      <c r="W180" s="59" t="str">
        <f t="shared" si="161"/>
        <v>-</v>
      </c>
      <c r="X180" s="58"/>
      <c r="Y180" s="58"/>
      <c r="Z180" s="58"/>
      <c r="AA180" s="58"/>
      <c r="AB180" s="58"/>
      <c r="AC180" s="58"/>
      <c r="AD180" s="58"/>
      <c r="AE180" s="83"/>
    </row>
    <row r="181" spans="1:31" x14ac:dyDescent="0.3">
      <c r="A181" s="2" t="s">
        <v>320</v>
      </c>
      <c r="B181" s="2" t="s">
        <v>321</v>
      </c>
      <c r="C181" s="50"/>
      <c r="D181" s="8">
        <v>0</v>
      </c>
      <c r="E181" s="8">
        <v>0</v>
      </c>
      <c r="F181" s="8">
        <v>0</v>
      </c>
      <c r="G181" s="8">
        <v>0</v>
      </c>
      <c r="H181" s="9">
        <f t="shared" si="154"/>
        <v>0</v>
      </c>
      <c r="I181" s="17" t="str">
        <f t="shared" si="155"/>
        <v>-</v>
      </c>
      <c r="J181" s="8">
        <v>0</v>
      </c>
      <c r="K181" s="8">
        <v>0</v>
      </c>
      <c r="L181" s="8">
        <v>0</v>
      </c>
      <c r="M181" s="8">
        <v>0</v>
      </c>
      <c r="N181" s="9">
        <f t="shared" si="167"/>
        <v>0</v>
      </c>
      <c r="O181" s="17" t="str">
        <f t="shared" si="157"/>
        <v>-</v>
      </c>
      <c r="P181" s="8">
        <v>0</v>
      </c>
      <c r="Q181" s="8">
        <v>0</v>
      </c>
      <c r="R181" s="8">
        <v>0</v>
      </c>
      <c r="S181" s="8">
        <v>0</v>
      </c>
      <c r="T181" s="9">
        <f t="shared" si="159"/>
        <v>0</v>
      </c>
      <c r="U181" s="17" t="str">
        <f t="shared" si="160"/>
        <v>-</v>
      </c>
      <c r="V181" s="106">
        <f t="shared" si="166"/>
        <v>0</v>
      </c>
      <c r="W181" s="57" t="str">
        <f t="shared" si="161"/>
        <v>-</v>
      </c>
      <c r="X181" s="58"/>
      <c r="Y181" s="58"/>
      <c r="Z181" s="58"/>
      <c r="AA181" s="58"/>
      <c r="AB181" s="58"/>
      <c r="AC181" s="58"/>
      <c r="AD181" s="58"/>
      <c r="AE181" s="83"/>
    </row>
    <row r="182" spans="1:31" x14ac:dyDescent="0.3">
      <c r="A182" s="16" t="s">
        <v>322</v>
      </c>
      <c r="B182" s="16" t="s">
        <v>323</v>
      </c>
      <c r="C182" s="109"/>
      <c r="D182" s="6">
        <f t="shared" ref="D182:G182" si="169">SUM(D183:D185)</f>
        <v>0</v>
      </c>
      <c r="E182" s="6">
        <f t="shared" si="169"/>
        <v>0</v>
      </c>
      <c r="F182" s="6">
        <f t="shared" si="169"/>
        <v>0</v>
      </c>
      <c r="G182" s="6">
        <f t="shared" si="169"/>
        <v>0</v>
      </c>
      <c r="H182" s="9">
        <f t="shared" si="154"/>
        <v>0</v>
      </c>
      <c r="I182" s="17" t="str">
        <f t="shared" si="155"/>
        <v>-</v>
      </c>
      <c r="J182" s="6">
        <f t="shared" ref="J182:M182" si="170">SUM(J183:J185)</f>
        <v>0</v>
      </c>
      <c r="K182" s="6">
        <f t="shared" si="170"/>
        <v>0</v>
      </c>
      <c r="L182" s="6">
        <f t="shared" si="170"/>
        <v>0</v>
      </c>
      <c r="M182" s="6">
        <f t="shared" si="170"/>
        <v>0</v>
      </c>
      <c r="N182" s="9">
        <f t="shared" si="167"/>
        <v>0</v>
      </c>
      <c r="O182" s="17" t="str">
        <f t="shared" si="157"/>
        <v>-</v>
      </c>
      <c r="P182" s="6">
        <f t="shared" ref="P182:S182" si="171">SUM(P183:P185)</f>
        <v>0</v>
      </c>
      <c r="Q182" s="6">
        <f t="shared" si="171"/>
        <v>0</v>
      </c>
      <c r="R182" s="6">
        <f t="shared" si="171"/>
        <v>0</v>
      </c>
      <c r="S182" s="6">
        <f t="shared" si="171"/>
        <v>0</v>
      </c>
      <c r="T182" s="9">
        <f t="shared" si="159"/>
        <v>0</v>
      </c>
      <c r="U182" s="17" t="str">
        <f t="shared" si="160"/>
        <v>-</v>
      </c>
      <c r="V182" s="106">
        <f t="shared" si="166"/>
        <v>0</v>
      </c>
      <c r="W182" s="57" t="str">
        <f t="shared" si="161"/>
        <v>-</v>
      </c>
      <c r="X182" s="58"/>
      <c r="Y182" s="58"/>
      <c r="Z182" s="58"/>
      <c r="AA182" s="58"/>
      <c r="AB182" s="58"/>
      <c r="AC182" s="58"/>
      <c r="AD182" s="58"/>
      <c r="AE182" s="83"/>
    </row>
    <row r="183" spans="1:31" x14ac:dyDescent="0.3">
      <c r="A183" s="2" t="s">
        <v>324</v>
      </c>
      <c r="B183" s="2" t="s">
        <v>325</v>
      </c>
      <c r="C183" s="50"/>
      <c r="D183" s="8">
        <v>0</v>
      </c>
      <c r="E183" s="8">
        <v>0</v>
      </c>
      <c r="F183" s="8">
        <v>0</v>
      </c>
      <c r="G183" s="8">
        <v>0</v>
      </c>
      <c r="H183" s="9">
        <f t="shared" si="154"/>
        <v>0</v>
      </c>
      <c r="I183" s="17" t="str">
        <f t="shared" si="155"/>
        <v>-</v>
      </c>
      <c r="J183" s="8">
        <v>0</v>
      </c>
      <c r="K183" s="8">
        <v>0</v>
      </c>
      <c r="L183" s="8">
        <v>0</v>
      </c>
      <c r="M183" s="8">
        <v>0</v>
      </c>
      <c r="N183" s="9">
        <f t="shared" si="167"/>
        <v>0</v>
      </c>
      <c r="O183" s="17" t="str">
        <f t="shared" si="157"/>
        <v>-</v>
      </c>
      <c r="P183" s="8">
        <v>0</v>
      </c>
      <c r="Q183" s="8">
        <v>0</v>
      </c>
      <c r="R183" s="8">
        <v>0</v>
      </c>
      <c r="S183" s="8">
        <v>0</v>
      </c>
      <c r="T183" s="9">
        <f t="shared" si="159"/>
        <v>0</v>
      </c>
      <c r="U183" s="17" t="str">
        <f t="shared" si="160"/>
        <v>-</v>
      </c>
      <c r="V183" s="106">
        <f t="shared" si="166"/>
        <v>0</v>
      </c>
      <c r="W183" s="57" t="str">
        <f t="shared" si="161"/>
        <v>-</v>
      </c>
      <c r="X183" s="58"/>
      <c r="Y183" s="58"/>
      <c r="Z183" s="58"/>
      <c r="AA183" s="58"/>
      <c r="AB183" s="58"/>
      <c r="AC183" s="58"/>
      <c r="AD183" s="58"/>
      <c r="AE183" s="83"/>
    </row>
    <row r="184" spans="1:31" x14ac:dyDescent="0.3">
      <c r="A184" s="2" t="s">
        <v>326</v>
      </c>
      <c r="B184" s="2" t="s">
        <v>327</v>
      </c>
      <c r="C184" s="50"/>
      <c r="D184" s="8">
        <v>0</v>
      </c>
      <c r="E184" s="8">
        <v>0</v>
      </c>
      <c r="F184" s="8">
        <v>0</v>
      </c>
      <c r="G184" s="8">
        <v>0</v>
      </c>
      <c r="H184" s="9">
        <f t="shared" si="154"/>
        <v>0</v>
      </c>
      <c r="I184" s="17" t="str">
        <f t="shared" si="155"/>
        <v>-</v>
      </c>
      <c r="J184" s="8">
        <v>0</v>
      </c>
      <c r="K184" s="8">
        <v>0</v>
      </c>
      <c r="L184" s="8">
        <v>0</v>
      </c>
      <c r="M184" s="8">
        <v>0</v>
      </c>
      <c r="N184" s="9">
        <f t="shared" si="167"/>
        <v>0</v>
      </c>
      <c r="O184" s="17" t="str">
        <f t="shared" si="157"/>
        <v>-</v>
      </c>
      <c r="P184" s="8">
        <v>0</v>
      </c>
      <c r="Q184" s="8">
        <v>0</v>
      </c>
      <c r="R184" s="8">
        <v>0</v>
      </c>
      <c r="S184" s="8">
        <v>0</v>
      </c>
      <c r="T184" s="9">
        <f t="shared" si="159"/>
        <v>0</v>
      </c>
      <c r="U184" s="17" t="str">
        <f t="shared" si="160"/>
        <v>-</v>
      </c>
      <c r="V184" s="106">
        <f t="shared" si="166"/>
        <v>0</v>
      </c>
      <c r="W184" s="57" t="str">
        <f t="shared" si="161"/>
        <v>-</v>
      </c>
      <c r="X184" s="58"/>
      <c r="Y184" s="58"/>
      <c r="Z184" s="58"/>
      <c r="AA184" s="58"/>
      <c r="AB184" s="58"/>
      <c r="AC184" s="58"/>
      <c r="AD184" s="58"/>
      <c r="AE184" s="83"/>
    </row>
    <row r="185" spans="1:31" x14ac:dyDescent="0.3">
      <c r="A185" s="2" t="s">
        <v>328</v>
      </c>
      <c r="B185" s="2" t="s">
        <v>329</v>
      </c>
      <c r="C185" s="50"/>
      <c r="D185" s="8">
        <v>0</v>
      </c>
      <c r="E185" s="8">
        <v>0</v>
      </c>
      <c r="F185" s="8">
        <v>0</v>
      </c>
      <c r="G185" s="8">
        <v>0</v>
      </c>
      <c r="H185" s="9">
        <f t="shared" si="154"/>
        <v>0</v>
      </c>
      <c r="I185" s="17" t="str">
        <f t="shared" si="155"/>
        <v>-</v>
      </c>
      <c r="J185" s="8">
        <v>0</v>
      </c>
      <c r="K185" s="8">
        <v>0</v>
      </c>
      <c r="L185" s="8">
        <v>0</v>
      </c>
      <c r="M185" s="8">
        <v>0</v>
      </c>
      <c r="N185" s="9">
        <f t="shared" si="167"/>
        <v>0</v>
      </c>
      <c r="O185" s="17" t="str">
        <f t="shared" si="157"/>
        <v>-</v>
      </c>
      <c r="P185" s="8">
        <v>0</v>
      </c>
      <c r="Q185" s="8">
        <v>0</v>
      </c>
      <c r="R185" s="8">
        <v>0</v>
      </c>
      <c r="S185" s="8">
        <v>0</v>
      </c>
      <c r="T185" s="9">
        <f t="shared" si="159"/>
        <v>0</v>
      </c>
      <c r="U185" s="17" t="str">
        <f t="shared" si="160"/>
        <v>-</v>
      </c>
      <c r="V185" s="106">
        <f t="shared" si="166"/>
        <v>0</v>
      </c>
      <c r="W185" s="57" t="str">
        <f t="shared" si="161"/>
        <v>-</v>
      </c>
      <c r="X185" s="58"/>
      <c r="Y185" s="58"/>
      <c r="Z185" s="58"/>
      <c r="AA185" s="58"/>
      <c r="AB185" s="58"/>
      <c r="AC185" s="58"/>
      <c r="AD185" s="58"/>
      <c r="AE185" s="83"/>
    </row>
    <row r="186" spans="1:31" x14ac:dyDescent="0.3">
      <c r="A186" s="16" t="s">
        <v>330</v>
      </c>
      <c r="B186" s="16" t="s">
        <v>331</v>
      </c>
      <c r="C186" s="109"/>
      <c r="D186" s="6">
        <f>SUM(D187:D192)</f>
        <v>12637430.720000001</v>
      </c>
      <c r="E186" s="6">
        <f t="shared" ref="E186" si="172">SUM(E187:E192)</f>
        <v>13419663.350000001</v>
      </c>
      <c r="F186" s="6">
        <f>SUM(F187:F192)</f>
        <v>13965388.070000002</v>
      </c>
      <c r="G186" s="6">
        <f t="shared" ref="G186" si="173">SUM(G187:G192)</f>
        <v>14289025.140000001</v>
      </c>
      <c r="H186" s="9">
        <f t="shared" si="154"/>
        <v>14289025.140000001</v>
      </c>
      <c r="I186" s="17" t="str">
        <f t="shared" si="155"/>
        <v>-</v>
      </c>
      <c r="J186" s="6">
        <f t="shared" ref="J186:M186" si="174">SUM(J187:J192)</f>
        <v>14721564.460000001</v>
      </c>
      <c r="K186" s="6">
        <f t="shared" si="174"/>
        <v>15037907</v>
      </c>
      <c r="L186" s="6">
        <f t="shared" si="174"/>
        <v>15440202.24</v>
      </c>
      <c r="M186" s="6">
        <f t="shared" si="174"/>
        <v>15835169.839999998</v>
      </c>
      <c r="N186" s="9">
        <f t="shared" si="167"/>
        <v>15835169.839999998</v>
      </c>
      <c r="O186" s="17" t="str">
        <f t="shared" si="157"/>
        <v>-</v>
      </c>
      <c r="P186" s="6">
        <f t="shared" ref="P186:S186" si="175">SUM(P187:P192)</f>
        <v>16128922.35</v>
      </c>
      <c r="Q186" s="6">
        <f t="shared" si="175"/>
        <v>16341843.740000002</v>
      </c>
      <c r="R186" s="6">
        <f t="shared" si="175"/>
        <v>17366409.440000001</v>
      </c>
      <c r="S186" s="6">
        <f t="shared" si="175"/>
        <v>13378437.709999999</v>
      </c>
      <c r="T186" s="9">
        <f t="shared" si="159"/>
        <v>13378437.709999999</v>
      </c>
      <c r="U186" s="17" t="str">
        <f t="shared" si="160"/>
        <v>-</v>
      </c>
      <c r="V186" s="106">
        <f t="shared" si="166"/>
        <v>13378437.709999999</v>
      </c>
      <c r="W186" s="57" t="str">
        <f t="shared" si="161"/>
        <v>-</v>
      </c>
      <c r="X186" s="58"/>
      <c r="Y186" s="58"/>
      <c r="Z186" s="58"/>
      <c r="AA186" s="58"/>
      <c r="AB186" s="58"/>
      <c r="AC186" s="58"/>
      <c r="AD186" s="58"/>
      <c r="AE186" s="83"/>
    </row>
    <row r="187" spans="1:31" x14ac:dyDescent="0.3">
      <c r="A187" s="2" t="s">
        <v>332</v>
      </c>
      <c r="B187" s="2" t="s">
        <v>333</v>
      </c>
      <c r="C187" s="50"/>
      <c r="D187" s="8">
        <f>Jan!K13+Jan!K19</f>
        <v>11182621.220000001</v>
      </c>
      <c r="E187" s="8">
        <f>Fev!K12+Fev!K18</f>
        <v>11775415.689999999</v>
      </c>
      <c r="F187" s="8">
        <f>Mar!K12+Mar!K18</f>
        <v>12318747.180000002</v>
      </c>
      <c r="G187" s="8">
        <f>Abr!K18+Abr!K12</f>
        <v>12604341.569999998</v>
      </c>
      <c r="H187" s="9">
        <f t="shared" si="154"/>
        <v>12604341.569999998</v>
      </c>
      <c r="I187" s="17" t="str">
        <f t="shared" si="155"/>
        <v>-</v>
      </c>
      <c r="J187" s="8">
        <f>Mai!K12+Mai!K18</f>
        <v>12998049.91</v>
      </c>
      <c r="K187" s="8">
        <f>Jun!K12+Jun!K18</f>
        <v>13292757.390000001</v>
      </c>
      <c r="L187" s="8">
        <f>Jul!K12+Jul!K18</f>
        <v>13654917.73</v>
      </c>
      <c r="M187" s="8">
        <f>Ago!K12+Ago!K18</f>
        <v>14008446.069999998</v>
      </c>
      <c r="N187" s="9">
        <f t="shared" si="167"/>
        <v>14008446.069999998</v>
      </c>
      <c r="O187" s="17" t="str">
        <f t="shared" si="157"/>
        <v>-</v>
      </c>
      <c r="P187" s="8">
        <f>Set!K12+Set!K18</f>
        <v>14260446.49</v>
      </c>
      <c r="Q187" s="8">
        <f>Out!K12+Out!K18</f>
        <v>14430865.98</v>
      </c>
      <c r="R187" s="8">
        <f>Nov!K12+Nov!K18</f>
        <v>15330961.5</v>
      </c>
      <c r="S187" s="8">
        <f>Dez!K12+Dez!K18</f>
        <v>11255213.51</v>
      </c>
      <c r="T187" s="9">
        <f t="shared" si="159"/>
        <v>11255213.51</v>
      </c>
      <c r="U187" s="17" t="str">
        <f t="shared" si="160"/>
        <v>-</v>
      </c>
      <c r="V187" s="106">
        <f t="shared" si="166"/>
        <v>11255213.51</v>
      </c>
      <c r="W187" s="57" t="str">
        <f t="shared" si="161"/>
        <v>-</v>
      </c>
      <c r="X187" s="58"/>
      <c r="Y187" s="58"/>
      <c r="Z187" s="58"/>
      <c r="AA187" s="58"/>
      <c r="AB187" s="58"/>
      <c r="AC187" s="58"/>
      <c r="AD187" s="58"/>
      <c r="AE187" s="83"/>
    </row>
    <row r="188" spans="1:31" ht="12" customHeight="1" x14ac:dyDescent="0.3">
      <c r="A188" s="2" t="s">
        <v>334</v>
      </c>
      <c r="B188" s="2" t="s">
        <v>335</v>
      </c>
      <c r="C188" s="50"/>
      <c r="D188" s="8">
        <f>Jan!K16+Jan!K22</f>
        <v>10877.6</v>
      </c>
      <c r="E188" s="8">
        <f>Fev!K15+Fev!K21</f>
        <v>10827.47</v>
      </c>
      <c r="F188" s="8">
        <f>Mar!K15+Mar!K21</f>
        <v>10783.22</v>
      </c>
      <c r="G188" s="8">
        <f>Abr!K21+Abr!K15</f>
        <v>10739.81</v>
      </c>
      <c r="H188" s="9">
        <f t="shared" si="154"/>
        <v>10739.81</v>
      </c>
      <c r="I188" s="17" t="str">
        <f t="shared" si="155"/>
        <v>-</v>
      </c>
      <c r="J188" s="8">
        <f>Mai!K15+Mai!K21</f>
        <v>10700.81</v>
      </c>
      <c r="K188" s="8">
        <f>Jun!K15+Jun!K21</f>
        <v>10665.17</v>
      </c>
      <c r="L188" s="8">
        <f>Jul!K15+Jul!K21</f>
        <v>10697.72</v>
      </c>
      <c r="M188" s="8">
        <f>Ago!K15+Ago!K21</f>
        <v>10732.79</v>
      </c>
      <c r="N188" s="9">
        <f t="shared" si="167"/>
        <v>10732.79</v>
      </c>
      <c r="O188" s="17" t="str">
        <f t="shared" si="157"/>
        <v>-</v>
      </c>
      <c r="P188" s="8">
        <f>Set!K15+Set!K21</f>
        <v>10769.33</v>
      </c>
      <c r="Q188" s="8">
        <f>Out!K15+Out!K21</f>
        <v>10809.23</v>
      </c>
      <c r="R188" s="8">
        <f>Nov!K15+Nov!K21</f>
        <v>10858.58</v>
      </c>
      <c r="S188" s="8">
        <f>Dez!K15+Dez!K21</f>
        <v>10922.84</v>
      </c>
      <c r="T188" s="9">
        <f t="shared" si="159"/>
        <v>10922.84</v>
      </c>
      <c r="U188" s="17" t="str">
        <f t="shared" si="160"/>
        <v>-</v>
      </c>
      <c r="V188" s="106">
        <f t="shared" si="166"/>
        <v>10922.84</v>
      </c>
      <c r="W188" s="57" t="str">
        <f t="shared" si="161"/>
        <v>-</v>
      </c>
      <c r="X188" s="58"/>
      <c r="Y188" s="58"/>
      <c r="Z188" s="58"/>
      <c r="AA188" s="58"/>
      <c r="AB188" s="58"/>
      <c r="AC188" s="58"/>
      <c r="AD188" s="58"/>
      <c r="AE188" s="83"/>
    </row>
    <row r="189" spans="1:31" x14ac:dyDescent="0.3">
      <c r="A189" s="2" t="s">
        <v>336</v>
      </c>
      <c r="B189" s="2" t="s">
        <v>337</v>
      </c>
      <c r="C189" s="50"/>
      <c r="D189" s="8">
        <v>0</v>
      </c>
      <c r="E189" s="8">
        <v>0</v>
      </c>
      <c r="F189" s="8">
        <v>0</v>
      </c>
      <c r="G189" s="8">
        <v>0</v>
      </c>
      <c r="H189" s="9">
        <f t="shared" si="154"/>
        <v>0</v>
      </c>
      <c r="I189" s="17" t="str">
        <f t="shared" si="155"/>
        <v>-</v>
      </c>
      <c r="J189" s="8">
        <v>0</v>
      </c>
      <c r="K189" s="8">
        <v>0</v>
      </c>
      <c r="L189" s="8">
        <v>0</v>
      </c>
      <c r="M189" s="8">
        <v>0</v>
      </c>
      <c r="N189" s="9">
        <f t="shared" si="167"/>
        <v>0</v>
      </c>
      <c r="O189" s="17" t="str">
        <f t="shared" si="157"/>
        <v>-</v>
      </c>
      <c r="P189" s="8">
        <v>0</v>
      </c>
      <c r="Q189" s="8">
        <v>0</v>
      </c>
      <c r="R189" s="8">
        <v>0</v>
      </c>
      <c r="S189" s="8">
        <v>0</v>
      </c>
      <c r="T189" s="9">
        <f t="shared" si="159"/>
        <v>0</v>
      </c>
      <c r="U189" s="17" t="str">
        <f t="shared" si="160"/>
        <v>-</v>
      </c>
      <c r="V189" s="106">
        <f t="shared" si="166"/>
        <v>0</v>
      </c>
      <c r="W189" s="57" t="str">
        <f t="shared" si="161"/>
        <v>-</v>
      </c>
      <c r="X189" s="58"/>
      <c r="Y189" s="58"/>
      <c r="Z189" s="58"/>
      <c r="AA189" s="58"/>
      <c r="AB189" s="58"/>
      <c r="AC189" s="58"/>
      <c r="AD189" s="58"/>
      <c r="AE189" s="83"/>
    </row>
    <row r="190" spans="1:31" x14ac:dyDescent="0.3">
      <c r="A190" s="2" t="s">
        <v>338</v>
      </c>
      <c r="B190" s="2" t="s">
        <v>339</v>
      </c>
      <c r="C190" s="50"/>
      <c r="D190" s="8">
        <f>Jan!K14+Jan!K20</f>
        <v>819229.83</v>
      </c>
      <c r="E190" s="8">
        <f>Fev!K13+Fev!K19</f>
        <v>1008146.5599999999</v>
      </c>
      <c r="F190" s="8">
        <f>Mar!K13+Mar!K19</f>
        <v>1009648.0399999999</v>
      </c>
      <c r="G190" s="8">
        <f>Abr!K19+Abr!K13</f>
        <v>1046748.21</v>
      </c>
      <c r="H190" s="9">
        <f t="shared" si="154"/>
        <v>1046748.21</v>
      </c>
      <c r="I190" s="17" t="str">
        <f t="shared" si="155"/>
        <v>-</v>
      </c>
      <c r="J190" s="8">
        <f>Mai!K13+Mai!K19</f>
        <v>1084370.19</v>
      </c>
      <c r="K190" s="8">
        <f>Jun!K13+Jun!K19</f>
        <v>1122397.73</v>
      </c>
      <c r="L190" s="8">
        <f>Jul!K13+Jul!K19</f>
        <v>1161247.3399999999</v>
      </c>
      <c r="M190" s="8">
        <f>Ago!K13+Ago!K19</f>
        <v>1200630.04</v>
      </c>
      <c r="N190" s="9">
        <f t="shared" si="167"/>
        <v>1200630.04</v>
      </c>
      <c r="O190" s="17" t="str">
        <f t="shared" si="157"/>
        <v>-</v>
      </c>
      <c r="P190" s="8">
        <f>Set!K13+Set!K19</f>
        <v>1240239.25</v>
      </c>
      <c r="Q190" s="8">
        <f>Out!K13+Out!K19</f>
        <v>1280401.0699999998</v>
      </c>
      <c r="R190" s="8">
        <f>Nov!K13+Nov!K19</f>
        <v>1401977.1700000002</v>
      </c>
      <c r="S190" s="8">
        <f>Dez!K13+Dez!K19</f>
        <v>1485981.83</v>
      </c>
      <c r="T190" s="9">
        <f t="shared" si="159"/>
        <v>1485981.83</v>
      </c>
      <c r="U190" s="17" t="str">
        <f t="shared" si="160"/>
        <v>-</v>
      </c>
      <c r="V190" s="106">
        <f t="shared" si="166"/>
        <v>1485981.83</v>
      </c>
      <c r="W190" s="57" t="str">
        <f t="shared" si="161"/>
        <v>-</v>
      </c>
      <c r="X190" s="58"/>
      <c r="Y190" s="58"/>
      <c r="Z190" s="58"/>
      <c r="AA190" s="58"/>
      <c r="AB190" s="58"/>
      <c r="AC190" s="58"/>
      <c r="AD190" s="58"/>
      <c r="AE190" s="83"/>
    </row>
    <row r="191" spans="1:31" x14ac:dyDescent="0.3">
      <c r="A191" s="2" t="s">
        <v>340</v>
      </c>
      <c r="B191" s="2" t="s">
        <v>341</v>
      </c>
      <c r="C191" s="50"/>
      <c r="D191" s="8">
        <f>Jan!K15+Jan!K21</f>
        <v>624702.07000000007</v>
      </c>
      <c r="E191" s="8">
        <f>Fev!K14+Fev!K20</f>
        <v>625273.63</v>
      </c>
      <c r="F191" s="8">
        <f>Mar!K14+Mar!K20</f>
        <v>626209.63</v>
      </c>
      <c r="G191" s="8">
        <f>Abr!K20+Abr!K14</f>
        <v>627195.55000000005</v>
      </c>
      <c r="H191" s="9">
        <f t="shared" si="154"/>
        <v>627195.55000000005</v>
      </c>
      <c r="I191" s="17" t="str">
        <f t="shared" si="155"/>
        <v>-</v>
      </c>
      <c r="J191" s="8">
        <f>Mai!K14+Mai!K20</f>
        <v>628443.55000000005</v>
      </c>
      <c r="K191" s="8">
        <f>Jun!K14+Jun!K20</f>
        <v>612086.71</v>
      </c>
      <c r="L191" s="8">
        <f>Jul!K14+Jul!K20</f>
        <v>613339.44999999995</v>
      </c>
      <c r="M191" s="8">
        <f>Ago!K14+Ago!K20</f>
        <v>615360.93999999994</v>
      </c>
      <c r="N191" s="9">
        <f t="shared" si="167"/>
        <v>615360.93999999994</v>
      </c>
      <c r="O191" s="17" t="str">
        <f t="shared" si="157"/>
        <v>-</v>
      </c>
      <c r="P191" s="8">
        <f>Set!K14+Set!K20</f>
        <v>617467.27999999991</v>
      </c>
      <c r="Q191" s="8">
        <f>Out!K14+Out!K20</f>
        <v>619767.46</v>
      </c>
      <c r="R191" s="8">
        <f>Nov!K14+Nov!K20</f>
        <v>622612.18999999994</v>
      </c>
      <c r="S191" s="8">
        <f>Dez!K14+Dez!K20</f>
        <v>626319.52999999991</v>
      </c>
      <c r="T191" s="9">
        <f t="shared" si="159"/>
        <v>626319.52999999991</v>
      </c>
      <c r="U191" s="17" t="str">
        <f t="shared" si="160"/>
        <v>-</v>
      </c>
      <c r="V191" s="106">
        <f t="shared" si="166"/>
        <v>626319.52999999991</v>
      </c>
      <c r="W191" s="57" t="str">
        <f t="shared" si="161"/>
        <v>-</v>
      </c>
      <c r="X191" s="58"/>
      <c r="Y191" s="58"/>
      <c r="Z191" s="58"/>
      <c r="AA191" s="58"/>
      <c r="AB191" s="58"/>
      <c r="AC191" s="58"/>
      <c r="AD191" s="58"/>
      <c r="AE191" s="83"/>
    </row>
    <row r="192" spans="1:31" x14ac:dyDescent="0.3">
      <c r="A192" s="2" t="s">
        <v>342</v>
      </c>
      <c r="B192" s="2" t="s">
        <v>343</v>
      </c>
      <c r="C192" s="50"/>
      <c r="D192" s="8">
        <v>0</v>
      </c>
      <c r="E192" s="8">
        <v>0</v>
      </c>
      <c r="F192" s="8">
        <v>0</v>
      </c>
      <c r="G192" s="8">
        <v>0</v>
      </c>
      <c r="H192" s="9">
        <f t="shared" si="154"/>
        <v>0</v>
      </c>
      <c r="I192" s="17" t="str">
        <f t="shared" si="155"/>
        <v>-</v>
      </c>
      <c r="J192" s="8">
        <v>0</v>
      </c>
      <c r="K192" s="8">
        <v>0</v>
      </c>
      <c r="L192" s="8">
        <v>0</v>
      </c>
      <c r="M192" s="8">
        <v>0</v>
      </c>
      <c r="N192" s="9">
        <f t="shared" si="167"/>
        <v>0</v>
      </c>
      <c r="O192" s="17" t="str">
        <f t="shared" si="157"/>
        <v>-</v>
      </c>
      <c r="P192" s="8">
        <v>0</v>
      </c>
      <c r="Q192" s="8">
        <v>0</v>
      </c>
      <c r="R192" s="8">
        <v>0</v>
      </c>
      <c r="S192" s="8">
        <v>0</v>
      </c>
      <c r="T192" s="9">
        <f t="shared" si="159"/>
        <v>0</v>
      </c>
      <c r="U192" s="17" t="str">
        <f t="shared" si="160"/>
        <v>-</v>
      </c>
      <c r="V192" s="106">
        <f t="shared" si="166"/>
        <v>0</v>
      </c>
      <c r="W192" s="57" t="str">
        <f t="shared" si="161"/>
        <v>-</v>
      </c>
      <c r="X192" s="58"/>
      <c r="Y192" s="58"/>
      <c r="Z192" s="58"/>
      <c r="AA192" s="58"/>
      <c r="AB192" s="58"/>
      <c r="AC192" s="58"/>
      <c r="AD192" s="58"/>
      <c r="AE192" s="83"/>
    </row>
    <row r="194" spans="4:19" x14ac:dyDescent="0.3">
      <c r="D194" s="65">
        <f>D174-Jan!K129</f>
        <v>0</v>
      </c>
      <c r="E194" s="67">
        <f>E174-Fev!K131</f>
        <v>0</v>
      </c>
      <c r="F194" s="67">
        <f>F174-Mar!K136</f>
        <v>0</v>
      </c>
      <c r="G194" s="65">
        <f>G174-Abr!K136</f>
        <v>0</v>
      </c>
      <c r="J194" s="65">
        <f>J174-Mai!K134</f>
        <v>0</v>
      </c>
      <c r="K194" s="65">
        <f>K174-Jun!K135</f>
        <v>0</v>
      </c>
      <c r="L194" s="65">
        <f>L174-Jul!K128</f>
        <v>0</v>
      </c>
      <c r="M194" s="65">
        <f>M174-Ago!K134</f>
        <v>0</v>
      </c>
      <c r="P194" s="65">
        <f>P174-Set!K134</f>
        <v>0</v>
      </c>
      <c r="Q194" s="65">
        <f>Q174-Out!K134</f>
        <v>0</v>
      </c>
      <c r="R194" s="65">
        <f>R174-Nov!K133</f>
        <v>0</v>
      </c>
      <c r="S194" s="67">
        <f>S174-Dez!K131</f>
        <v>0</v>
      </c>
    </row>
    <row r="195" spans="4:19" x14ac:dyDescent="0.3">
      <c r="M195" s="23"/>
    </row>
    <row r="197" spans="4:19" x14ac:dyDescent="0.3">
      <c r="H197" s="24"/>
      <c r="I197" s="24"/>
    </row>
    <row r="198" spans="4:19" x14ac:dyDescent="0.3">
      <c r="H198" s="24"/>
      <c r="I198" s="24"/>
    </row>
    <row r="199" spans="4:19" x14ac:dyDescent="0.3">
      <c r="O199" s="42"/>
    </row>
    <row r="200" spans="4:19" x14ac:dyDescent="0.3">
      <c r="H200" s="24"/>
      <c r="I200" s="24"/>
    </row>
    <row r="201" spans="4:19" x14ac:dyDescent="0.3">
      <c r="H201" s="24"/>
      <c r="I201" s="24"/>
    </row>
  </sheetData>
  <mergeCells count="3">
    <mergeCell ref="A1:W1"/>
    <mergeCell ref="A2:W2"/>
    <mergeCell ref="A3:W3"/>
  </mergeCells>
  <pageMargins left="0.51181102362204722" right="0.51181102362204722" top="0.78740157480314965" bottom="0.78740157480314965" header="0.31496062992125984" footer="0.31496062992125984"/>
  <pageSetup paperSize="9" scale="75" fitToHeight="5" orientation="landscape" horizontalDpi="4294967295" verticalDpi="4294967295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428"/>
  <sheetViews>
    <sheetView topLeftCell="A399" workbookViewId="0">
      <selection activeCell="J140" sqref="J140"/>
    </sheetView>
  </sheetViews>
  <sheetFormatPr defaultRowHeight="14.4" x14ac:dyDescent="0.3"/>
  <cols>
    <col min="1" max="1" width="16.33203125" customWidth="1"/>
    <col min="2" max="6" width="1.33203125" customWidth="1"/>
    <col min="7" max="7" width="52.6640625" bestFit="1" customWidth="1"/>
    <col min="8" max="8" width="15" style="29" bestFit="1" customWidth="1"/>
    <col min="9" max="10" width="13.33203125" style="29" bestFit="1" customWidth="1"/>
    <col min="11" max="11" width="14.33203125" style="29" bestFit="1" customWidth="1"/>
    <col min="12" max="12" width="13.33203125" bestFit="1" customWidth="1"/>
    <col min="13" max="13" width="12.44140625" bestFit="1" customWidth="1"/>
    <col min="257" max="257" width="16.33203125" customWidth="1"/>
    <col min="258" max="262" width="1.33203125" customWidth="1"/>
    <col min="263" max="263" width="52.6640625" bestFit="1" customWidth="1"/>
    <col min="264" max="264" width="15" bestFit="1" customWidth="1"/>
    <col min="265" max="266" width="13.33203125" bestFit="1" customWidth="1"/>
    <col min="267" max="267" width="14.33203125" bestFit="1" customWidth="1"/>
    <col min="268" max="268" width="13.33203125" bestFit="1" customWidth="1"/>
    <col min="269" max="269" width="12.44140625" bestFit="1" customWidth="1"/>
    <col min="513" max="513" width="16.33203125" customWidth="1"/>
    <col min="514" max="518" width="1.33203125" customWidth="1"/>
    <col min="519" max="519" width="52.6640625" bestFit="1" customWidth="1"/>
    <col min="520" max="520" width="15" bestFit="1" customWidth="1"/>
    <col min="521" max="522" width="13.33203125" bestFit="1" customWidth="1"/>
    <col min="523" max="523" width="14.33203125" bestFit="1" customWidth="1"/>
    <col min="524" max="524" width="13.33203125" bestFit="1" customWidth="1"/>
    <col min="525" max="525" width="12.44140625" bestFit="1" customWidth="1"/>
    <col min="769" max="769" width="16.33203125" customWidth="1"/>
    <col min="770" max="774" width="1.33203125" customWidth="1"/>
    <col min="775" max="775" width="52.6640625" bestFit="1" customWidth="1"/>
    <col min="776" max="776" width="15" bestFit="1" customWidth="1"/>
    <col min="777" max="778" width="13.33203125" bestFit="1" customWidth="1"/>
    <col min="779" max="779" width="14.33203125" bestFit="1" customWidth="1"/>
    <col min="780" max="780" width="13.33203125" bestFit="1" customWidth="1"/>
    <col min="781" max="781" width="12.44140625" bestFit="1" customWidth="1"/>
    <col min="1025" max="1025" width="16.33203125" customWidth="1"/>
    <col min="1026" max="1030" width="1.33203125" customWidth="1"/>
    <col min="1031" max="1031" width="52.6640625" bestFit="1" customWidth="1"/>
    <col min="1032" max="1032" width="15" bestFit="1" customWidth="1"/>
    <col min="1033" max="1034" width="13.33203125" bestFit="1" customWidth="1"/>
    <col min="1035" max="1035" width="14.33203125" bestFit="1" customWidth="1"/>
    <col min="1036" max="1036" width="13.33203125" bestFit="1" customWidth="1"/>
    <col min="1037" max="1037" width="12.44140625" bestFit="1" customWidth="1"/>
    <col min="1281" max="1281" width="16.33203125" customWidth="1"/>
    <col min="1282" max="1286" width="1.33203125" customWidth="1"/>
    <col min="1287" max="1287" width="52.6640625" bestFit="1" customWidth="1"/>
    <col min="1288" max="1288" width="15" bestFit="1" customWidth="1"/>
    <col min="1289" max="1290" width="13.33203125" bestFit="1" customWidth="1"/>
    <col min="1291" max="1291" width="14.33203125" bestFit="1" customWidth="1"/>
    <col min="1292" max="1292" width="13.33203125" bestFit="1" customWidth="1"/>
    <col min="1293" max="1293" width="12.44140625" bestFit="1" customWidth="1"/>
    <col min="1537" max="1537" width="16.33203125" customWidth="1"/>
    <col min="1538" max="1542" width="1.33203125" customWidth="1"/>
    <col min="1543" max="1543" width="52.6640625" bestFit="1" customWidth="1"/>
    <col min="1544" max="1544" width="15" bestFit="1" customWidth="1"/>
    <col min="1545" max="1546" width="13.33203125" bestFit="1" customWidth="1"/>
    <col min="1547" max="1547" width="14.33203125" bestFit="1" customWidth="1"/>
    <col min="1548" max="1548" width="13.33203125" bestFit="1" customWidth="1"/>
    <col min="1549" max="1549" width="12.44140625" bestFit="1" customWidth="1"/>
    <col min="1793" max="1793" width="16.33203125" customWidth="1"/>
    <col min="1794" max="1798" width="1.33203125" customWidth="1"/>
    <col min="1799" max="1799" width="52.6640625" bestFit="1" customWidth="1"/>
    <col min="1800" max="1800" width="15" bestFit="1" customWidth="1"/>
    <col min="1801" max="1802" width="13.33203125" bestFit="1" customWidth="1"/>
    <col min="1803" max="1803" width="14.33203125" bestFit="1" customWidth="1"/>
    <col min="1804" max="1804" width="13.33203125" bestFit="1" customWidth="1"/>
    <col min="1805" max="1805" width="12.44140625" bestFit="1" customWidth="1"/>
    <col min="2049" max="2049" width="16.33203125" customWidth="1"/>
    <col min="2050" max="2054" width="1.33203125" customWidth="1"/>
    <col min="2055" max="2055" width="52.6640625" bestFit="1" customWidth="1"/>
    <col min="2056" max="2056" width="15" bestFit="1" customWidth="1"/>
    <col min="2057" max="2058" width="13.33203125" bestFit="1" customWidth="1"/>
    <col min="2059" max="2059" width="14.33203125" bestFit="1" customWidth="1"/>
    <col min="2060" max="2060" width="13.33203125" bestFit="1" customWidth="1"/>
    <col min="2061" max="2061" width="12.44140625" bestFit="1" customWidth="1"/>
    <col min="2305" max="2305" width="16.33203125" customWidth="1"/>
    <col min="2306" max="2310" width="1.33203125" customWidth="1"/>
    <col min="2311" max="2311" width="52.6640625" bestFit="1" customWidth="1"/>
    <col min="2312" max="2312" width="15" bestFit="1" customWidth="1"/>
    <col min="2313" max="2314" width="13.33203125" bestFit="1" customWidth="1"/>
    <col min="2315" max="2315" width="14.33203125" bestFit="1" customWidth="1"/>
    <col min="2316" max="2316" width="13.33203125" bestFit="1" customWidth="1"/>
    <col min="2317" max="2317" width="12.44140625" bestFit="1" customWidth="1"/>
    <col min="2561" max="2561" width="16.33203125" customWidth="1"/>
    <col min="2562" max="2566" width="1.33203125" customWidth="1"/>
    <col min="2567" max="2567" width="52.6640625" bestFit="1" customWidth="1"/>
    <col min="2568" max="2568" width="15" bestFit="1" customWidth="1"/>
    <col min="2569" max="2570" width="13.33203125" bestFit="1" customWidth="1"/>
    <col min="2571" max="2571" width="14.33203125" bestFit="1" customWidth="1"/>
    <col min="2572" max="2572" width="13.33203125" bestFit="1" customWidth="1"/>
    <col min="2573" max="2573" width="12.44140625" bestFit="1" customWidth="1"/>
    <col min="2817" max="2817" width="16.33203125" customWidth="1"/>
    <col min="2818" max="2822" width="1.33203125" customWidth="1"/>
    <col min="2823" max="2823" width="52.6640625" bestFit="1" customWidth="1"/>
    <col min="2824" max="2824" width="15" bestFit="1" customWidth="1"/>
    <col min="2825" max="2826" width="13.33203125" bestFit="1" customWidth="1"/>
    <col min="2827" max="2827" width="14.33203125" bestFit="1" customWidth="1"/>
    <col min="2828" max="2828" width="13.33203125" bestFit="1" customWidth="1"/>
    <col min="2829" max="2829" width="12.44140625" bestFit="1" customWidth="1"/>
    <col min="3073" max="3073" width="16.33203125" customWidth="1"/>
    <col min="3074" max="3078" width="1.33203125" customWidth="1"/>
    <col min="3079" max="3079" width="52.6640625" bestFit="1" customWidth="1"/>
    <col min="3080" max="3080" width="15" bestFit="1" customWidth="1"/>
    <col min="3081" max="3082" width="13.33203125" bestFit="1" customWidth="1"/>
    <col min="3083" max="3083" width="14.33203125" bestFit="1" customWidth="1"/>
    <col min="3084" max="3084" width="13.33203125" bestFit="1" customWidth="1"/>
    <col min="3085" max="3085" width="12.44140625" bestFit="1" customWidth="1"/>
    <col min="3329" max="3329" width="16.33203125" customWidth="1"/>
    <col min="3330" max="3334" width="1.33203125" customWidth="1"/>
    <col min="3335" max="3335" width="52.6640625" bestFit="1" customWidth="1"/>
    <col min="3336" max="3336" width="15" bestFit="1" customWidth="1"/>
    <col min="3337" max="3338" width="13.33203125" bestFit="1" customWidth="1"/>
    <col min="3339" max="3339" width="14.33203125" bestFit="1" customWidth="1"/>
    <col min="3340" max="3340" width="13.33203125" bestFit="1" customWidth="1"/>
    <col min="3341" max="3341" width="12.44140625" bestFit="1" customWidth="1"/>
    <col min="3585" max="3585" width="16.33203125" customWidth="1"/>
    <col min="3586" max="3590" width="1.33203125" customWidth="1"/>
    <col min="3591" max="3591" width="52.6640625" bestFit="1" customWidth="1"/>
    <col min="3592" max="3592" width="15" bestFit="1" customWidth="1"/>
    <col min="3593" max="3594" width="13.33203125" bestFit="1" customWidth="1"/>
    <col min="3595" max="3595" width="14.33203125" bestFit="1" customWidth="1"/>
    <col min="3596" max="3596" width="13.33203125" bestFit="1" customWidth="1"/>
    <col min="3597" max="3597" width="12.44140625" bestFit="1" customWidth="1"/>
    <col min="3841" max="3841" width="16.33203125" customWidth="1"/>
    <col min="3842" max="3846" width="1.33203125" customWidth="1"/>
    <col min="3847" max="3847" width="52.6640625" bestFit="1" customWidth="1"/>
    <col min="3848" max="3848" width="15" bestFit="1" customWidth="1"/>
    <col min="3849" max="3850" width="13.33203125" bestFit="1" customWidth="1"/>
    <col min="3851" max="3851" width="14.33203125" bestFit="1" customWidth="1"/>
    <col min="3852" max="3852" width="13.33203125" bestFit="1" customWidth="1"/>
    <col min="3853" max="3853" width="12.44140625" bestFit="1" customWidth="1"/>
    <col min="4097" max="4097" width="16.33203125" customWidth="1"/>
    <col min="4098" max="4102" width="1.33203125" customWidth="1"/>
    <col min="4103" max="4103" width="52.6640625" bestFit="1" customWidth="1"/>
    <col min="4104" max="4104" width="15" bestFit="1" customWidth="1"/>
    <col min="4105" max="4106" width="13.33203125" bestFit="1" customWidth="1"/>
    <col min="4107" max="4107" width="14.33203125" bestFit="1" customWidth="1"/>
    <col min="4108" max="4108" width="13.33203125" bestFit="1" customWidth="1"/>
    <col min="4109" max="4109" width="12.44140625" bestFit="1" customWidth="1"/>
    <col min="4353" max="4353" width="16.33203125" customWidth="1"/>
    <col min="4354" max="4358" width="1.33203125" customWidth="1"/>
    <col min="4359" max="4359" width="52.6640625" bestFit="1" customWidth="1"/>
    <col min="4360" max="4360" width="15" bestFit="1" customWidth="1"/>
    <col min="4361" max="4362" width="13.33203125" bestFit="1" customWidth="1"/>
    <col min="4363" max="4363" width="14.33203125" bestFit="1" customWidth="1"/>
    <col min="4364" max="4364" width="13.33203125" bestFit="1" customWidth="1"/>
    <col min="4365" max="4365" width="12.44140625" bestFit="1" customWidth="1"/>
    <col min="4609" max="4609" width="16.33203125" customWidth="1"/>
    <col min="4610" max="4614" width="1.33203125" customWidth="1"/>
    <col min="4615" max="4615" width="52.6640625" bestFit="1" customWidth="1"/>
    <col min="4616" max="4616" width="15" bestFit="1" customWidth="1"/>
    <col min="4617" max="4618" width="13.33203125" bestFit="1" customWidth="1"/>
    <col min="4619" max="4619" width="14.33203125" bestFit="1" customWidth="1"/>
    <col min="4620" max="4620" width="13.33203125" bestFit="1" customWidth="1"/>
    <col min="4621" max="4621" width="12.44140625" bestFit="1" customWidth="1"/>
    <col min="4865" max="4865" width="16.33203125" customWidth="1"/>
    <col min="4866" max="4870" width="1.33203125" customWidth="1"/>
    <col min="4871" max="4871" width="52.6640625" bestFit="1" customWidth="1"/>
    <col min="4872" max="4872" width="15" bestFit="1" customWidth="1"/>
    <col min="4873" max="4874" width="13.33203125" bestFit="1" customWidth="1"/>
    <col min="4875" max="4875" width="14.33203125" bestFit="1" customWidth="1"/>
    <col min="4876" max="4876" width="13.33203125" bestFit="1" customWidth="1"/>
    <col min="4877" max="4877" width="12.44140625" bestFit="1" customWidth="1"/>
    <col min="5121" max="5121" width="16.33203125" customWidth="1"/>
    <col min="5122" max="5126" width="1.33203125" customWidth="1"/>
    <col min="5127" max="5127" width="52.6640625" bestFit="1" customWidth="1"/>
    <col min="5128" max="5128" width="15" bestFit="1" customWidth="1"/>
    <col min="5129" max="5130" width="13.33203125" bestFit="1" customWidth="1"/>
    <col min="5131" max="5131" width="14.33203125" bestFit="1" customWidth="1"/>
    <col min="5132" max="5132" width="13.33203125" bestFit="1" customWidth="1"/>
    <col min="5133" max="5133" width="12.44140625" bestFit="1" customWidth="1"/>
    <col min="5377" max="5377" width="16.33203125" customWidth="1"/>
    <col min="5378" max="5382" width="1.33203125" customWidth="1"/>
    <col min="5383" max="5383" width="52.6640625" bestFit="1" customWidth="1"/>
    <col min="5384" max="5384" width="15" bestFit="1" customWidth="1"/>
    <col min="5385" max="5386" width="13.33203125" bestFit="1" customWidth="1"/>
    <col min="5387" max="5387" width="14.33203125" bestFit="1" customWidth="1"/>
    <col min="5388" max="5388" width="13.33203125" bestFit="1" customWidth="1"/>
    <col min="5389" max="5389" width="12.44140625" bestFit="1" customWidth="1"/>
    <col min="5633" max="5633" width="16.33203125" customWidth="1"/>
    <col min="5634" max="5638" width="1.33203125" customWidth="1"/>
    <col min="5639" max="5639" width="52.6640625" bestFit="1" customWidth="1"/>
    <col min="5640" max="5640" width="15" bestFit="1" customWidth="1"/>
    <col min="5641" max="5642" width="13.33203125" bestFit="1" customWidth="1"/>
    <col min="5643" max="5643" width="14.33203125" bestFit="1" customWidth="1"/>
    <col min="5644" max="5644" width="13.33203125" bestFit="1" customWidth="1"/>
    <col min="5645" max="5645" width="12.44140625" bestFit="1" customWidth="1"/>
    <col min="5889" max="5889" width="16.33203125" customWidth="1"/>
    <col min="5890" max="5894" width="1.33203125" customWidth="1"/>
    <col min="5895" max="5895" width="52.6640625" bestFit="1" customWidth="1"/>
    <col min="5896" max="5896" width="15" bestFit="1" customWidth="1"/>
    <col min="5897" max="5898" width="13.33203125" bestFit="1" customWidth="1"/>
    <col min="5899" max="5899" width="14.33203125" bestFit="1" customWidth="1"/>
    <col min="5900" max="5900" width="13.33203125" bestFit="1" customWidth="1"/>
    <col min="5901" max="5901" width="12.44140625" bestFit="1" customWidth="1"/>
    <col min="6145" max="6145" width="16.33203125" customWidth="1"/>
    <col min="6146" max="6150" width="1.33203125" customWidth="1"/>
    <col min="6151" max="6151" width="52.6640625" bestFit="1" customWidth="1"/>
    <col min="6152" max="6152" width="15" bestFit="1" customWidth="1"/>
    <col min="6153" max="6154" width="13.33203125" bestFit="1" customWidth="1"/>
    <col min="6155" max="6155" width="14.33203125" bestFit="1" customWidth="1"/>
    <col min="6156" max="6156" width="13.33203125" bestFit="1" customWidth="1"/>
    <col min="6157" max="6157" width="12.44140625" bestFit="1" customWidth="1"/>
    <col min="6401" max="6401" width="16.33203125" customWidth="1"/>
    <col min="6402" max="6406" width="1.33203125" customWidth="1"/>
    <col min="6407" max="6407" width="52.6640625" bestFit="1" customWidth="1"/>
    <col min="6408" max="6408" width="15" bestFit="1" customWidth="1"/>
    <col min="6409" max="6410" width="13.33203125" bestFit="1" customWidth="1"/>
    <col min="6411" max="6411" width="14.33203125" bestFit="1" customWidth="1"/>
    <col min="6412" max="6412" width="13.33203125" bestFit="1" customWidth="1"/>
    <col min="6413" max="6413" width="12.44140625" bestFit="1" customWidth="1"/>
    <col min="6657" max="6657" width="16.33203125" customWidth="1"/>
    <col min="6658" max="6662" width="1.33203125" customWidth="1"/>
    <col min="6663" max="6663" width="52.6640625" bestFit="1" customWidth="1"/>
    <col min="6664" max="6664" width="15" bestFit="1" customWidth="1"/>
    <col min="6665" max="6666" width="13.33203125" bestFit="1" customWidth="1"/>
    <col min="6667" max="6667" width="14.33203125" bestFit="1" customWidth="1"/>
    <col min="6668" max="6668" width="13.33203125" bestFit="1" customWidth="1"/>
    <col min="6669" max="6669" width="12.44140625" bestFit="1" customWidth="1"/>
    <col min="6913" max="6913" width="16.33203125" customWidth="1"/>
    <col min="6914" max="6918" width="1.33203125" customWidth="1"/>
    <col min="6919" max="6919" width="52.6640625" bestFit="1" customWidth="1"/>
    <col min="6920" max="6920" width="15" bestFit="1" customWidth="1"/>
    <col min="6921" max="6922" width="13.33203125" bestFit="1" customWidth="1"/>
    <col min="6923" max="6923" width="14.33203125" bestFit="1" customWidth="1"/>
    <col min="6924" max="6924" width="13.33203125" bestFit="1" customWidth="1"/>
    <col min="6925" max="6925" width="12.44140625" bestFit="1" customWidth="1"/>
    <col min="7169" max="7169" width="16.33203125" customWidth="1"/>
    <col min="7170" max="7174" width="1.33203125" customWidth="1"/>
    <col min="7175" max="7175" width="52.6640625" bestFit="1" customWidth="1"/>
    <col min="7176" max="7176" width="15" bestFit="1" customWidth="1"/>
    <col min="7177" max="7178" width="13.33203125" bestFit="1" customWidth="1"/>
    <col min="7179" max="7179" width="14.33203125" bestFit="1" customWidth="1"/>
    <col min="7180" max="7180" width="13.33203125" bestFit="1" customWidth="1"/>
    <col min="7181" max="7181" width="12.44140625" bestFit="1" customWidth="1"/>
    <col min="7425" max="7425" width="16.33203125" customWidth="1"/>
    <col min="7426" max="7430" width="1.33203125" customWidth="1"/>
    <col min="7431" max="7431" width="52.6640625" bestFit="1" customWidth="1"/>
    <col min="7432" max="7432" width="15" bestFit="1" customWidth="1"/>
    <col min="7433" max="7434" width="13.33203125" bestFit="1" customWidth="1"/>
    <col min="7435" max="7435" width="14.33203125" bestFit="1" customWidth="1"/>
    <col min="7436" max="7436" width="13.33203125" bestFit="1" customWidth="1"/>
    <col min="7437" max="7437" width="12.44140625" bestFit="1" customWidth="1"/>
    <col min="7681" max="7681" width="16.33203125" customWidth="1"/>
    <col min="7682" max="7686" width="1.33203125" customWidth="1"/>
    <col min="7687" max="7687" width="52.6640625" bestFit="1" customWidth="1"/>
    <col min="7688" max="7688" width="15" bestFit="1" customWidth="1"/>
    <col min="7689" max="7690" width="13.33203125" bestFit="1" customWidth="1"/>
    <col min="7691" max="7691" width="14.33203125" bestFit="1" customWidth="1"/>
    <col min="7692" max="7692" width="13.33203125" bestFit="1" customWidth="1"/>
    <col min="7693" max="7693" width="12.44140625" bestFit="1" customWidth="1"/>
    <col min="7937" max="7937" width="16.33203125" customWidth="1"/>
    <col min="7938" max="7942" width="1.33203125" customWidth="1"/>
    <col min="7943" max="7943" width="52.6640625" bestFit="1" customWidth="1"/>
    <col min="7944" max="7944" width="15" bestFit="1" customWidth="1"/>
    <col min="7945" max="7946" width="13.33203125" bestFit="1" customWidth="1"/>
    <col min="7947" max="7947" width="14.33203125" bestFit="1" customWidth="1"/>
    <col min="7948" max="7948" width="13.33203125" bestFit="1" customWidth="1"/>
    <col min="7949" max="7949" width="12.44140625" bestFit="1" customWidth="1"/>
    <col min="8193" max="8193" width="16.33203125" customWidth="1"/>
    <col min="8194" max="8198" width="1.33203125" customWidth="1"/>
    <col min="8199" max="8199" width="52.6640625" bestFit="1" customWidth="1"/>
    <col min="8200" max="8200" width="15" bestFit="1" customWidth="1"/>
    <col min="8201" max="8202" width="13.33203125" bestFit="1" customWidth="1"/>
    <col min="8203" max="8203" width="14.33203125" bestFit="1" customWidth="1"/>
    <col min="8204" max="8204" width="13.33203125" bestFit="1" customWidth="1"/>
    <col min="8205" max="8205" width="12.44140625" bestFit="1" customWidth="1"/>
    <col min="8449" max="8449" width="16.33203125" customWidth="1"/>
    <col min="8450" max="8454" width="1.33203125" customWidth="1"/>
    <col min="8455" max="8455" width="52.6640625" bestFit="1" customWidth="1"/>
    <col min="8456" max="8456" width="15" bestFit="1" customWidth="1"/>
    <col min="8457" max="8458" width="13.33203125" bestFit="1" customWidth="1"/>
    <col min="8459" max="8459" width="14.33203125" bestFit="1" customWidth="1"/>
    <col min="8460" max="8460" width="13.33203125" bestFit="1" customWidth="1"/>
    <col min="8461" max="8461" width="12.44140625" bestFit="1" customWidth="1"/>
    <col min="8705" max="8705" width="16.33203125" customWidth="1"/>
    <col min="8706" max="8710" width="1.33203125" customWidth="1"/>
    <col min="8711" max="8711" width="52.6640625" bestFit="1" customWidth="1"/>
    <col min="8712" max="8712" width="15" bestFit="1" customWidth="1"/>
    <col min="8713" max="8714" width="13.33203125" bestFit="1" customWidth="1"/>
    <col min="8715" max="8715" width="14.33203125" bestFit="1" customWidth="1"/>
    <col min="8716" max="8716" width="13.33203125" bestFit="1" customWidth="1"/>
    <col min="8717" max="8717" width="12.44140625" bestFit="1" customWidth="1"/>
    <col min="8961" max="8961" width="16.33203125" customWidth="1"/>
    <col min="8962" max="8966" width="1.33203125" customWidth="1"/>
    <col min="8967" max="8967" width="52.6640625" bestFit="1" customWidth="1"/>
    <col min="8968" max="8968" width="15" bestFit="1" customWidth="1"/>
    <col min="8969" max="8970" width="13.33203125" bestFit="1" customWidth="1"/>
    <col min="8971" max="8971" width="14.33203125" bestFit="1" customWidth="1"/>
    <col min="8972" max="8972" width="13.33203125" bestFit="1" customWidth="1"/>
    <col min="8973" max="8973" width="12.44140625" bestFit="1" customWidth="1"/>
    <col min="9217" max="9217" width="16.33203125" customWidth="1"/>
    <col min="9218" max="9222" width="1.33203125" customWidth="1"/>
    <col min="9223" max="9223" width="52.6640625" bestFit="1" customWidth="1"/>
    <col min="9224" max="9224" width="15" bestFit="1" customWidth="1"/>
    <col min="9225" max="9226" width="13.33203125" bestFit="1" customWidth="1"/>
    <col min="9227" max="9227" width="14.33203125" bestFit="1" customWidth="1"/>
    <col min="9228" max="9228" width="13.33203125" bestFit="1" customWidth="1"/>
    <col min="9229" max="9229" width="12.44140625" bestFit="1" customWidth="1"/>
    <col min="9473" max="9473" width="16.33203125" customWidth="1"/>
    <col min="9474" max="9478" width="1.33203125" customWidth="1"/>
    <col min="9479" max="9479" width="52.6640625" bestFit="1" customWidth="1"/>
    <col min="9480" max="9480" width="15" bestFit="1" customWidth="1"/>
    <col min="9481" max="9482" width="13.33203125" bestFit="1" customWidth="1"/>
    <col min="9483" max="9483" width="14.33203125" bestFit="1" customWidth="1"/>
    <col min="9484" max="9484" width="13.33203125" bestFit="1" customWidth="1"/>
    <col min="9485" max="9485" width="12.44140625" bestFit="1" customWidth="1"/>
    <col min="9729" max="9729" width="16.33203125" customWidth="1"/>
    <col min="9730" max="9734" width="1.33203125" customWidth="1"/>
    <col min="9735" max="9735" width="52.6640625" bestFit="1" customWidth="1"/>
    <col min="9736" max="9736" width="15" bestFit="1" customWidth="1"/>
    <col min="9737" max="9738" width="13.33203125" bestFit="1" customWidth="1"/>
    <col min="9739" max="9739" width="14.33203125" bestFit="1" customWidth="1"/>
    <col min="9740" max="9740" width="13.33203125" bestFit="1" customWidth="1"/>
    <col min="9741" max="9741" width="12.44140625" bestFit="1" customWidth="1"/>
    <col min="9985" max="9985" width="16.33203125" customWidth="1"/>
    <col min="9986" max="9990" width="1.33203125" customWidth="1"/>
    <col min="9991" max="9991" width="52.6640625" bestFit="1" customWidth="1"/>
    <col min="9992" max="9992" width="15" bestFit="1" customWidth="1"/>
    <col min="9993" max="9994" width="13.33203125" bestFit="1" customWidth="1"/>
    <col min="9995" max="9995" width="14.33203125" bestFit="1" customWidth="1"/>
    <col min="9996" max="9996" width="13.33203125" bestFit="1" customWidth="1"/>
    <col min="9997" max="9997" width="12.44140625" bestFit="1" customWidth="1"/>
    <col min="10241" max="10241" width="16.33203125" customWidth="1"/>
    <col min="10242" max="10246" width="1.33203125" customWidth="1"/>
    <col min="10247" max="10247" width="52.6640625" bestFit="1" customWidth="1"/>
    <col min="10248" max="10248" width="15" bestFit="1" customWidth="1"/>
    <col min="10249" max="10250" width="13.33203125" bestFit="1" customWidth="1"/>
    <col min="10251" max="10251" width="14.33203125" bestFit="1" customWidth="1"/>
    <col min="10252" max="10252" width="13.33203125" bestFit="1" customWidth="1"/>
    <col min="10253" max="10253" width="12.44140625" bestFit="1" customWidth="1"/>
    <col min="10497" max="10497" width="16.33203125" customWidth="1"/>
    <col min="10498" max="10502" width="1.33203125" customWidth="1"/>
    <col min="10503" max="10503" width="52.6640625" bestFit="1" customWidth="1"/>
    <col min="10504" max="10504" width="15" bestFit="1" customWidth="1"/>
    <col min="10505" max="10506" width="13.33203125" bestFit="1" customWidth="1"/>
    <col min="10507" max="10507" width="14.33203125" bestFit="1" customWidth="1"/>
    <col min="10508" max="10508" width="13.33203125" bestFit="1" customWidth="1"/>
    <col min="10509" max="10509" width="12.44140625" bestFit="1" customWidth="1"/>
    <col min="10753" max="10753" width="16.33203125" customWidth="1"/>
    <col min="10754" max="10758" width="1.33203125" customWidth="1"/>
    <col min="10759" max="10759" width="52.6640625" bestFit="1" customWidth="1"/>
    <col min="10760" max="10760" width="15" bestFit="1" customWidth="1"/>
    <col min="10761" max="10762" width="13.33203125" bestFit="1" customWidth="1"/>
    <col min="10763" max="10763" width="14.33203125" bestFit="1" customWidth="1"/>
    <col min="10764" max="10764" width="13.33203125" bestFit="1" customWidth="1"/>
    <col min="10765" max="10765" width="12.44140625" bestFit="1" customWidth="1"/>
    <col min="11009" max="11009" width="16.33203125" customWidth="1"/>
    <col min="11010" max="11014" width="1.33203125" customWidth="1"/>
    <col min="11015" max="11015" width="52.6640625" bestFit="1" customWidth="1"/>
    <col min="11016" max="11016" width="15" bestFit="1" customWidth="1"/>
    <col min="11017" max="11018" width="13.33203125" bestFit="1" customWidth="1"/>
    <col min="11019" max="11019" width="14.33203125" bestFit="1" customWidth="1"/>
    <col min="11020" max="11020" width="13.33203125" bestFit="1" customWidth="1"/>
    <col min="11021" max="11021" width="12.44140625" bestFit="1" customWidth="1"/>
    <col min="11265" max="11265" width="16.33203125" customWidth="1"/>
    <col min="11266" max="11270" width="1.33203125" customWidth="1"/>
    <col min="11271" max="11271" width="52.6640625" bestFit="1" customWidth="1"/>
    <col min="11272" max="11272" width="15" bestFit="1" customWidth="1"/>
    <col min="11273" max="11274" width="13.33203125" bestFit="1" customWidth="1"/>
    <col min="11275" max="11275" width="14.33203125" bestFit="1" customWidth="1"/>
    <col min="11276" max="11276" width="13.33203125" bestFit="1" customWidth="1"/>
    <col min="11277" max="11277" width="12.44140625" bestFit="1" customWidth="1"/>
    <col min="11521" max="11521" width="16.33203125" customWidth="1"/>
    <col min="11522" max="11526" width="1.33203125" customWidth="1"/>
    <col min="11527" max="11527" width="52.6640625" bestFit="1" customWidth="1"/>
    <col min="11528" max="11528" width="15" bestFit="1" customWidth="1"/>
    <col min="11529" max="11530" width="13.33203125" bestFit="1" customWidth="1"/>
    <col min="11531" max="11531" width="14.33203125" bestFit="1" customWidth="1"/>
    <col min="11532" max="11532" width="13.33203125" bestFit="1" customWidth="1"/>
    <col min="11533" max="11533" width="12.44140625" bestFit="1" customWidth="1"/>
    <col min="11777" max="11777" width="16.33203125" customWidth="1"/>
    <col min="11778" max="11782" width="1.33203125" customWidth="1"/>
    <col min="11783" max="11783" width="52.6640625" bestFit="1" customWidth="1"/>
    <col min="11784" max="11784" width="15" bestFit="1" customWidth="1"/>
    <col min="11785" max="11786" width="13.33203125" bestFit="1" customWidth="1"/>
    <col min="11787" max="11787" width="14.33203125" bestFit="1" customWidth="1"/>
    <col min="11788" max="11788" width="13.33203125" bestFit="1" customWidth="1"/>
    <col min="11789" max="11789" width="12.44140625" bestFit="1" customWidth="1"/>
    <col min="12033" max="12033" width="16.33203125" customWidth="1"/>
    <col min="12034" max="12038" width="1.33203125" customWidth="1"/>
    <col min="12039" max="12039" width="52.6640625" bestFit="1" customWidth="1"/>
    <col min="12040" max="12040" width="15" bestFit="1" customWidth="1"/>
    <col min="12041" max="12042" width="13.33203125" bestFit="1" customWidth="1"/>
    <col min="12043" max="12043" width="14.33203125" bestFit="1" customWidth="1"/>
    <col min="12044" max="12044" width="13.33203125" bestFit="1" customWidth="1"/>
    <col min="12045" max="12045" width="12.44140625" bestFit="1" customWidth="1"/>
    <col min="12289" max="12289" width="16.33203125" customWidth="1"/>
    <col min="12290" max="12294" width="1.33203125" customWidth="1"/>
    <col min="12295" max="12295" width="52.6640625" bestFit="1" customWidth="1"/>
    <col min="12296" max="12296" width="15" bestFit="1" customWidth="1"/>
    <col min="12297" max="12298" width="13.33203125" bestFit="1" customWidth="1"/>
    <col min="12299" max="12299" width="14.33203125" bestFit="1" customWidth="1"/>
    <col min="12300" max="12300" width="13.33203125" bestFit="1" customWidth="1"/>
    <col min="12301" max="12301" width="12.44140625" bestFit="1" customWidth="1"/>
    <col min="12545" max="12545" width="16.33203125" customWidth="1"/>
    <col min="12546" max="12550" width="1.33203125" customWidth="1"/>
    <col min="12551" max="12551" width="52.6640625" bestFit="1" customWidth="1"/>
    <col min="12552" max="12552" width="15" bestFit="1" customWidth="1"/>
    <col min="12553" max="12554" width="13.33203125" bestFit="1" customWidth="1"/>
    <col min="12555" max="12555" width="14.33203125" bestFit="1" customWidth="1"/>
    <col min="12556" max="12556" width="13.33203125" bestFit="1" customWidth="1"/>
    <col min="12557" max="12557" width="12.44140625" bestFit="1" customWidth="1"/>
    <col min="12801" max="12801" width="16.33203125" customWidth="1"/>
    <col min="12802" max="12806" width="1.33203125" customWidth="1"/>
    <col min="12807" max="12807" width="52.6640625" bestFit="1" customWidth="1"/>
    <col min="12808" max="12808" width="15" bestFit="1" customWidth="1"/>
    <col min="12809" max="12810" width="13.33203125" bestFit="1" customWidth="1"/>
    <col min="12811" max="12811" width="14.33203125" bestFit="1" customWidth="1"/>
    <col min="12812" max="12812" width="13.33203125" bestFit="1" customWidth="1"/>
    <col min="12813" max="12813" width="12.44140625" bestFit="1" customWidth="1"/>
    <col min="13057" max="13057" width="16.33203125" customWidth="1"/>
    <col min="13058" max="13062" width="1.33203125" customWidth="1"/>
    <col min="13063" max="13063" width="52.6640625" bestFit="1" customWidth="1"/>
    <col min="13064" max="13064" width="15" bestFit="1" customWidth="1"/>
    <col min="13065" max="13066" width="13.33203125" bestFit="1" customWidth="1"/>
    <col min="13067" max="13067" width="14.33203125" bestFit="1" customWidth="1"/>
    <col min="13068" max="13068" width="13.33203125" bestFit="1" customWidth="1"/>
    <col min="13069" max="13069" width="12.44140625" bestFit="1" customWidth="1"/>
    <col min="13313" max="13313" width="16.33203125" customWidth="1"/>
    <col min="13314" max="13318" width="1.33203125" customWidth="1"/>
    <col min="13319" max="13319" width="52.6640625" bestFit="1" customWidth="1"/>
    <col min="13320" max="13320" width="15" bestFit="1" customWidth="1"/>
    <col min="13321" max="13322" width="13.33203125" bestFit="1" customWidth="1"/>
    <col min="13323" max="13323" width="14.33203125" bestFit="1" customWidth="1"/>
    <col min="13324" max="13324" width="13.33203125" bestFit="1" customWidth="1"/>
    <col min="13325" max="13325" width="12.44140625" bestFit="1" customWidth="1"/>
    <col min="13569" max="13569" width="16.33203125" customWidth="1"/>
    <col min="13570" max="13574" width="1.33203125" customWidth="1"/>
    <col min="13575" max="13575" width="52.6640625" bestFit="1" customWidth="1"/>
    <col min="13576" max="13576" width="15" bestFit="1" customWidth="1"/>
    <col min="13577" max="13578" width="13.33203125" bestFit="1" customWidth="1"/>
    <col min="13579" max="13579" width="14.33203125" bestFit="1" customWidth="1"/>
    <col min="13580" max="13580" width="13.33203125" bestFit="1" customWidth="1"/>
    <col min="13581" max="13581" width="12.44140625" bestFit="1" customWidth="1"/>
    <col min="13825" max="13825" width="16.33203125" customWidth="1"/>
    <col min="13826" max="13830" width="1.33203125" customWidth="1"/>
    <col min="13831" max="13831" width="52.6640625" bestFit="1" customWidth="1"/>
    <col min="13832" max="13832" width="15" bestFit="1" customWidth="1"/>
    <col min="13833" max="13834" width="13.33203125" bestFit="1" customWidth="1"/>
    <col min="13835" max="13835" width="14.33203125" bestFit="1" customWidth="1"/>
    <col min="13836" max="13836" width="13.33203125" bestFit="1" customWidth="1"/>
    <col min="13837" max="13837" width="12.44140625" bestFit="1" customWidth="1"/>
    <col min="14081" max="14081" width="16.33203125" customWidth="1"/>
    <col min="14082" max="14086" width="1.33203125" customWidth="1"/>
    <col min="14087" max="14087" width="52.6640625" bestFit="1" customWidth="1"/>
    <col min="14088" max="14088" width="15" bestFit="1" customWidth="1"/>
    <col min="14089" max="14090" width="13.33203125" bestFit="1" customWidth="1"/>
    <col min="14091" max="14091" width="14.33203125" bestFit="1" customWidth="1"/>
    <col min="14092" max="14092" width="13.33203125" bestFit="1" customWidth="1"/>
    <col min="14093" max="14093" width="12.44140625" bestFit="1" customWidth="1"/>
    <col min="14337" max="14337" width="16.33203125" customWidth="1"/>
    <col min="14338" max="14342" width="1.33203125" customWidth="1"/>
    <col min="14343" max="14343" width="52.6640625" bestFit="1" customWidth="1"/>
    <col min="14344" max="14344" width="15" bestFit="1" customWidth="1"/>
    <col min="14345" max="14346" width="13.33203125" bestFit="1" customWidth="1"/>
    <col min="14347" max="14347" width="14.33203125" bestFit="1" customWidth="1"/>
    <col min="14348" max="14348" width="13.33203125" bestFit="1" customWidth="1"/>
    <col min="14349" max="14349" width="12.44140625" bestFit="1" customWidth="1"/>
    <col min="14593" max="14593" width="16.33203125" customWidth="1"/>
    <col min="14594" max="14598" width="1.33203125" customWidth="1"/>
    <col min="14599" max="14599" width="52.6640625" bestFit="1" customWidth="1"/>
    <col min="14600" max="14600" width="15" bestFit="1" customWidth="1"/>
    <col min="14601" max="14602" width="13.33203125" bestFit="1" customWidth="1"/>
    <col min="14603" max="14603" width="14.33203125" bestFit="1" customWidth="1"/>
    <col min="14604" max="14604" width="13.33203125" bestFit="1" customWidth="1"/>
    <col min="14605" max="14605" width="12.44140625" bestFit="1" customWidth="1"/>
    <col min="14849" max="14849" width="16.33203125" customWidth="1"/>
    <col min="14850" max="14854" width="1.33203125" customWidth="1"/>
    <col min="14855" max="14855" width="52.6640625" bestFit="1" customWidth="1"/>
    <col min="14856" max="14856" width="15" bestFit="1" customWidth="1"/>
    <col min="14857" max="14858" width="13.33203125" bestFit="1" customWidth="1"/>
    <col min="14859" max="14859" width="14.33203125" bestFit="1" customWidth="1"/>
    <col min="14860" max="14860" width="13.33203125" bestFit="1" customWidth="1"/>
    <col min="14861" max="14861" width="12.44140625" bestFit="1" customWidth="1"/>
    <col min="15105" max="15105" width="16.33203125" customWidth="1"/>
    <col min="15106" max="15110" width="1.33203125" customWidth="1"/>
    <col min="15111" max="15111" width="52.6640625" bestFit="1" customWidth="1"/>
    <col min="15112" max="15112" width="15" bestFit="1" customWidth="1"/>
    <col min="15113" max="15114" width="13.33203125" bestFit="1" customWidth="1"/>
    <col min="15115" max="15115" width="14.33203125" bestFit="1" customWidth="1"/>
    <col min="15116" max="15116" width="13.33203125" bestFit="1" customWidth="1"/>
    <col min="15117" max="15117" width="12.44140625" bestFit="1" customWidth="1"/>
    <col min="15361" max="15361" width="16.33203125" customWidth="1"/>
    <col min="15362" max="15366" width="1.33203125" customWidth="1"/>
    <col min="15367" max="15367" width="52.6640625" bestFit="1" customWidth="1"/>
    <col min="15368" max="15368" width="15" bestFit="1" customWidth="1"/>
    <col min="15369" max="15370" width="13.33203125" bestFit="1" customWidth="1"/>
    <col min="15371" max="15371" width="14.33203125" bestFit="1" customWidth="1"/>
    <col min="15372" max="15372" width="13.33203125" bestFit="1" customWidth="1"/>
    <col min="15373" max="15373" width="12.44140625" bestFit="1" customWidth="1"/>
    <col min="15617" max="15617" width="16.33203125" customWidth="1"/>
    <col min="15618" max="15622" width="1.33203125" customWidth="1"/>
    <col min="15623" max="15623" width="52.6640625" bestFit="1" customWidth="1"/>
    <col min="15624" max="15624" width="15" bestFit="1" customWidth="1"/>
    <col min="15625" max="15626" width="13.33203125" bestFit="1" customWidth="1"/>
    <col min="15627" max="15627" width="14.33203125" bestFit="1" customWidth="1"/>
    <col min="15628" max="15628" width="13.33203125" bestFit="1" customWidth="1"/>
    <col min="15629" max="15629" width="12.44140625" bestFit="1" customWidth="1"/>
    <col min="15873" max="15873" width="16.33203125" customWidth="1"/>
    <col min="15874" max="15878" width="1.33203125" customWidth="1"/>
    <col min="15879" max="15879" width="52.6640625" bestFit="1" customWidth="1"/>
    <col min="15880" max="15880" width="15" bestFit="1" customWidth="1"/>
    <col min="15881" max="15882" width="13.33203125" bestFit="1" customWidth="1"/>
    <col min="15883" max="15883" width="14.33203125" bestFit="1" customWidth="1"/>
    <col min="15884" max="15884" width="13.33203125" bestFit="1" customWidth="1"/>
    <col min="15885" max="15885" width="12.44140625" bestFit="1" customWidth="1"/>
    <col min="16129" max="16129" width="16.33203125" customWidth="1"/>
    <col min="16130" max="16134" width="1.33203125" customWidth="1"/>
    <col min="16135" max="16135" width="52.6640625" bestFit="1" customWidth="1"/>
    <col min="16136" max="16136" width="15" bestFit="1" customWidth="1"/>
    <col min="16137" max="16138" width="13.33203125" bestFit="1" customWidth="1"/>
    <col min="16139" max="16139" width="14.33203125" bestFit="1" customWidth="1"/>
    <col min="16140" max="16140" width="13.33203125" bestFit="1" customWidth="1"/>
    <col min="16141" max="16141" width="12.44140625" bestFit="1" customWidth="1"/>
  </cols>
  <sheetData>
    <row r="1" spans="1:12" x14ac:dyDescent="0.3">
      <c r="A1" s="31" t="s">
        <v>344</v>
      </c>
      <c r="B1" s="32" t="s">
        <v>345</v>
      </c>
      <c r="C1" s="33"/>
      <c r="D1" s="33"/>
      <c r="E1" s="33"/>
      <c r="F1" s="33"/>
      <c r="G1" s="33"/>
      <c r="H1" s="25" t="s">
        <v>346</v>
      </c>
      <c r="I1" s="25" t="s">
        <v>347</v>
      </c>
      <c r="J1" s="25" t="s">
        <v>348</v>
      </c>
      <c r="K1" s="25" t="s">
        <v>349</v>
      </c>
      <c r="L1" s="70"/>
    </row>
    <row r="3" spans="1:12" x14ac:dyDescent="0.3">
      <c r="A3" s="34" t="s">
        <v>350</v>
      </c>
      <c r="B3" s="35"/>
      <c r="C3" s="35"/>
      <c r="D3" s="35"/>
      <c r="E3" s="35"/>
      <c r="F3" s="35"/>
      <c r="G3" s="35"/>
      <c r="H3" s="28"/>
      <c r="I3" s="28"/>
      <c r="J3" s="28"/>
      <c r="K3" s="28"/>
      <c r="L3" s="71"/>
    </row>
    <row r="4" spans="1:12" x14ac:dyDescent="0.3">
      <c r="A4" s="43" t="s">
        <v>26</v>
      </c>
      <c r="B4" s="44" t="s">
        <v>351</v>
      </c>
      <c r="C4" s="40"/>
      <c r="D4" s="40"/>
      <c r="E4" s="40"/>
      <c r="F4" s="40"/>
      <c r="G4" s="40"/>
      <c r="H4" s="25">
        <v>19234922.390000001</v>
      </c>
      <c r="I4" s="25">
        <v>7793102.0999999996</v>
      </c>
      <c r="J4" s="25">
        <v>7604808.6200000001</v>
      </c>
      <c r="K4" s="25">
        <v>19423215.870000001</v>
      </c>
      <c r="L4" s="72"/>
    </row>
    <row r="5" spans="1:12" x14ac:dyDescent="0.3">
      <c r="A5" s="43" t="s">
        <v>352</v>
      </c>
      <c r="B5" s="36" t="s">
        <v>353</v>
      </c>
      <c r="C5" s="44" t="s">
        <v>354</v>
      </c>
      <c r="D5" s="40"/>
      <c r="E5" s="40"/>
      <c r="F5" s="40"/>
      <c r="G5" s="40"/>
      <c r="H5" s="25">
        <v>14055382.67</v>
      </c>
      <c r="I5" s="25">
        <v>7792358.3700000001</v>
      </c>
      <c r="J5" s="25">
        <v>7449543.6200000001</v>
      </c>
      <c r="K5" s="25">
        <v>14398197.42</v>
      </c>
      <c r="L5" s="72"/>
    </row>
    <row r="6" spans="1:12" x14ac:dyDescent="0.3">
      <c r="A6" s="43" t="s">
        <v>355</v>
      </c>
      <c r="B6" s="37" t="s">
        <v>353</v>
      </c>
      <c r="C6" s="38"/>
      <c r="D6" s="44" t="s">
        <v>356</v>
      </c>
      <c r="E6" s="40"/>
      <c r="F6" s="40"/>
      <c r="G6" s="40"/>
      <c r="H6" s="25">
        <v>13970388.07</v>
      </c>
      <c r="I6" s="25">
        <v>7639869.7300000004</v>
      </c>
      <c r="J6" s="25">
        <v>7316232.6600000001</v>
      </c>
      <c r="K6" s="25">
        <v>14294025.140000001</v>
      </c>
      <c r="L6" s="72"/>
    </row>
    <row r="7" spans="1:12" x14ac:dyDescent="0.3">
      <c r="A7" s="43" t="s">
        <v>357</v>
      </c>
      <c r="B7" s="37" t="s">
        <v>353</v>
      </c>
      <c r="C7" s="38"/>
      <c r="D7" s="38"/>
      <c r="E7" s="44" t="s">
        <v>356</v>
      </c>
      <c r="F7" s="40"/>
      <c r="G7" s="40"/>
      <c r="H7" s="25">
        <v>13970388.07</v>
      </c>
      <c r="I7" s="25">
        <v>7639869.7300000004</v>
      </c>
      <c r="J7" s="25">
        <v>7316232.6600000001</v>
      </c>
      <c r="K7" s="25">
        <v>14294025.140000001</v>
      </c>
      <c r="L7" s="72"/>
    </row>
    <row r="8" spans="1:12" x14ac:dyDescent="0.3">
      <c r="A8" s="43" t="s">
        <v>358</v>
      </c>
      <c r="B8" s="37" t="s">
        <v>353</v>
      </c>
      <c r="C8" s="38"/>
      <c r="D8" s="38"/>
      <c r="E8" s="38"/>
      <c r="F8" s="44" t="s">
        <v>359</v>
      </c>
      <c r="G8" s="40"/>
      <c r="H8" s="25">
        <v>5000</v>
      </c>
      <c r="I8" s="25">
        <v>4200</v>
      </c>
      <c r="J8" s="25">
        <v>4200</v>
      </c>
      <c r="K8" s="25">
        <v>5000</v>
      </c>
      <c r="L8" s="72"/>
    </row>
    <row r="9" spans="1:12" x14ac:dyDescent="0.3">
      <c r="A9" s="45" t="s">
        <v>360</v>
      </c>
      <c r="B9" s="37" t="s">
        <v>353</v>
      </c>
      <c r="C9" s="38"/>
      <c r="D9" s="38"/>
      <c r="E9" s="38"/>
      <c r="F9" s="38"/>
      <c r="G9" s="46" t="s">
        <v>361</v>
      </c>
      <c r="H9" s="27">
        <v>5000</v>
      </c>
      <c r="I9" s="27">
        <v>4200</v>
      </c>
      <c r="J9" s="27">
        <v>4200</v>
      </c>
      <c r="K9" s="27">
        <v>5000</v>
      </c>
      <c r="L9" s="68"/>
    </row>
    <row r="10" spans="1:12" x14ac:dyDescent="0.3">
      <c r="A10" s="47" t="s">
        <v>353</v>
      </c>
      <c r="B10" s="37" t="s">
        <v>353</v>
      </c>
      <c r="C10" s="38"/>
      <c r="D10" s="38"/>
      <c r="E10" s="38"/>
      <c r="F10" s="38"/>
      <c r="G10" s="48" t="s">
        <v>353</v>
      </c>
      <c r="H10" s="26"/>
      <c r="I10" s="26"/>
      <c r="J10" s="26"/>
      <c r="K10" s="26"/>
      <c r="L10" s="69"/>
    </row>
    <row r="11" spans="1:12" x14ac:dyDescent="0.3">
      <c r="A11" s="43" t="s">
        <v>362</v>
      </c>
      <c r="B11" s="37" t="s">
        <v>353</v>
      </c>
      <c r="C11" s="38"/>
      <c r="D11" s="38"/>
      <c r="E11" s="38"/>
      <c r="F11" s="44" t="s">
        <v>363</v>
      </c>
      <c r="G11" s="40"/>
      <c r="H11" s="25">
        <v>1071.1400000000001</v>
      </c>
      <c r="I11" s="25">
        <v>5271909.0999999996</v>
      </c>
      <c r="J11" s="25">
        <v>5269313.91</v>
      </c>
      <c r="K11" s="25">
        <v>3666.33</v>
      </c>
      <c r="L11" s="72"/>
    </row>
    <row r="12" spans="1:12" x14ac:dyDescent="0.3">
      <c r="A12" s="45" t="s">
        <v>364</v>
      </c>
      <c r="B12" s="37" t="s">
        <v>353</v>
      </c>
      <c r="C12" s="38"/>
      <c r="D12" s="38"/>
      <c r="E12" s="38"/>
      <c r="F12" s="38"/>
      <c r="G12" s="46" t="s">
        <v>365</v>
      </c>
      <c r="H12" s="27">
        <v>355.13</v>
      </c>
      <c r="I12" s="27">
        <v>5236410.9800000004</v>
      </c>
      <c r="J12" s="27">
        <v>5233753.91</v>
      </c>
      <c r="K12" s="27">
        <v>3012.2</v>
      </c>
      <c r="L12" s="68"/>
    </row>
    <row r="13" spans="1:12" x14ac:dyDescent="0.3">
      <c r="A13" s="45" t="s">
        <v>366</v>
      </c>
      <c r="B13" s="37" t="s">
        <v>353</v>
      </c>
      <c r="C13" s="38"/>
      <c r="D13" s="38"/>
      <c r="E13" s="38"/>
      <c r="F13" s="38"/>
      <c r="G13" s="46" t="s">
        <v>367</v>
      </c>
      <c r="H13" s="27">
        <v>456.6</v>
      </c>
      <c r="I13" s="27">
        <v>35498.120000000003</v>
      </c>
      <c r="J13" s="27">
        <v>35500</v>
      </c>
      <c r="K13" s="27">
        <v>454.72</v>
      </c>
      <c r="L13" s="68"/>
    </row>
    <row r="14" spans="1:12" x14ac:dyDescent="0.3">
      <c r="A14" s="45" t="s">
        <v>368</v>
      </c>
      <c r="B14" s="37" t="s">
        <v>353</v>
      </c>
      <c r="C14" s="38"/>
      <c r="D14" s="38"/>
      <c r="E14" s="38"/>
      <c r="F14" s="38"/>
      <c r="G14" s="46" t="s">
        <v>369</v>
      </c>
      <c r="H14" s="27">
        <v>13.15</v>
      </c>
      <c r="I14" s="27">
        <v>0</v>
      </c>
      <c r="J14" s="27">
        <v>0</v>
      </c>
      <c r="K14" s="27">
        <v>13.15</v>
      </c>
      <c r="L14" s="68"/>
    </row>
    <row r="15" spans="1:12" x14ac:dyDescent="0.3">
      <c r="A15" s="45" t="s">
        <v>370</v>
      </c>
      <c r="B15" s="37" t="s">
        <v>353</v>
      </c>
      <c r="C15" s="38"/>
      <c r="D15" s="38"/>
      <c r="E15" s="38"/>
      <c r="F15" s="38"/>
      <c r="G15" s="46" t="s">
        <v>371</v>
      </c>
      <c r="H15" s="27">
        <v>246.26</v>
      </c>
      <c r="I15" s="27">
        <v>0</v>
      </c>
      <c r="J15" s="27">
        <v>60</v>
      </c>
      <c r="K15" s="27">
        <v>186.26</v>
      </c>
      <c r="L15" s="68"/>
    </row>
    <row r="16" spans="1:12" x14ac:dyDescent="0.3">
      <c r="A16" s="47" t="s">
        <v>353</v>
      </c>
      <c r="B16" s="37" t="s">
        <v>353</v>
      </c>
      <c r="C16" s="38"/>
      <c r="D16" s="38"/>
      <c r="E16" s="38"/>
      <c r="F16" s="38"/>
      <c r="G16" s="48" t="s">
        <v>353</v>
      </c>
      <c r="H16" s="26"/>
      <c r="I16" s="26"/>
      <c r="J16" s="26"/>
      <c r="K16" s="26"/>
      <c r="L16" s="69"/>
    </row>
    <row r="17" spans="1:12" x14ac:dyDescent="0.3">
      <c r="A17" s="43" t="s">
        <v>372</v>
      </c>
      <c r="B17" s="37" t="s">
        <v>353</v>
      </c>
      <c r="C17" s="38"/>
      <c r="D17" s="38"/>
      <c r="E17" s="38"/>
      <c r="F17" s="44" t="s">
        <v>373</v>
      </c>
      <c r="G17" s="40"/>
      <c r="H17" s="25">
        <v>13964316.93</v>
      </c>
      <c r="I17" s="25">
        <v>2363749.59</v>
      </c>
      <c r="J17" s="25">
        <v>2042707.71</v>
      </c>
      <c r="K17" s="25">
        <v>14285358.810000001</v>
      </c>
      <c r="L17" s="72"/>
    </row>
    <row r="18" spans="1:12" x14ac:dyDescent="0.3">
      <c r="A18" s="45" t="s">
        <v>374</v>
      </c>
      <c r="B18" s="37" t="s">
        <v>353</v>
      </c>
      <c r="C18" s="38"/>
      <c r="D18" s="38"/>
      <c r="E18" s="38"/>
      <c r="F18" s="38"/>
      <c r="G18" s="46" t="s">
        <v>375</v>
      </c>
      <c r="H18" s="27">
        <v>12318392.050000001</v>
      </c>
      <c r="I18" s="27">
        <v>2324889.69</v>
      </c>
      <c r="J18" s="27">
        <v>2041952.37</v>
      </c>
      <c r="K18" s="27">
        <v>12601329.369999999</v>
      </c>
      <c r="L18" s="68"/>
    </row>
    <row r="19" spans="1:12" x14ac:dyDescent="0.3">
      <c r="A19" s="45" t="s">
        <v>376</v>
      </c>
      <c r="B19" s="37" t="s">
        <v>353</v>
      </c>
      <c r="C19" s="38"/>
      <c r="D19" s="38"/>
      <c r="E19" s="38"/>
      <c r="F19" s="38"/>
      <c r="G19" s="46" t="s">
        <v>377</v>
      </c>
      <c r="H19" s="27">
        <v>1009191.44</v>
      </c>
      <c r="I19" s="27">
        <v>37565.519999999997</v>
      </c>
      <c r="J19" s="27">
        <v>463.47</v>
      </c>
      <c r="K19" s="27">
        <v>1046293.49</v>
      </c>
      <c r="L19" s="68"/>
    </row>
    <row r="20" spans="1:12" x14ac:dyDescent="0.3">
      <c r="A20" s="45" t="s">
        <v>378</v>
      </c>
      <c r="B20" s="37" t="s">
        <v>353</v>
      </c>
      <c r="C20" s="38"/>
      <c r="D20" s="38"/>
      <c r="E20" s="38"/>
      <c r="F20" s="38"/>
      <c r="G20" s="46" t="s">
        <v>379</v>
      </c>
      <c r="H20" s="27">
        <v>626196.47999999998</v>
      </c>
      <c r="I20" s="27">
        <v>1272.96</v>
      </c>
      <c r="J20" s="27">
        <v>287.04000000000002</v>
      </c>
      <c r="K20" s="27">
        <v>627182.4</v>
      </c>
      <c r="L20" s="68"/>
    </row>
    <row r="21" spans="1:12" x14ac:dyDescent="0.3">
      <c r="A21" s="45" t="s">
        <v>380</v>
      </c>
      <c r="B21" s="37" t="s">
        <v>353</v>
      </c>
      <c r="C21" s="38"/>
      <c r="D21" s="38"/>
      <c r="E21" s="38"/>
      <c r="F21" s="38"/>
      <c r="G21" s="46" t="s">
        <v>381</v>
      </c>
      <c r="H21" s="27">
        <v>10536.96</v>
      </c>
      <c r="I21" s="27">
        <v>21.42</v>
      </c>
      <c r="J21" s="27">
        <v>4.83</v>
      </c>
      <c r="K21" s="27">
        <v>10553.55</v>
      </c>
      <c r="L21" s="68"/>
    </row>
    <row r="22" spans="1:12" x14ac:dyDescent="0.3">
      <c r="A22" s="47" t="s">
        <v>353</v>
      </c>
      <c r="B22" s="37" t="s">
        <v>353</v>
      </c>
      <c r="C22" s="38"/>
      <c r="D22" s="38"/>
      <c r="E22" s="38"/>
      <c r="F22" s="38"/>
      <c r="G22" s="48" t="s">
        <v>353</v>
      </c>
      <c r="H22" s="26"/>
      <c r="I22" s="26"/>
      <c r="J22" s="26"/>
      <c r="K22" s="26"/>
      <c r="L22" s="69"/>
    </row>
    <row r="23" spans="1:12" x14ac:dyDescent="0.3">
      <c r="A23" s="43" t="s">
        <v>382</v>
      </c>
      <c r="B23" s="37" t="s">
        <v>353</v>
      </c>
      <c r="C23" s="38"/>
      <c r="D23" s="38"/>
      <c r="E23" s="38"/>
      <c r="F23" s="44" t="s">
        <v>383</v>
      </c>
      <c r="G23" s="40"/>
      <c r="H23" s="25">
        <v>0</v>
      </c>
      <c r="I23" s="25">
        <v>11.04</v>
      </c>
      <c r="J23" s="25">
        <v>11.04</v>
      </c>
      <c r="K23" s="25">
        <v>0</v>
      </c>
      <c r="L23" s="72"/>
    </row>
    <row r="24" spans="1:12" x14ac:dyDescent="0.3">
      <c r="A24" s="45" t="s">
        <v>1010</v>
      </c>
      <c r="B24" s="37" t="s">
        <v>353</v>
      </c>
      <c r="C24" s="38"/>
      <c r="D24" s="38"/>
      <c r="E24" s="38"/>
      <c r="F24" s="38"/>
      <c r="G24" s="46" t="s">
        <v>1011</v>
      </c>
      <c r="H24" s="27">
        <v>0</v>
      </c>
      <c r="I24" s="27">
        <v>11.04</v>
      </c>
      <c r="J24" s="27">
        <v>11.04</v>
      </c>
      <c r="K24" s="27">
        <v>0</v>
      </c>
      <c r="L24" s="68"/>
    </row>
    <row r="25" spans="1:12" x14ac:dyDescent="0.3">
      <c r="A25" s="47" t="s">
        <v>353</v>
      </c>
      <c r="B25" s="37" t="s">
        <v>353</v>
      </c>
      <c r="C25" s="38"/>
      <c r="D25" s="38"/>
      <c r="E25" s="38"/>
      <c r="F25" s="38"/>
      <c r="G25" s="48" t="s">
        <v>353</v>
      </c>
      <c r="H25" s="26"/>
      <c r="I25" s="26"/>
      <c r="J25" s="26"/>
      <c r="K25" s="26"/>
      <c r="L25" s="69"/>
    </row>
    <row r="26" spans="1:12" x14ac:dyDescent="0.3">
      <c r="A26" s="43" t="s">
        <v>386</v>
      </c>
      <c r="B26" s="37" t="s">
        <v>353</v>
      </c>
      <c r="C26" s="38"/>
      <c r="D26" s="44" t="s">
        <v>387</v>
      </c>
      <c r="E26" s="40"/>
      <c r="F26" s="40"/>
      <c r="G26" s="40"/>
      <c r="H26" s="25">
        <v>84994.6</v>
      </c>
      <c r="I26" s="25">
        <v>152488.64000000001</v>
      </c>
      <c r="J26" s="25">
        <v>133310.96</v>
      </c>
      <c r="K26" s="25">
        <v>104172.28</v>
      </c>
      <c r="L26" s="72"/>
    </row>
    <row r="27" spans="1:12" x14ac:dyDescent="0.3">
      <c r="A27" s="43" t="s">
        <v>388</v>
      </c>
      <c r="B27" s="37" t="s">
        <v>353</v>
      </c>
      <c r="C27" s="38"/>
      <c r="D27" s="38"/>
      <c r="E27" s="44" t="s">
        <v>389</v>
      </c>
      <c r="F27" s="40"/>
      <c r="G27" s="40"/>
      <c r="H27" s="25">
        <v>44421.73</v>
      </c>
      <c r="I27" s="25">
        <v>152488.64000000001</v>
      </c>
      <c r="J27" s="25">
        <v>128884.83</v>
      </c>
      <c r="K27" s="25">
        <v>68025.539999999994</v>
      </c>
      <c r="L27" s="72"/>
    </row>
    <row r="28" spans="1:12" x14ac:dyDescent="0.3">
      <c r="A28" s="43" t="s">
        <v>390</v>
      </c>
      <c r="B28" s="37" t="s">
        <v>353</v>
      </c>
      <c r="C28" s="38"/>
      <c r="D28" s="38"/>
      <c r="E28" s="38"/>
      <c r="F28" s="44" t="s">
        <v>389</v>
      </c>
      <c r="G28" s="40"/>
      <c r="H28" s="25">
        <v>44421.73</v>
      </c>
      <c r="I28" s="25">
        <v>152488.64000000001</v>
      </c>
      <c r="J28" s="25">
        <v>128884.83</v>
      </c>
      <c r="K28" s="25">
        <v>68025.539999999994</v>
      </c>
      <c r="L28" s="72"/>
    </row>
    <row r="29" spans="1:12" x14ac:dyDescent="0.3">
      <c r="A29" s="45" t="s">
        <v>391</v>
      </c>
      <c r="B29" s="37" t="s">
        <v>353</v>
      </c>
      <c r="C29" s="38"/>
      <c r="D29" s="38"/>
      <c r="E29" s="38"/>
      <c r="F29" s="38"/>
      <c r="G29" s="46" t="s">
        <v>392</v>
      </c>
      <c r="H29" s="27">
        <v>7620.15</v>
      </c>
      <c r="I29" s="27">
        <v>151.52000000000001</v>
      </c>
      <c r="J29" s="27">
        <v>192.82</v>
      </c>
      <c r="K29" s="27">
        <v>7578.85</v>
      </c>
      <c r="L29" s="68"/>
    </row>
    <row r="30" spans="1:12" x14ac:dyDescent="0.3">
      <c r="A30" s="45" t="s">
        <v>393</v>
      </c>
      <c r="B30" s="37" t="s">
        <v>353</v>
      </c>
      <c r="C30" s="38"/>
      <c r="D30" s="38"/>
      <c r="E30" s="38"/>
      <c r="F30" s="38"/>
      <c r="G30" s="46" t="s">
        <v>394</v>
      </c>
      <c r="H30" s="27">
        <v>30154.07</v>
      </c>
      <c r="I30" s="27">
        <v>79784.67</v>
      </c>
      <c r="J30" s="27">
        <v>58379.85</v>
      </c>
      <c r="K30" s="27">
        <v>51558.89</v>
      </c>
      <c r="L30" s="68"/>
    </row>
    <row r="31" spans="1:12" x14ac:dyDescent="0.3">
      <c r="A31" s="45" t="s">
        <v>395</v>
      </c>
      <c r="B31" s="37" t="s">
        <v>353</v>
      </c>
      <c r="C31" s="38"/>
      <c r="D31" s="38"/>
      <c r="E31" s="38"/>
      <c r="F31" s="38"/>
      <c r="G31" s="46" t="s">
        <v>396</v>
      </c>
      <c r="H31" s="27">
        <v>6236.54</v>
      </c>
      <c r="I31" s="27">
        <v>2139.75</v>
      </c>
      <c r="J31" s="27">
        <v>0</v>
      </c>
      <c r="K31" s="27">
        <v>8376.2900000000009</v>
      </c>
      <c r="L31" s="68"/>
    </row>
    <row r="32" spans="1:12" x14ac:dyDescent="0.3">
      <c r="A32" s="45" t="s">
        <v>397</v>
      </c>
      <c r="B32" s="37" t="s">
        <v>353</v>
      </c>
      <c r="C32" s="38"/>
      <c r="D32" s="38"/>
      <c r="E32" s="38"/>
      <c r="F32" s="38"/>
      <c r="G32" s="46" t="s">
        <v>398</v>
      </c>
      <c r="H32" s="27">
        <v>0</v>
      </c>
      <c r="I32" s="27">
        <v>782.74</v>
      </c>
      <c r="J32" s="27">
        <v>782.74</v>
      </c>
      <c r="K32" s="27">
        <v>0</v>
      </c>
      <c r="L32" s="68"/>
    </row>
    <row r="33" spans="1:12" x14ac:dyDescent="0.3">
      <c r="A33" s="45" t="s">
        <v>399</v>
      </c>
      <c r="B33" s="37" t="s">
        <v>353</v>
      </c>
      <c r="C33" s="38"/>
      <c r="D33" s="38"/>
      <c r="E33" s="38"/>
      <c r="F33" s="38"/>
      <c r="G33" s="46" t="s">
        <v>400</v>
      </c>
      <c r="H33" s="27">
        <v>410.97</v>
      </c>
      <c r="I33" s="27">
        <v>819.4</v>
      </c>
      <c r="J33" s="27">
        <v>718.86</v>
      </c>
      <c r="K33" s="27">
        <v>511.51</v>
      </c>
      <c r="L33" s="68"/>
    </row>
    <row r="34" spans="1:12" x14ac:dyDescent="0.3">
      <c r="A34" s="45" t="s">
        <v>401</v>
      </c>
      <c r="B34" s="37" t="s">
        <v>353</v>
      </c>
      <c r="C34" s="38"/>
      <c r="D34" s="38"/>
      <c r="E34" s="38"/>
      <c r="F34" s="38"/>
      <c r="G34" s="46" t="s">
        <v>402</v>
      </c>
      <c r="H34" s="27">
        <v>0</v>
      </c>
      <c r="I34" s="27">
        <v>68810.559999999998</v>
      </c>
      <c r="J34" s="27">
        <v>68810.559999999998</v>
      </c>
      <c r="K34" s="27">
        <v>0</v>
      </c>
      <c r="L34" s="68"/>
    </row>
    <row r="35" spans="1:12" x14ac:dyDescent="0.3">
      <c r="A35" s="47" t="s">
        <v>353</v>
      </c>
      <c r="B35" s="37" t="s">
        <v>353</v>
      </c>
      <c r="C35" s="38"/>
      <c r="D35" s="38"/>
      <c r="E35" s="38"/>
      <c r="F35" s="38"/>
      <c r="G35" s="48" t="s">
        <v>353</v>
      </c>
      <c r="H35" s="26"/>
      <c r="I35" s="26"/>
      <c r="J35" s="26"/>
      <c r="K35" s="26"/>
      <c r="L35" s="69"/>
    </row>
    <row r="36" spans="1:12" x14ac:dyDescent="0.3">
      <c r="A36" s="43" t="s">
        <v>405</v>
      </c>
      <c r="B36" s="37" t="s">
        <v>353</v>
      </c>
      <c r="C36" s="38"/>
      <c r="D36" s="38"/>
      <c r="E36" s="44" t="s">
        <v>406</v>
      </c>
      <c r="F36" s="40"/>
      <c r="G36" s="40"/>
      <c r="H36" s="25">
        <v>40572.870000000003</v>
      </c>
      <c r="I36" s="25">
        <v>0</v>
      </c>
      <c r="J36" s="25">
        <v>4426.13</v>
      </c>
      <c r="K36" s="25">
        <v>36146.74</v>
      </c>
      <c r="L36" s="72"/>
    </row>
    <row r="37" spans="1:12" x14ac:dyDescent="0.3">
      <c r="A37" s="43" t="s">
        <v>407</v>
      </c>
      <c r="B37" s="37" t="s">
        <v>353</v>
      </c>
      <c r="C37" s="38"/>
      <c r="D37" s="38"/>
      <c r="E37" s="38"/>
      <c r="F37" s="44" t="s">
        <v>406</v>
      </c>
      <c r="G37" s="40"/>
      <c r="H37" s="25">
        <v>40572.870000000003</v>
      </c>
      <c r="I37" s="25">
        <v>0</v>
      </c>
      <c r="J37" s="25">
        <v>4426.13</v>
      </c>
      <c r="K37" s="25">
        <v>36146.74</v>
      </c>
      <c r="L37" s="72"/>
    </row>
    <row r="38" spans="1:12" x14ac:dyDescent="0.3">
      <c r="A38" s="45" t="s">
        <v>408</v>
      </c>
      <c r="B38" s="37" t="s">
        <v>353</v>
      </c>
      <c r="C38" s="38"/>
      <c r="D38" s="38"/>
      <c r="E38" s="38"/>
      <c r="F38" s="38"/>
      <c r="G38" s="46" t="s">
        <v>409</v>
      </c>
      <c r="H38" s="27">
        <v>40572.870000000003</v>
      </c>
      <c r="I38" s="27">
        <v>0</v>
      </c>
      <c r="J38" s="27">
        <v>4426.13</v>
      </c>
      <c r="K38" s="27">
        <v>36146.74</v>
      </c>
      <c r="L38" s="68"/>
    </row>
    <row r="39" spans="1:12" x14ac:dyDescent="0.3">
      <c r="A39" s="47" t="s">
        <v>353</v>
      </c>
      <c r="B39" s="37" t="s">
        <v>353</v>
      </c>
      <c r="C39" s="38"/>
      <c r="D39" s="38"/>
      <c r="E39" s="38"/>
      <c r="F39" s="38"/>
      <c r="G39" s="48" t="s">
        <v>353</v>
      </c>
      <c r="H39" s="26"/>
      <c r="I39" s="26"/>
      <c r="J39" s="26"/>
      <c r="K39" s="26"/>
      <c r="L39" s="69"/>
    </row>
    <row r="40" spans="1:12" x14ac:dyDescent="0.3">
      <c r="A40" s="43" t="s">
        <v>410</v>
      </c>
      <c r="B40" s="36" t="s">
        <v>353</v>
      </c>
      <c r="C40" s="44" t="s">
        <v>411</v>
      </c>
      <c r="D40" s="40"/>
      <c r="E40" s="40"/>
      <c r="F40" s="40"/>
      <c r="G40" s="40"/>
      <c r="H40" s="25">
        <v>5179539.72</v>
      </c>
      <c r="I40" s="25">
        <v>743.73</v>
      </c>
      <c r="J40" s="25">
        <v>155265</v>
      </c>
      <c r="K40" s="25">
        <v>5025018.45</v>
      </c>
      <c r="L40" s="72"/>
    </row>
    <row r="41" spans="1:12" x14ac:dyDescent="0.3">
      <c r="A41" s="43" t="s">
        <v>1012</v>
      </c>
      <c r="B41" s="37" t="s">
        <v>353</v>
      </c>
      <c r="C41" s="38"/>
      <c r="D41" s="44" t="s">
        <v>1013</v>
      </c>
      <c r="E41" s="40"/>
      <c r="F41" s="40"/>
      <c r="G41" s="40"/>
      <c r="H41" s="25">
        <v>10805.36</v>
      </c>
      <c r="I41" s="25">
        <v>54.03</v>
      </c>
      <c r="J41" s="25">
        <v>0</v>
      </c>
      <c r="K41" s="25">
        <v>10859.39</v>
      </c>
      <c r="L41" s="72"/>
    </row>
    <row r="42" spans="1:12" x14ac:dyDescent="0.3">
      <c r="A42" s="43" t="s">
        <v>1014</v>
      </c>
      <c r="B42" s="37" t="s">
        <v>353</v>
      </c>
      <c r="C42" s="38"/>
      <c r="D42" s="38"/>
      <c r="E42" s="44" t="s">
        <v>1015</v>
      </c>
      <c r="F42" s="40"/>
      <c r="G42" s="40"/>
      <c r="H42" s="25">
        <v>10805.36</v>
      </c>
      <c r="I42" s="25">
        <v>54.03</v>
      </c>
      <c r="J42" s="25">
        <v>0</v>
      </c>
      <c r="K42" s="25">
        <v>10859.39</v>
      </c>
      <c r="L42" s="72"/>
    </row>
    <row r="43" spans="1:12" x14ac:dyDescent="0.3">
      <c r="A43" s="43" t="s">
        <v>1016</v>
      </c>
      <c r="B43" s="37" t="s">
        <v>353</v>
      </c>
      <c r="C43" s="38"/>
      <c r="D43" s="38"/>
      <c r="E43" s="38"/>
      <c r="F43" s="44" t="s">
        <v>1015</v>
      </c>
      <c r="G43" s="40"/>
      <c r="H43" s="25">
        <v>10805.36</v>
      </c>
      <c r="I43" s="25">
        <v>54.03</v>
      </c>
      <c r="J43" s="25">
        <v>0</v>
      </c>
      <c r="K43" s="25">
        <v>10859.39</v>
      </c>
      <c r="L43" s="72"/>
    </row>
    <row r="44" spans="1:12" x14ac:dyDescent="0.3">
      <c r="A44" s="45" t="s">
        <v>1017</v>
      </c>
      <c r="B44" s="37" t="s">
        <v>353</v>
      </c>
      <c r="C44" s="38"/>
      <c r="D44" s="38"/>
      <c r="E44" s="38"/>
      <c r="F44" s="38"/>
      <c r="G44" s="46" t="s">
        <v>1018</v>
      </c>
      <c r="H44" s="27">
        <v>10805.36</v>
      </c>
      <c r="I44" s="27">
        <v>54.03</v>
      </c>
      <c r="J44" s="27">
        <v>0</v>
      </c>
      <c r="K44" s="27">
        <v>10859.39</v>
      </c>
      <c r="L44" s="68"/>
    </row>
    <row r="45" spans="1:12" x14ac:dyDescent="0.3">
      <c r="A45" s="47" t="s">
        <v>353</v>
      </c>
      <c r="B45" s="37" t="s">
        <v>353</v>
      </c>
      <c r="C45" s="38"/>
      <c r="D45" s="38"/>
      <c r="E45" s="38"/>
      <c r="F45" s="38"/>
      <c r="G45" s="48" t="s">
        <v>353</v>
      </c>
      <c r="H45" s="26"/>
      <c r="I45" s="26"/>
      <c r="J45" s="26"/>
      <c r="K45" s="26"/>
      <c r="L45" s="69"/>
    </row>
    <row r="46" spans="1:12" x14ac:dyDescent="0.3">
      <c r="A46" s="43" t="s">
        <v>412</v>
      </c>
      <c r="B46" s="37" t="s">
        <v>353</v>
      </c>
      <c r="C46" s="38"/>
      <c r="D46" s="44" t="s">
        <v>413</v>
      </c>
      <c r="E46" s="40"/>
      <c r="F46" s="40"/>
      <c r="G46" s="40"/>
      <c r="H46" s="25">
        <v>5168734.3600000003</v>
      </c>
      <c r="I46" s="25">
        <v>689.7</v>
      </c>
      <c r="J46" s="25">
        <v>155265</v>
      </c>
      <c r="K46" s="25">
        <v>5014159.0599999996</v>
      </c>
      <c r="L46" s="72"/>
    </row>
    <row r="47" spans="1:12" x14ac:dyDescent="0.3">
      <c r="A47" s="43" t="s">
        <v>414</v>
      </c>
      <c r="B47" s="37" t="s">
        <v>353</v>
      </c>
      <c r="C47" s="38"/>
      <c r="D47" s="38"/>
      <c r="E47" s="44" t="s">
        <v>415</v>
      </c>
      <c r="F47" s="40"/>
      <c r="G47" s="40"/>
      <c r="H47" s="25">
        <v>1939123.08</v>
      </c>
      <c r="I47" s="25">
        <v>0</v>
      </c>
      <c r="J47" s="25">
        <v>0</v>
      </c>
      <c r="K47" s="25">
        <v>1939123.08</v>
      </c>
      <c r="L47" s="72"/>
    </row>
    <row r="48" spans="1:12" x14ac:dyDescent="0.3">
      <c r="A48" s="43" t="s">
        <v>416</v>
      </c>
      <c r="B48" s="37" t="s">
        <v>353</v>
      </c>
      <c r="C48" s="38"/>
      <c r="D48" s="38"/>
      <c r="E48" s="38"/>
      <c r="F48" s="44" t="s">
        <v>415</v>
      </c>
      <c r="G48" s="40"/>
      <c r="H48" s="25">
        <v>1939123.08</v>
      </c>
      <c r="I48" s="25">
        <v>0</v>
      </c>
      <c r="J48" s="25">
        <v>0</v>
      </c>
      <c r="K48" s="25">
        <v>1939123.08</v>
      </c>
      <c r="L48" s="72"/>
    </row>
    <row r="49" spans="1:12" x14ac:dyDescent="0.3">
      <c r="A49" s="45" t="s">
        <v>417</v>
      </c>
      <c r="B49" s="37" t="s">
        <v>353</v>
      </c>
      <c r="C49" s="38"/>
      <c r="D49" s="38"/>
      <c r="E49" s="38"/>
      <c r="F49" s="38"/>
      <c r="G49" s="46" t="s">
        <v>418</v>
      </c>
      <c r="H49" s="27">
        <v>181970</v>
      </c>
      <c r="I49" s="27">
        <v>0</v>
      </c>
      <c r="J49" s="27">
        <v>0</v>
      </c>
      <c r="K49" s="27">
        <v>181970</v>
      </c>
      <c r="L49" s="68"/>
    </row>
    <row r="50" spans="1:12" x14ac:dyDescent="0.3">
      <c r="A50" s="45" t="s">
        <v>419</v>
      </c>
      <c r="B50" s="37" t="s">
        <v>353</v>
      </c>
      <c r="C50" s="38"/>
      <c r="D50" s="38"/>
      <c r="E50" s="38"/>
      <c r="F50" s="38"/>
      <c r="G50" s="46" t="s">
        <v>420</v>
      </c>
      <c r="H50" s="27">
        <v>178120.55</v>
      </c>
      <c r="I50" s="27">
        <v>0</v>
      </c>
      <c r="J50" s="27">
        <v>0</v>
      </c>
      <c r="K50" s="27">
        <v>178120.55</v>
      </c>
      <c r="L50" s="68"/>
    </row>
    <row r="51" spans="1:12" x14ac:dyDescent="0.3">
      <c r="A51" s="45" t="s">
        <v>421</v>
      </c>
      <c r="B51" s="37" t="s">
        <v>353</v>
      </c>
      <c r="C51" s="38"/>
      <c r="D51" s="38"/>
      <c r="E51" s="38"/>
      <c r="F51" s="38"/>
      <c r="G51" s="46" t="s">
        <v>422</v>
      </c>
      <c r="H51" s="27">
        <v>75546.350000000006</v>
      </c>
      <c r="I51" s="27">
        <v>0</v>
      </c>
      <c r="J51" s="27">
        <v>0</v>
      </c>
      <c r="K51" s="27">
        <v>75546.350000000006</v>
      </c>
      <c r="L51" s="68"/>
    </row>
    <row r="52" spans="1:12" x14ac:dyDescent="0.3">
      <c r="A52" s="45" t="s">
        <v>423</v>
      </c>
      <c r="B52" s="37" t="s">
        <v>353</v>
      </c>
      <c r="C52" s="38"/>
      <c r="D52" s="38"/>
      <c r="E52" s="38"/>
      <c r="F52" s="38"/>
      <c r="G52" s="46" t="s">
        <v>424</v>
      </c>
      <c r="H52" s="27">
        <v>1382407.18</v>
      </c>
      <c r="I52" s="27">
        <v>0</v>
      </c>
      <c r="J52" s="27">
        <v>0</v>
      </c>
      <c r="K52" s="27">
        <v>1382407.18</v>
      </c>
      <c r="L52" s="68"/>
    </row>
    <row r="53" spans="1:12" x14ac:dyDescent="0.3">
      <c r="A53" s="45" t="s">
        <v>425</v>
      </c>
      <c r="B53" s="37" t="s">
        <v>353</v>
      </c>
      <c r="C53" s="38"/>
      <c r="D53" s="38"/>
      <c r="E53" s="38"/>
      <c r="F53" s="38"/>
      <c r="G53" s="46" t="s">
        <v>426</v>
      </c>
      <c r="H53" s="27">
        <v>121079</v>
      </c>
      <c r="I53" s="27">
        <v>0</v>
      </c>
      <c r="J53" s="27">
        <v>0</v>
      </c>
      <c r="K53" s="27">
        <v>121079</v>
      </c>
      <c r="L53" s="68"/>
    </row>
    <row r="54" spans="1:12" x14ac:dyDescent="0.3">
      <c r="A54" s="47" t="s">
        <v>353</v>
      </c>
      <c r="B54" s="37" t="s">
        <v>353</v>
      </c>
      <c r="C54" s="38"/>
      <c r="D54" s="38"/>
      <c r="E54" s="38"/>
      <c r="F54" s="38"/>
      <c r="G54" s="48" t="s">
        <v>353</v>
      </c>
      <c r="H54" s="26"/>
      <c r="I54" s="26"/>
      <c r="J54" s="26"/>
      <c r="K54" s="26"/>
      <c r="L54" s="69"/>
    </row>
    <row r="55" spans="1:12" x14ac:dyDescent="0.3">
      <c r="A55" s="43" t="s">
        <v>427</v>
      </c>
      <c r="B55" s="37" t="s">
        <v>353</v>
      </c>
      <c r="C55" s="38"/>
      <c r="D55" s="38"/>
      <c r="E55" s="44" t="s">
        <v>428</v>
      </c>
      <c r="F55" s="40"/>
      <c r="G55" s="40"/>
      <c r="H55" s="25">
        <v>-1939123.08</v>
      </c>
      <c r="I55" s="25">
        <v>0</v>
      </c>
      <c r="J55" s="25">
        <v>0</v>
      </c>
      <c r="K55" s="25">
        <v>-1939123.08</v>
      </c>
      <c r="L55" s="72"/>
    </row>
    <row r="56" spans="1:12" x14ac:dyDescent="0.3">
      <c r="A56" s="43" t="s">
        <v>429</v>
      </c>
      <c r="B56" s="37" t="s">
        <v>353</v>
      </c>
      <c r="C56" s="38"/>
      <c r="D56" s="38"/>
      <c r="E56" s="38"/>
      <c r="F56" s="44" t="s">
        <v>428</v>
      </c>
      <c r="G56" s="40"/>
      <c r="H56" s="25">
        <v>-1939123.08</v>
      </c>
      <c r="I56" s="25">
        <v>0</v>
      </c>
      <c r="J56" s="25">
        <v>0</v>
      </c>
      <c r="K56" s="25">
        <v>-1939123.08</v>
      </c>
      <c r="L56" s="72"/>
    </row>
    <row r="57" spans="1:12" x14ac:dyDescent="0.3">
      <c r="A57" s="45" t="s">
        <v>430</v>
      </c>
      <c r="B57" s="37" t="s">
        <v>353</v>
      </c>
      <c r="C57" s="38"/>
      <c r="D57" s="38"/>
      <c r="E57" s="38"/>
      <c r="F57" s="38"/>
      <c r="G57" s="46" t="s">
        <v>431</v>
      </c>
      <c r="H57" s="27">
        <v>-178120.55</v>
      </c>
      <c r="I57" s="27">
        <v>0</v>
      </c>
      <c r="J57" s="27">
        <v>0</v>
      </c>
      <c r="K57" s="27">
        <v>-178120.55</v>
      </c>
      <c r="L57" s="68"/>
    </row>
    <row r="58" spans="1:12" x14ac:dyDescent="0.3">
      <c r="A58" s="45" t="s">
        <v>432</v>
      </c>
      <c r="B58" s="37" t="s">
        <v>353</v>
      </c>
      <c r="C58" s="38"/>
      <c r="D58" s="38"/>
      <c r="E58" s="38"/>
      <c r="F58" s="38"/>
      <c r="G58" s="46" t="s">
        <v>433</v>
      </c>
      <c r="H58" s="27">
        <v>-75546.350000000006</v>
      </c>
      <c r="I58" s="27">
        <v>0</v>
      </c>
      <c r="J58" s="27">
        <v>0</v>
      </c>
      <c r="K58" s="27">
        <v>-75546.350000000006</v>
      </c>
      <c r="L58" s="68"/>
    </row>
    <row r="59" spans="1:12" x14ac:dyDescent="0.3">
      <c r="A59" s="45" t="s">
        <v>434</v>
      </c>
      <c r="B59" s="37" t="s">
        <v>353</v>
      </c>
      <c r="C59" s="38"/>
      <c r="D59" s="38"/>
      <c r="E59" s="38"/>
      <c r="F59" s="38"/>
      <c r="G59" s="46" t="s">
        <v>435</v>
      </c>
      <c r="H59" s="27">
        <v>-1382407.18</v>
      </c>
      <c r="I59" s="27">
        <v>0</v>
      </c>
      <c r="J59" s="27">
        <v>0</v>
      </c>
      <c r="K59" s="27">
        <v>-1382407.18</v>
      </c>
      <c r="L59" s="68"/>
    </row>
    <row r="60" spans="1:12" x14ac:dyDescent="0.3">
      <c r="A60" s="45" t="s">
        <v>436</v>
      </c>
      <c r="B60" s="37" t="s">
        <v>353</v>
      </c>
      <c r="C60" s="38"/>
      <c r="D60" s="38"/>
      <c r="E60" s="38"/>
      <c r="F60" s="38"/>
      <c r="G60" s="46" t="s">
        <v>437</v>
      </c>
      <c r="H60" s="27">
        <v>-181970</v>
      </c>
      <c r="I60" s="27">
        <v>0</v>
      </c>
      <c r="J60" s="27">
        <v>0</v>
      </c>
      <c r="K60" s="27">
        <v>-181970</v>
      </c>
      <c r="L60" s="68"/>
    </row>
    <row r="61" spans="1:12" x14ac:dyDescent="0.3">
      <c r="A61" s="45" t="s">
        <v>438</v>
      </c>
      <c r="B61" s="37" t="s">
        <v>353</v>
      </c>
      <c r="C61" s="38"/>
      <c r="D61" s="38"/>
      <c r="E61" s="38"/>
      <c r="F61" s="38"/>
      <c r="G61" s="46" t="s">
        <v>439</v>
      </c>
      <c r="H61" s="27">
        <v>-121079</v>
      </c>
      <c r="I61" s="27">
        <v>0</v>
      </c>
      <c r="J61" s="27">
        <v>0</v>
      </c>
      <c r="K61" s="27">
        <v>-121079</v>
      </c>
      <c r="L61" s="68"/>
    </row>
    <row r="62" spans="1:12" x14ac:dyDescent="0.3">
      <c r="A62" s="47" t="s">
        <v>353</v>
      </c>
      <c r="B62" s="37" t="s">
        <v>353</v>
      </c>
      <c r="C62" s="38"/>
      <c r="D62" s="38"/>
      <c r="E62" s="38"/>
      <c r="F62" s="38"/>
      <c r="G62" s="48" t="s">
        <v>353</v>
      </c>
      <c r="H62" s="26"/>
      <c r="I62" s="26"/>
      <c r="J62" s="26"/>
      <c r="K62" s="26"/>
      <c r="L62" s="69"/>
    </row>
    <row r="63" spans="1:12" x14ac:dyDescent="0.3">
      <c r="A63" s="43" t="s">
        <v>440</v>
      </c>
      <c r="B63" s="37" t="s">
        <v>353</v>
      </c>
      <c r="C63" s="38"/>
      <c r="D63" s="38"/>
      <c r="E63" s="44" t="s">
        <v>441</v>
      </c>
      <c r="F63" s="40"/>
      <c r="G63" s="40"/>
      <c r="H63" s="25">
        <v>18354921.600000001</v>
      </c>
      <c r="I63" s="25">
        <v>689.7</v>
      </c>
      <c r="J63" s="25">
        <v>0</v>
      </c>
      <c r="K63" s="25">
        <v>18355611.300000001</v>
      </c>
      <c r="L63" s="72"/>
    </row>
    <row r="64" spans="1:12" x14ac:dyDescent="0.3">
      <c r="A64" s="43" t="s">
        <v>442</v>
      </c>
      <c r="B64" s="37" t="s">
        <v>353</v>
      </c>
      <c r="C64" s="38"/>
      <c r="D64" s="38"/>
      <c r="E64" s="38"/>
      <c r="F64" s="44" t="s">
        <v>441</v>
      </c>
      <c r="G64" s="40"/>
      <c r="H64" s="25">
        <v>18354921.600000001</v>
      </c>
      <c r="I64" s="25">
        <v>689.7</v>
      </c>
      <c r="J64" s="25">
        <v>0</v>
      </c>
      <c r="K64" s="25">
        <v>18355611.300000001</v>
      </c>
      <c r="L64" s="72"/>
    </row>
    <row r="65" spans="1:12" x14ac:dyDescent="0.3">
      <c r="A65" s="45" t="s">
        <v>443</v>
      </c>
      <c r="B65" s="37" t="s">
        <v>353</v>
      </c>
      <c r="C65" s="38"/>
      <c r="D65" s="38"/>
      <c r="E65" s="38"/>
      <c r="F65" s="38"/>
      <c r="G65" s="46" t="s">
        <v>424</v>
      </c>
      <c r="H65" s="27">
        <v>328248.56</v>
      </c>
      <c r="I65" s="27">
        <v>0</v>
      </c>
      <c r="J65" s="27">
        <v>0</v>
      </c>
      <c r="K65" s="27">
        <v>328248.56</v>
      </c>
      <c r="L65" s="68"/>
    </row>
    <row r="66" spans="1:12" x14ac:dyDescent="0.3">
      <c r="A66" s="45" t="s">
        <v>444</v>
      </c>
      <c r="B66" s="37" t="s">
        <v>353</v>
      </c>
      <c r="C66" s="38"/>
      <c r="D66" s="38"/>
      <c r="E66" s="38"/>
      <c r="F66" s="38"/>
      <c r="G66" s="46" t="s">
        <v>445</v>
      </c>
      <c r="H66" s="27">
        <v>192699.85</v>
      </c>
      <c r="I66" s="27">
        <v>0</v>
      </c>
      <c r="J66" s="27">
        <v>0</v>
      </c>
      <c r="K66" s="27">
        <v>192699.85</v>
      </c>
      <c r="L66" s="68"/>
    </row>
    <row r="67" spans="1:12" x14ac:dyDescent="0.3">
      <c r="A67" s="45" t="s">
        <v>446</v>
      </c>
      <c r="B67" s="37" t="s">
        <v>353</v>
      </c>
      <c r="C67" s="38"/>
      <c r="D67" s="38"/>
      <c r="E67" s="38"/>
      <c r="F67" s="38"/>
      <c r="G67" s="46" t="s">
        <v>447</v>
      </c>
      <c r="H67" s="27">
        <v>2377742.0099999998</v>
      </c>
      <c r="I67" s="27">
        <v>0</v>
      </c>
      <c r="J67" s="27">
        <v>0</v>
      </c>
      <c r="K67" s="27">
        <v>2377742.0099999998</v>
      </c>
      <c r="L67" s="68"/>
    </row>
    <row r="68" spans="1:12" x14ac:dyDescent="0.3">
      <c r="A68" s="45" t="s">
        <v>448</v>
      </c>
      <c r="B68" s="37" t="s">
        <v>353</v>
      </c>
      <c r="C68" s="38"/>
      <c r="D68" s="38"/>
      <c r="E68" s="38"/>
      <c r="F68" s="38"/>
      <c r="G68" s="46" t="s">
        <v>422</v>
      </c>
      <c r="H68" s="27">
        <v>1935966.51</v>
      </c>
      <c r="I68" s="27">
        <v>689.7</v>
      </c>
      <c r="J68" s="27">
        <v>0</v>
      </c>
      <c r="K68" s="27">
        <v>1936656.21</v>
      </c>
      <c r="L68" s="68"/>
    </row>
    <row r="69" spans="1:12" x14ac:dyDescent="0.3">
      <c r="A69" s="45" t="s">
        <v>449</v>
      </c>
      <c r="B69" s="37" t="s">
        <v>353</v>
      </c>
      <c r="C69" s="38"/>
      <c r="D69" s="38"/>
      <c r="E69" s="38"/>
      <c r="F69" s="38"/>
      <c r="G69" s="46" t="s">
        <v>420</v>
      </c>
      <c r="H69" s="27">
        <v>4206060.07</v>
      </c>
      <c r="I69" s="27">
        <v>0</v>
      </c>
      <c r="J69" s="27">
        <v>0</v>
      </c>
      <c r="K69" s="27">
        <v>4206060.07</v>
      </c>
      <c r="L69" s="68"/>
    </row>
    <row r="70" spans="1:12" x14ac:dyDescent="0.3">
      <c r="A70" s="45" t="s">
        <v>450</v>
      </c>
      <c r="B70" s="37" t="s">
        <v>353</v>
      </c>
      <c r="C70" s="38"/>
      <c r="D70" s="38"/>
      <c r="E70" s="38"/>
      <c r="F70" s="38"/>
      <c r="G70" s="46" t="s">
        <v>451</v>
      </c>
      <c r="H70" s="27">
        <v>7663494.0899999999</v>
      </c>
      <c r="I70" s="27">
        <v>0</v>
      </c>
      <c r="J70" s="27">
        <v>0</v>
      </c>
      <c r="K70" s="27">
        <v>7663494.0899999999</v>
      </c>
      <c r="L70" s="68"/>
    </row>
    <row r="71" spans="1:12" x14ac:dyDescent="0.3">
      <c r="A71" s="45" t="s">
        <v>452</v>
      </c>
      <c r="B71" s="37" t="s">
        <v>353</v>
      </c>
      <c r="C71" s="38"/>
      <c r="D71" s="38"/>
      <c r="E71" s="38"/>
      <c r="F71" s="38"/>
      <c r="G71" s="46" t="s">
        <v>453</v>
      </c>
      <c r="H71" s="27">
        <v>1235227.45</v>
      </c>
      <c r="I71" s="27">
        <v>0</v>
      </c>
      <c r="J71" s="27">
        <v>0</v>
      </c>
      <c r="K71" s="27">
        <v>1235227.45</v>
      </c>
      <c r="L71" s="68"/>
    </row>
    <row r="72" spans="1:12" x14ac:dyDescent="0.3">
      <c r="A72" s="45" t="s">
        <v>454</v>
      </c>
      <c r="B72" s="37" t="s">
        <v>353</v>
      </c>
      <c r="C72" s="38"/>
      <c r="D72" s="38"/>
      <c r="E72" s="38"/>
      <c r="F72" s="38"/>
      <c r="G72" s="46" t="s">
        <v>455</v>
      </c>
      <c r="H72" s="27">
        <v>104497</v>
      </c>
      <c r="I72" s="27">
        <v>0</v>
      </c>
      <c r="J72" s="27">
        <v>0</v>
      </c>
      <c r="K72" s="27">
        <v>104497</v>
      </c>
      <c r="L72" s="68"/>
    </row>
    <row r="73" spans="1:12" x14ac:dyDescent="0.3">
      <c r="A73" s="45" t="s">
        <v>456</v>
      </c>
      <c r="B73" s="37" t="s">
        <v>353</v>
      </c>
      <c r="C73" s="38"/>
      <c r="D73" s="38"/>
      <c r="E73" s="38"/>
      <c r="F73" s="38"/>
      <c r="G73" s="46" t="s">
        <v>418</v>
      </c>
      <c r="H73" s="27">
        <v>295946.06</v>
      </c>
      <c r="I73" s="27">
        <v>0</v>
      </c>
      <c r="J73" s="27">
        <v>0</v>
      </c>
      <c r="K73" s="27">
        <v>295946.06</v>
      </c>
      <c r="L73" s="68"/>
    </row>
    <row r="74" spans="1:12" x14ac:dyDescent="0.3">
      <c r="A74" s="45" t="s">
        <v>457</v>
      </c>
      <c r="B74" s="37" t="s">
        <v>353</v>
      </c>
      <c r="C74" s="38"/>
      <c r="D74" s="38"/>
      <c r="E74" s="38"/>
      <c r="F74" s="38"/>
      <c r="G74" s="46" t="s">
        <v>458</v>
      </c>
      <c r="H74" s="27">
        <v>15040</v>
      </c>
      <c r="I74" s="27">
        <v>0</v>
      </c>
      <c r="J74" s="27">
        <v>0</v>
      </c>
      <c r="K74" s="27">
        <v>15040</v>
      </c>
      <c r="L74" s="68"/>
    </row>
    <row r="75" spans="1:12" x14ac:dyDescent="0.3">
      <c r="A75" s="47" t="s">
        <v>353</v>
      </c>
      <c r="B75" s="37" t="s">
        <v>353</v>
      </c>
      <c r="C75" s="38"/>
      <c r="D75" s="38"/>
      <c r="E75" s="38"/>
      <c r="F75" s="38"/>
      <c r="G75" s="48" t="s">
        <v>353</v>
      </c>
      <c r="H75" s="26"/>
      <c r="I75" s="26"/>
      <c r="J75" s="26"/>
      <c r="K75" s="26"/>
      <c r="L75" s="69"/>
    </row>
    <row r="76" spans="1:12" x14ac:dyDescent="0.3">
      <c r="A76" s="43" t="s">
        <v>459</v>
      </c>
      <c r="B76" s="37" t="s">
        <v>353</v>
      </c>
      <c r="C76" s="38"/>
      <c r="D76" s="38"/>
      <c r="E76" s="44" t="s">
        <v>460</v>
      </c>
      <c r="F76" s="40"/>
      <c r="G76" s="40"/>
      <c r="H76" s="25">
        <v>-13207396.02</v>
      </c>
      <c r="I76" s="25">
        <v>0</v>
      </c>
      <c r="J76" s="25">
        <v>154643.95000000001</v>
      </c>
      <c r="K76" s="25">
        <v>-13362039.970000001</v>
      </c>
      <c r="L76" s="72"/>
    </row>
    <row r="77" spans="1:12" x14ac:dyDescent="0.3">
      <c r="A77" s="43" t="s">
        <v>461</v>
      </c>
      <c r="B77" s="37" t="s">
        <v>353</v>
      </c>
      <c r="C77" s="38"/>
      <c r="D77" s="38"/>
      <c r="E77" s="38"/>
      <c r="F77" s="44" t="s">
        <v>460</v>
      </c>
      <c r="G77" s="40"/>
      <c r="H77" s="25">
        <v>-13207396.02</v>
      </c>
      <c r="I77" s="25">
        <v>0</v>
      </c>
      <c r="J77" s="25">
        <v>154643.95000000001</v>
      </c>
      <c r="K77" s="25">
        <v>-13362039.970000001</v>
      </c>
      <c r="L77" s="72"/>
    </row>
    <row r="78" spans="1:12" x14ac:dyDescent="0.3">
      <c r="A78" s="45" t="s">
        <v>462</v>
      </c>
      <c r="B78" s="37" t="s">
        <v>353</v>
      </c>
      <c r="C78" s="38"/>
      <c r="D78" s="38"/>
      <c r="E78" s="38"/>
      <c r="F78" s="38"/>
      <c r="G78" s="46" t="s">
        <v>463</v>
      </c>
      <c r="H78" s="27">
        <v>-2377742.0099999998</v>
      </c>
      <c r="I78" s="27">
        <v>0</v>
      </c>
      <c r="J78" s="27">
        <v>0</v>
      </c>
      <c r="K78" s="27">
        <v>-2377742.0099999998</v>
      </c>
      <c r="L78" s="68"/>
    </row>
    <row r="79" spans="1:12" x14ac:dyDescent="0.3">
      <c r="A79" s="45" t="s">
        <v>464</v>
      </c>
      <c r="B79" s="37" t="s">
        <v>353</v>
      </c>
      <c r="C79" s="38"/>
      <c r="D79" s="38"/>
      <c r="E79" s="38"/>
      <c r="F79" s="38"/>
      <c r="G79" s="46" t="s">
        <v>431</v>
      </c>
      <c r="H79" s="27">
        <v>-1812284.81</v>
      </c>
      <c r="I79" s="27">
        <v>0</v>
      </c>
      <c r="J79" s="27">
        <v>46111.75</v>
      </c>
      <c r="K79" s="27">
        <v>-1858396.56</v>
      </c>
      <c r="L79" s="68"/>
    </row>
    <row r="80" spans="1:12" x14ac:dyDescent="0.3">
      <c r="A80" s="45" t="s">
        <v>465</v>
      </c>
      <c r="B80" s="37" t="s">
        <v>353</v>
      </c>
      <c r="C80" s="38"/>
      <c r="D80" s="38"/>
      <c r="E80" s="38"/>
      <c r="F80" s="38"/>
      <c r="G80" s="46" t="s">
        <v>433</v>
      </c>
      <c r="H80" s="27">
        <v>-1165314.3</v>
      </c>
      <c r="I80" s="27">
        <v>0</v>
      </c>
      <c r="J80" s="27">
        <v>15791.85</v>
      </c>
      <c r="K80" s="27">
        <v>-1181106.1499999999</v>
      </c>
      <c r="L80" s="68"/>
    </row>
    <row r="81" spans="1:12" x14ac:dyDescent="0.3">
      <c r="A81" s="45" t="s">
        <v>466</v>
      </c>
      <c r="B81" s="37" t="s">
        <v>353</v>
      </c>
      <c r="C81" s="38"/>
      <c r="D81" s="38"/>
      <c r="E81" s="38"/>
      <c r="F81" s="38"/>
      <c r="G81" s="46" t="s">
        <v>435</v>
      </c>
      <c r="H81" s="27">
        <v>-328248.56</v>
      </c>
      <c r="I81" s="27">
        <v>0</v>
      </c>
      <c r="J81" s="27">
        <v>0</v>
      </c>
      <c r="K81" s="27">
        <v>-328248.56</v>
      </c>
      <c r="L81" s="68"/>
    </row>
    <row r="82" spans="1:12" x14ac:dyDescent="0.3">
      <c r="A82" s="45" t="s">
        <v>467</v>
      </c>
      <c r="B82" s="37" t="s">
        <v>353</v>
      </c>
      <c r="C82" s="38"/>
      <c r="D82" s="38"/>
      <c r="E82" s="38"/>
      <c r="F82" s="38"/>
      <c r="G82" s="46" t="s">
        <v>468</v>
      </c>
      <c r="H82" s="27">
        <v>-587900.53</v>
      </c>
      <c r="I82" s="27">
        <v>0</v>
      </c>
      <c r="J82" s="27">
        <v>12153.52</v>
      </c>
      <c r="K82" s="27">
        <v>-600054.05000000005</v>
      </c>
      <c r="L82" s="68"/>
    </row>
    <row r="83" spans="1:12" x14ac:dyDescent="0.3">
      <c r="A83" s="45" t="s">
        <v>469</v>
      </c>
      <c r="B83" s="37" t="s">
        <v>353</v>
      </c>
      <c r="C83" s="38"/>
      <c r="D83" s="38"/>
      <c r="E83" s="38"/>
      <c r="F83" s="38"/>
      <c r="G83" s="46" t="s">
        <v>470</v>
      </c>
      <c r="H83" s="27">
        <v>-69614.070000000007</v>
      </c>
      <c r="I83" s="27">
        <v>0</v>
      </c>
      <c r="J83" s="27">
        <v>858.88</v>
      </c>
      <c r="K83" s="27">
        <v>-70472.95</v>
      </c>
      <c r="L83" s="68"/>
    </row>
    <row r="84" spans="1:12" x14ac:dyDescent="0.3">
      <c r="A84" s="45" t="s">
        <v>471</v>
      </c>
      <c r="B84" s="37" t="s">
        <v>353</v>
      </c>
      <c r="C84" s="38"/>
      <c r="D84" s="38"/>
      <c r="E84" s="38"/>
      <c r="F84" s="38"/>
      <c r="G84" s="46" t="s">
        <v>472</v>
      </c>
      <c r="H84" s="27">
        <v>-6419785.6100000003</v>
      </c>
      <c r="I84" s="27">
        <v>0</v>
      </c>
      <c r="J84" s="27">
        <v>78326.38</v>
      </c>
      <c r="K84" s="27">
        <v>-6498111.9900000002</v>
      </c>
      <c r="L84" s="68"/>
    </row>
    <row r="85" spans="1:12" x14ac:dyDescent="0.3">
      <c r="A85" s="45" t="s">
        <v>473</v>
      </c>
      <c r="B85" s="37" t="s">
        <v>353</v>
      </c>
      <c r="C85" s="38"/>
      <c r="D85" s="38"/>
      <c r="E85" s="38"/>
      <c r="F85" s="38"/>
      <c r="G85" s="46" t="s">
        <v>474</v>
      </c>
      <c r="H85" s="27">
        <v>-157247.95000000001</v>
      </c>
      <c r="I85" s="27">
        <v>0</v>
      </c>
      <c r="J85" s="27">
        <v>773.53</v>
      </c>
      <c r="K85" s="27">
        <v>-158021.48000000001</v>
      </c>
      <c r="L85" s="68"/>
    </row>
    <row r="86" spans="1:12" x14ac:dyDescent="0.3">
      <c r="A86" s="45" t="s">
        <v>475</v>
      </c>
      <c r="B86" s="37" t="s">
        <v>353</v>
      </c>
      <c r="C86" s="38"/>
      <c r="D86" s="38"/>
      <c r="E86" s="38"/>
      <c r="F86" s="38"/>
      <c r="G86" s="46" t="s">
        <v>437</v>
      </c>
      <c r="H86" s="27">
        <v>-280203.65000000002</v>
      </c>
      <c r="I86" s="27">
        <v>0</v>
      </c>
      <c r="J86" s="27">
        <v>474.5</v>
      </c>
      <c r="K86" s="27">
        <v>-280678.15000000002</v>
      </c>
      <c r="L86" s="68"/>
    </row>
    <row r="87" spans="1:12" x14ac:dyDescent="0.3">
      <c r="A87" s="45" t="s">
        <v>476</v>
      </c>
      <c r="B87" s="37" t="s">
        <v>353</v>
      </c>
      <c r="C87" s="38"/>
      <c r="D87" s="38"/>
      <c r="E87" s="38"/>
      <c r="F87" s="38"/>
      <c r="G87" s="46" t="s">
        <v>477</v>
      </c>
      <c r="H87" s="27">
        <v>-9054.5300000000007</v>
      </c>
      <c r="I87" s="27">
        <v>0</v>
      </c>
      <c r="J87" s="27">
        <v>153.54</v>
      </c>
      <c r="K87" s="27">
        <v>-9208.07</v>
      </c>
      <c r="L87" s="68"/>
    </row>
    <row r="88" spans="1:12" x14ac:dyDescent="0.3">
      <c r="A88" s="47" t="s">
        <v>353</v>
      </c>
      <c r="B88" s="37" t="s">
        <v>353</v>
      </c>
      <c r="C88" s="38"/>
      <c r="D88" s="38"/>
      <c r="E88" s="38"/>
      <c r="F88" s="38"/>
      <c r="G88" s="48" t="s">
        <v>353</v>
      </c>
      <c r="H88" s="26"/>
      <c r="I88" s="26"/>
      <c r="J88" s="26"/>
      <c r="K88" s="26"/>
      <c r="L88" s="69"/>
    </row>
    <row r="89" spans="1:12" x14ac:dyDescent="0.3">
      <c r="A89" s="43" t="s">
        <v>478</v>
      </c>
      <c r="B89" s="37" t="s">
        <v>353</v>
      </c>
      <c r="C89" s="38"/>
      <c r="D89" s="38"/>
      <c r="E89" s="44" t="s">
        <v>479</v>
      </c>
      <c r="F89" s="40"/>
      <c r="G89" s="40"/>
      <c r="H89" s="25">
        <v>206769.81</v>
      </c>
      <c r="I89" s="25">
        <v>0</v>
      </c>
      <c r="J89" s="25">
        <v>0</v>
      </c>
      <c r="K89" s="25">
        <v>206769.81</v>
      </c>
      <c r="L89" s="72"/>
    </row>
    <row r="90" spans="1:12" x14ac:dyDescent="0.3">
      <c r="A90" s="43" t="s">
        <v>480</v>
      </c>
      <c r="B90" s="37" t="s">
        <v>353</v>
      </c>
      <c r="C90" s="38"/>
      <c r="D90" s="38"/>
      <c r="E90" s="38"/>
      <c r="F90" s="44" t="s">
        <v>479</v>
      </c>
      <c r="G90" s="40"/>
      <c r="H90" s="25">
        <v>206769.81</v>
      </c>
      <c r="I90" s="25">
        <v>0</v>
      </c>
      <c r="J90" s="25">
        <v>0</v>
      </c>
      <c r="K90" s="25">
        <v>206769.81</v>
      </c>
      <c r="L90" s="72"/>
    </row>
    <row r="91" spans="1:12" x14ac:dyDescent="0.3">
      <c r="A91" s="45" t="s">
        <v>481</v>
      </c>
      <c r="B91" s="37" t="s">
        <v>353</v>
      </c>
      <c r="C91" s="38"/>
      <c r="D91" s="38"/>
      <c r="E91" s="38"/>
      <c r="F91" s="38"/>
      <c r="G91" s="46" t="s">
        <v>482</v>
      </c>
      <c r="H91" s="27">
        <v>206769.81</v>
      </c>
      <c r="I91" s="27">
        <v>0</v>
      </c>
      <c r="J91" s="27">
        <v>0</v>
      </c>
      <c r="K91" s="27">
        <v>206769.81</v>
      </c>
      <c r="L91" s="68"/>
    </row>
    <row r="92" spans="1:12" x14ac:dyDescent="0.3">
      <c r="A92" s="47" t="s">
        <v>353</v>
      </c>
      <c r="B92" s="37" t="s">
        <v>353</v>
      </c>
      <c r="C92" s="38"/>
      <c r="D92" s="38"/>
      <c r="E92" s="38"/>
      <c r="F92" s="38"/>
      <c r="G92" s="48" t="s">
        <v>353</v>
      </c>
      <c r="H92" s="26"/>
      <c r="I92" s="26"/>
      <c r="J92" s="26"/>
      <c r="K92" s="26"/>
      <c r="L92" s="69"/>
    </row>
    <row r="93" spans="1:12" x14ac:dyDescent="0.3">
      <c r="A93" s="43" t="s">
        <v>483</v>
      </c>
      <c r="B93" s="37" t="s">
        <v>353</v>
      </c>
      <c r="C93" s="38"/>
      <c r="D93" s="38"/>
      <c r="E93" s="44" t="s">
        <v>484</v>
      </c>
      <c r="F93" s="40"/>
      <c r="G93" s="40"/>
      <c r="H93" s="25">
        <v>-185561.03</v>
      </c>
      <c r="I93" s="25">
        <v>0</v>
      </c>
      <c r="J93" s="25">
        <v>621.04999999999995</v>
      </c>
      <c r="K93" s="25">
        <v>-186182.08</v>
      </c>
      <c r="L93" s="72"/>
    </row>
    <row r="94" spans="1:12" x14ac:dyDescent="0.3">
      <c r="A94" s="43" t="s">
        <v>485</v>
      </c>
      <c r="B94" s="37" t="s">
        <v>353</v>
      </c>
      <c r="C94" s="38"/>
      <c r="D94" s="38"/>
      <c r="E94" s="38"/>
      <c r="F94" s="44" t="s">
        <v>486</v>
      </c>
      <c r="G94" s="40"/>
      <c r="H94" s="25">
        <v>-185561.03</v>
      </c>
      <c r="I94" s="25">
        <v>0</v>
      </c>
      <c r="J94" s="25">
        <v>621.04999999999995</v>
      </c>
      <c r="K94" s="25">
        <v>-186182.08</v>
      </c>
      <c r="L94" s="72"/>
    </row>
    <row r="95" spans="1:12" x14ac:dyDescent="0.3">
      <c r="A95" s="45" t="s">
        <v>487</v>
      </c>
      <c r="B95" s="37" t="s">
        <v>353</v>
      </c>
      <c r="C95" s="38"/>
      <c r="D95" s="38"/>
      <c r="E95" s="38"/>
      <c r="F95" s="38"/>
      <c r="G95" s="46" t="s">
        <v>488</v>
      </c>
      <c r="H95" s="27">
        <v>-185561.03</v>
      </c>
      <c r="I95" s="27">
        <v>0</v>
      </c>
      <c r="J95" s="27">
        <v>621.04999999999995</v>
      </c>
      <c r="K95" s="27">
        <v>-186182.08</v>
      </c>
      <c r="L95" s="68"/>
    </row>
    <row r="96" spans="1:12" x14ac:dyDescent="0.3">
      <c r="A96" s="43" t="s">
        <v>353</v>
      </c>
      <c r="B96" s="37" t="s">
        <v>353</v>
      </c>
      <c r="C96" s="38"/>
      <c r="D96" s="38"/>
      <c r="E96" s="44" t="s">
        <v>353</v>
      </c>
      <c r="F96" s="40"/>
      <c r="G96" s="40"/>
      <c r="H96" s="28"/>
      <c r="I96" s="28"/>
      <c r="J96" s="28"/>
      <c r="K96" s="28"/>
      <c r="L96" s="73"/>
    </row>
    <row r="97" spans="1:12" x14ac:dyDescent="0.3">
      <c r="A97" s="43" t="s">
        <v>54</v>
      </c>
      <c r="B97" s="44" t="s">
        <v>489</v>
      </c>
      <c r="C97" s="40"/>
      <c r="D97" s="40"/>
      <c r="E97" s="40"/>
      <c r="F97" s="40"/>
      <c r="G97" s="40"/>
      <c r="H97" s="25">
        <v>19234922.390000001</v>
      </c>
      <c r="I97" s="25">
        <v>9027208.1799999997</v>
      </c>
      <c r="J97" s="25">
        <v>9215501.6600000001</v>
      </c>
      <c r="K97" s="25">
        <v>19423215.870000001</v>
      </c>
      <c r="L97" s="72"/>
    </row>
    <row r="98" spans="1:12" x14ac:dyDescent="0.3">
      <c r="A98" s="43" t="s">
        <v>490</v>
      </c>
      <c r="B98" s="36" t="s">
        <v>353</v>
      </c>
      <c r="C98" s="44" t="s">
        <v>491</v>
      </c>
      <c r="D98" s="40"/>
      <c r="E98" s="40"/>
      <c r="F98" s="40"/>
      <c r="G98" s="40"/>
      <c r="H98" s="25">
        <v>13697696.460000001</v>
      </c>
      <c r="I98" s="25">
        <v>8872632.8800000008</v>
      </c>
      <c r="J98" s="25">
        <v>9213659.1999999993</v>
      </c>
      <c r="K98" s="25">
        <v>14038722.779999999</v>
      </c>
      <c r="L98" s="72"/>
    </row>
    <row r="99" spans="1:12" x14ac:dyDescent="0.3">
      <c r="A99" s="43" t="s">
        <v>492</v>
      </c>
      <c r="B99" s="37" t="s">
        <v>353</v>
      </c>
      <c r="C99" s="38"/>
      <c r="D99" s="44" t="s">
        <v>493</v>
      </c>
      <c r="E99" s="40"/>
      <c r="F99" s="40"/>
      <c r="G99" s="40"/>
      <c r="H99" s="25">
        <v>3796382.63</v>
      </c>
      <c r="I99" s="25">
        <v>5491281.7699999996</v>
      </c>
      <c r="J99" s="25">
        <v>5929225.71</v>
      </c>
      <c r="K99" s="25">
        <v>4234326.57</v>
      </c>
      <c r="L99" s="72"/>
    </row>
    <row r="100" spans="1:12" x14ac:dyDescent="0.3">
      <c r="A100" s="43" t="s">
        <v>494</v>
      </c>
      <c r="B100" s="37" t="s">
        <v>353</v>
      </c>
      <c r="C100" s="38"/>
      <c r="D100" s="38"/>
      <c r="E100" s="44" t="s">
        <v>495</v>
      </c>
      <c r="F100" s="40"/>
      <c r="G100" s="40"/>
      <c r="H100" s="25">
        <v>2502619.1</v>
      </c>
      <c r="I100" s="25">
        <v>4232063.6100000003</v>
      </c>
      <c r="J100" s="25">
        <v>4596547.16</v>
      </c>
      <c r="K100" s="25">
        <v>2867102.65</v>
      </c>
      <c r="L100" s="72"/>
    </row>
    <row r="101" spans="1:12" x14ac:dyDescent="0.3">
      <c r="A101" s="43" t="s">
        <v>496</v>
      </c>
      <c r="B101" s="37" t="s">
        <v>353</v>
      </c>
      <c r="C101" s="38"/>
      <c r="D101" s="38"/>
      <c r="E101" s="38"/>
      <c r="F101" s="44" t="s">
        <v>495</v>
      </c>
      <c r="G101" s="40"/>
      <c r="H101" s="25">
        <v>2502619.1</v>
      </c>
      <c r="I101" s="25">
        <v>4232063.6100000003</v>
      </c>
      <c r="J101" s="25">
        <v>4596547.16</v>
      </c>
      <c r="K101" s="25">
        <v>2867102.65</v>
      </c>
      <c r="L101" s="72"/>
    </row>
    <row r="102" spans="1:12" x14ac:dyDescent="0.3">
      <c r="A102" s="45" t="s">
        <v>497</v>
      </c>
      <c r="B102" s="37" t="s">
        <v>353</v>
      </c>
      <c r="C102" s="38"/>
      <c r="D102" s="38"/>
      <c r="E102" s="38"/>
      <c r="F102" s="38"/>
      <c r="G102" s="46" t="s">
        <v>498</v>
      </c>
      <c r="H102" s="27">
        <v>0</v>
      </c>
      <c r="I102" s="27">
        <v>1459741.19</v>
      </c>
      <c r="J102" s="27">
        <v>1459741.19</v>
      </c>
      <c r="K102" s="27">
        <v>0</v>
      </c>
      <c r="L102" s="68"/>
    </row>
    <row r="103" spans="1:12" x14ac:dyDescent="0.3">
      <c r="A103" s="45" t="s">
        <v>499</v>
      </c>
      <c r="B103" s="37" t="s">
        <v>353</v>
      </c>
      <c r="C103" s="38"/>
      <c r="D103" s="38"/>
      <c r="E103" s="38"/>
      <c r="F103" s="38"/>
      <c r="G103" s="46" t="s">
        <v>500</v>
      </c>
      <c r="H103" s="27">
        <v>2009384.76</v>
      </c>
      <c r="I103" s="27">
        <v>2009384.76</v>
      </c>
      <c r="J103" s="27">
        <v>2202213.71</v>
      </c>
      <c r="K103" s="27">
        <v>2202213.71</v>
      </c>
      <c r="L103" s="68"/>
    </row>
    <row r="104" spans="1:12" x14ac:dyDescent="0.3">
      <c r="A104" s="45" t="s">
        <v>501</v>
      </c>
      <c r="B104" s="37" t="s">
        <v>353</v>
      </c>
      <c r="C104" s="38"/>
      <c r="D104" s="38"/>
      <c r="E104" s="38"/>
      <c r="F104" s="38"/>
      <c r="G104" s="46" t="s">
        <v>502</v>
      </c>
      <c r="H104" s="27">
        <v>352570.6</v>
      </c>
      <c r="I104" s="27">
        <v>352570.6</v>
      </c>
      <c r="J104" s="27">
        <v>519429.4</v>
      </c>
      <c r="K104" s="27">
        <v>519429.4</v>
      </c>
      <c r="L104" s="68"/>
    </row>
    <row r="105" spans="1:12" x14ac:dyDescent="0.3">
      <c r="A105" s="45" t="s">
        <v>503</v>
      </c>
      <c r="B105" s="37" t="s">
        <v>353</v>
      </c>
      <c r="C105" s="38"/>
      <c r="D105" s="38"/>
      <c r="E105" s="38"/>
      <c r="F105" s="38"/>
      <c r="G105" s="46" t="s">
        <v>504</v>
      </c>
      <c r="H105" s="27">
        <v>0</v>
      </c>
      <c r="I105" s="27">
        <v>5847.74</v>
      </c>
      <c r="J105" s="27">
        <v>5847.74</v>
      </c>
      <c r="K105" s="27">
        <v>0</v>
      </c>
      <c r="L105" s="68"/>
    </row>
    <row r="106" spans="1:12" x14ac:dyDescent="0.3">
      <c r="A106" s="45" t="s">
        <v>505</v>
      </c>
      <c r="B106" s="37" t="s">
        <v>353</v>
      </c>
      <c r="C106" s="38"/>
      <c r="D106" s="38"/>
      <c r="E106" s="38"/>
      <c r="F106" s="38"/>
      <c r="G106" s="46" t="s">
        <v>506</v>
      </c>
      <c r="H106" s="27">
        <v>0</v>
      </c>
      <c r="I106" s="27">
        <v>15038.21</v>
      </c>
      <c r="J106" s="27">
        <v>15038.21</v>
      </c>
      <c r="K106" s="27">
        <v>0</v>
      </c>
      <c r="L106" s="68"/>
    </row>
    <row r="107" spans="1:12" x14ac:dyDescent="0.3">
      <c r="A107" s="45" t="s">
        <v>507</v>
      </c>
      <c r="B107" s="37" t="s">
        <v>353</v>
      </c>
      <c r="C107" s="38"/>
      <c r="D107" s="38"/>
      <c r="E107" s="38"/>
      <c r="F107" s="38"/>
      <c r="G107" s="46" t="s">
        <v>508</v>
      </c>
      <c r="H107" s="27">
        <v>140663.74</v>
      </c>
      <c r="I107" s="27">
        <v>389481.11</v>
      </c>
      <c r="J107" s="27">
        <v>394276.91</v>
      </c>
      <c r="K107" s="27">
        <v>145459.54</v>
      </c>
      <c r="L107" s="68"/>
    </row>
    <row r="108" spans="1:12" x14ac:dyDescent="0.3">
      <c r="A108" s="47" t="s">
        <v>353</v>
      </c>
      <c r="B108" s="37" t="s">
        <v>353</v>
      </c>
      <c r="C108" s="38"/>
      <c r="D108" s="38"/>
      <c r="E108" s="38"/>
      <c r="F108" s="38"/>
      <c r="G108" s="48" t="s">
        <v>353</v>
      </c>
      <c r="H108" s="26"/>
      <c r="I108" s="26"/>
      <c r="J108" s="26"/>
      <c r="K108" s="26"/>
      <c r="L108" s="69"/>
    </row>
    <row r="109" spans="1:12" x14ac:dyDescent="0.3">
      <c r="A109" s="43" t="s">
        <v>509</v>
      </c>
      <c r="B109" s="37" t="s">
        <v>353</v>
      </c>
      <c r="C109" s="38"/>
      <c r="D109" s="38"/>
      <c r="E109" s="44" t="s">
        <v>510</v>
      </c>
      <c r="F109" s="40"/>
      <c r="G109" s="40"/>
      <c r="H109" s="25">
        <v>533657.52</v>
      </c>
      <c r="I109" s="25">
        <v>539741.32999999996</v>
      </c>
      <c r="J109" s="25">
        <v>657826.78</v>
      </c>
      <c r="K109" s="25">
        <v>651742.97</v>
      </c>
      <c r="L109" s="72"/>
    </row>
    <row r="110" spans="1:12" x14ac:dyDescent="0.3">
      <c r="A110" s="43" t="s">
        <v>511</v>
      </c>
      <c r="B110" s="37" t="s">
        <v>353</v>
      </c>
      <c r="C110" s="38"/>
      <c r="D110" s="38"/>
      <c r="E110" s="38"/>
      <c r="F110" s="44" t="s">
        <v>510</v>
      </c>
      <c r="G110" s="40"/>
      <c r="H110" s="25">
        <v>533657.52</v>
      </c>
      <c r="I110" s="25">
        <v>539741.32999999996</v>
      </c>
      <c r="J110" s="25">
        <v>657826.78</v>
      </c>
      <c r="K110" s="25">
        <v>651742.97</v>
      </c>
      <c r="L110" s="72"/>
    </row>
    <row r="111" spans="1:12" x14ac:dyDescent="0.3">
      <c r="A111" s="45" t="s">
        <v>512</v>
      </c>
      <c r="B111" s="37" t="s">
        <v>353</v>
      </c>
      <c r="C111" s="38"/>
      <c r="D111" s="38"/>
      <c r="E111" s="38"/>
      <c r="F111" s="38"/>
      <c r="G111" s="46" t="s">
        <v>513</v>
      </c>
      <c r="H111" s="27">
        <v>419336.61</v>
      </c>
      <c r="I111" s="27">
        <v>425420.42</v>
      </c>
      <c r="J111" s="27">
        <v>523308.34</v>
      </c>
      <c r="K111" s="27">
        <v>517224.53</v>
      </c>
      <c r="L111" s="68"/>
    </row>
    <row r="112" spans="1:12" x14ac:dyDescent="0.3">
      <c r="A112" s="45" t="s">
        <v>514</v>
      </c>
      <c r="B112" s="37" t="s">
        <v>353</v>
      </c>
      <c r="C112" s="38"/>
      <c r="D112" s="38"/>
      <c r="E112" s="38"/>
      <c r="F112" s="38"/>
      <c r="G112" s="46" t="s">
        <v>515</v>
      </c>
      <c r="H112" s="27">
        <v>93784.01</v>
      </c>
      <c r="I112" s="27">
        <v>93784.01</v>
      </c>
      <c r="J112" s="27">
        <v>114801.25</v>
      </c>
      <c r="K112" s="27">
        <v>114801.25</v>
      </c>
      <c r="L112" s="68"/>
    </row>
    <row r="113" spans="1:12" x14ac:dyDescent="0.3">
      <c r="A113" s="45" t="s">
        <v>1022</v>
      </c>
      <c r="B113" s="37" t="s">
        <v>353</v>
      </c>
      <c r="C113" s="38"/>
      <c r="D113" s="38"/>
      <c r="E113" s="38"/>
      <c r="F113" s="38"/>
      <c r="G113" s="46" t="s">
        <v>1023</v>
      </c>
      <c r="H113" s="27">
        <v>840.1</v>
      </c>
      <c r="I113" s="27">
        <v>840.1</v>
      </c>
      <c r="J113" s="27">
        <v>0</v>
      </c>
      <c r="K113" s="27">
        <v>0</v>
      </c>
      <c r="L113" s="68"/>
    </row>
    <row r="114" spans="1:12" x14ac:dyDescent="0.3">
      <c r="A114" s="45" t="s">
        <v>516</v>
      </c>
      <c r="B114" s="37" t="s">
        <v>353</v>
      </c>
      <c r="C114" s="38"/>
      <c r="D114" s="38"/>
      <c r="E114" s="38"/>
      <c r="F114" s="38"/>
      <c r="G114" s="46" t="s">
        <v>517</v>
      </c>
      <c r="H114" s="27">
        <v>11483.41</v>
      </c>
      <c r="I114" s="27">
        <v>11483.41</v>
      </c>
      <c r="J114" s="27">
        <v>14167.69</v>
      </c>
      <c r="K114" s="27">
        <v>14167.69</v>
      </c>
      <c r="L114" s="68"/>
    </row>
    <row r="115" spans="1:12" x14ac:dyDescent="0.3">
      <c r="A115" s="45" t="s">
        <v>518</v>
      </c>
      <c r="B115" s="37" t="s">
        <v>353</v>
      </c>
      <c r="C115" s="38"/>
      <c r="D115" s="38"/>
      <c r="E115" s="38"/>
      <c r="F115" s="38"/>
      <c r="G115" s="46" t="s">
        <v>519</v>
      </c>
      <c r="H115" s="27">
        <v>8213.39</v>
      </c>
      <c r="I115" s="27">
        <v>8213.39</v>
      </c>
      <c r="J115" s="27">
        <v>5549.5</v>
      </c>
      <c r="K115" s="27">
        <v>5549.5</v>
      </c>
      <c r="L115" s="68"/>
    </row>
    <row r="116" spans="1:12" x14ac:dyDescent="0.3">
      <c r="A116" s="47" t="s">
        <v>353</v>
      </c>
      <c r="B116" s="37" t="s">
        <v>353</v>
      </c>
      <c r="C116" s="38"/>
      <c r="D116" s="38"/>
      <c r="E116" s="38"/>
      <c r="F116" s="38"/>
      <c r="G116" s="48" t="s">
        <v>353</v>
      </c>
      <c r="H116" s="26"/>
      <c r="I116" s="26"/>
      <c r="J116" s="26"/>
      <c r="K116" s="26"/>
      <c r="L116" s="69"/>
    </row>
    <row r="117" spans="1:12" x14ac:dyDescent="0.3">
      <c r="A117" s="43" t="s">
        <v>520</v>
      </c>
      <c r="B117" s="37" t="s">
        <v>353</v>
      </c>
      <c r="C117" s="38"/>
      <c r="D117" s="38"/>
      <c r="E117" s="44" t="s">
        <v>521</v>
      </c>
      <c r="F117" s="40"/>
      <c r="G117" s="40"/>
      <c r="H117" s="25">
        <v>396674.98</v>
      </c>
      <c r="I117" s="25">
        <v>129196.06</v>
      </c>
      <c r="J117" s="25">
        <v>164548.01</v>
      </c>
      <c r="K117" s="25">
        <v>432026.93</v>
      </c>
      <c r="L117" s="72"/>
    </row>
    <row r="118" spans="1:12" x14ac:dyDescent="0.3">
      <c r="A118" s="43" t="s">
        <v>522</v>
      </c>
      <c r="B118" s="37" t="s">
        <v>353</v>
      </c>
      <c r="C118" s="38"/>
      <c r="D118" s="38"/>
      <c r="E118" s="38"/>
      <c r="F118" s="44" t="s">
        <v>521</v>
      </c>
      <c r="G118" s="40"/>
      <c r="H118" s="25">
        <v>137951.28</v>
      </c>
      <c r="I118" s="25">
        <v>129196.06</v>
      </c>
      <c r="J118" s="25">
        <v>164548.01</v>
      </c>
      <c r="K118" s="25">
        <v>173303.23</v>
      </c>
      <c r="L118" s="72"/>
    </row>
    <row r="119" spans="1:12" x14ac:dyDescent="0.3">
      <c r="A119" s="45" t="s">
        <v>523</v>
      </c>
      <c r="B119" s="37" t="s">
        <v>353</v>
      </c>
      <c r="C119" s="38"/>
      <c r="D119" s="38"/>
      <c r="E119" s="38"/>
      <c r="F119" s="38"/>
      <c r="G119" s="46" t="s">
        <v>524</v>
      </c>
      <c r="H119" s="27">
        <v>63610.12</v>
      </c>
      <c r="I119" s="27">
        <v>64505.1</v>
      </c>
      <c r="J119" s="27">
        <v>101849.08</v>
      </c>
      <c r="K119" s="27">
        <v>100954.1</v>
      </c>
      <c r="L119" s="68"/>
    </row>
    <row r="120" spans="1:12" x14ac:dyDescent="0.3">
      <c r="A120" s="45" t="s">
        <v>525</v>
      </c>
      <c r="B120" s="37" t="s">
        <v>353</v>
      </c>
      <c r="C120" s="38"/>
      <c r="D120" s="38"/>
      <c r="E120" s="38"/>
      <c r="F120" s="38"/>
      <c r="G120" s="46" t="s">
        <v>526</v>
      </c>
      <c r="H120" s="27">
        <v>365.12</v>
      </c>
      <c r="I120" s="27">
        <v>365.12</v>
      </c>
      <c r="J120" s="27">
        <v>0</v>
      </c>
      <c r="K120" s="27">
        <v>0</v>
      </c>
      <c r="L120" s="68"/>
    </row>
    <row r="121" spans="1:12" x14ac:dyDescent="0.3">
      <c r="A121" s="45" t="s">
        <v>527</v>
      </c>
      <c r="B121" s="37" t="s">
        <v>353</v>
      </c>
      <c r="C121" s="38"/>
      <c r="D121" s="38"/>
      <c r="E121" s="38"/>
      <c r="F121" s="38"/>
      <c r="G121" s="46" t="s">
        <v>528</v>
      </c>
      <c r="H121" s="27">
        <v>3634.25</v>
      </c>
      <c r="I121" s="27">
        <v>3634.27</v>
      </c>
      <c r="J121" s="27">
        <v>3806.38</v>
      </c>
      <c r="K121" s="27">
        <v>3806.36</v>
      </c>
      <c r="L121" s="68"/>
    </row>
    <row r="122" spans="1:12" x14ac:dyDescent="0.3">
      <c r="A122" s="45" t="s">
        <v>529</v>
      </c>
      <c r="B122" s="37" t="s">
        <v>353</v>
      </c>
      <c r="C122" s="38"/>
      <c r="D122" s="38"/>
      <c r="E122" s="38"/>
      <c r="F122" s="38"/>
      <c r="G122" s="46" t="s">
        <v>530</v>
      </c>
      <c r="H122" s="27">
        <v>27227.31</v>
      </c>
      <c r="I122" s="27">
        <v>17577.080000000002</v>
      </c>
      <c r="J122" s="27">
        <v>17561.599999999999</v>
      </c>
      <c r="K122" s="27">
        <v>27211.83</v>
      </c>
      <c r="L122" s="68"/>
    </row>
    <row r="123" spans="1:12" x14ac:dyDescent="0.3">
      <c r="A123" s="45" t="s">
        <v>531</v>
      </c>
      <c r="B123" s="37" t="s">
        <v>353</v>
      </c>
      <c r="C123" s="38"/>
      <c r="D123" s="38"/>
      <c r="E123" s="38"/>
      <c r="F123" s="38"/>
      <c r="G123" s="46" t="s">
        <v>532</v>
      </c>
      <c r="H123" s="27">
        <v>32882.800000000003</v>
      </c>
      <c r="I123" s="27">
        <v>32882.800000000003</v>
      </c>
      <c r="J123" s="27">
        <v>31447.759999999998</v>
      </c>
      <c r="K123" s="27">
        <v>31447.759999999998</v>
      </c>
      <c r="L123" s="68"/>
    </row>
    <row r="124" spans="1:12" x14ac:dyDescent="0.3">
      <c r="A124" s="45" t="s">
        <v>533</v>
      </c>
      <c r="B124" s="37" t="s">
        <v>353</v>
      </c>
      <c r="C124" s="38"/>
      <c r="D124" s="38"/>
      <c r="E124" s="38"/>
      <c r="F124" s="38"/>
      <c r="G124" s="46" t="s">
        <v>534</v>
      </c>
      <c r="H124" s="27">
        <v>8231.5499999999993</v>
      </c>
      <c r="I124" s="27">
        <v>8231.56</v>
      </c>
      <c r="J124" s="27">
        <v>7855.15</v>
      </c>
      <c r="K124" s="27">
        <v>7855.14</v>
      </c>
      <c r="L124" s="68"/>
    </row>
    <row r="125" spans="1:12" x14ac:dyDescent="0.3">
      <c r="A125" s="45" t="s">
        <v>535</v>
      </c>
      <c r="B125" s="37" t="s">
        <v>353</v>
      </c>
      <c r="C125" s="38"/>
      <c r="D125" s="38"/>
      <c r="E125" s="38"/>
      <c r="F125" s="38"/>
      <c r="G125" s="46" t="s">
        <v>536</v>
      </c>
      <c r="H125" s="27">
        <v>964.24</v>
      </c>
      <c r="I125" s="27">
        <v>964.24</v>
      </c>
      <c r="J125" s="27">
        <v>895.06</v>
      </c>
      <c r="K125" s="27">
        <v>895.06</v>
      </c>
      <c r="L125" s="68"/>
    </row>
    <row r="126" spans="1:12" x14ac:dyDescent="0.3">
      <c r="A126" s="45" t="s">
        <v>537</v>
      </c>
      <c r="B126" s="37" t="s">
        <v>353</v>
      </c>
      <c r="C126" s="38"/>
      <c r="D126" s="38"/>
      <c r="E126" s="38"/>
      <c r="F126" s="38"/>
      <c r="G126" s="46" t="s">
        <v>538</v>
      </c>
      <c r="H126" s="27">
        <v>1035.8900000000001</v>
      </c>
      <c r="I126" s="27">
        <v>1035.8900000000001</v>
      </c>
      <c r="J126" s="27">
        <v>1132.98</v>
      </c>
      <c r="K126" s="27">
        <v>1132.98</v>
      </c>
      <c r="L126" s="68"/>
    </row>
    <row r="127" spans="1:12" x14ac:dyDescent="0.3">
      <c r="A127" s="47" t="s">
        <v>353</v>
      </c>
      <c r="B127" s="37" t="s">
        <v>353</v>
      </c>
      <c r="C127" s="38"/>
      <c r="D127" s="38"/>
      <c r="E127" s="38"/>
      <c r="F127" s="38"/>
      <c r="G127" s="48" t="s">
        <v>353</v>
      </c>
      <c r="H127" s="26"/>
      <c r="I127" s="26"/>
      <c r="J127" s="26"/>
      <c r="K127" s="26"/>
      <c r="L127" s="69"/>
    </row>
    <row r="128" spans="1:12" x14ac:dyDescent="0.3">
      <c r="A128" s="43" t="s">
        <v>539</v>
      </c>
      <c r="B128" s="37" t="s">
        <v>353</v>
      </c>
      <c r="C128" s="38"/>
      <c r="D128" s="38"/>
      <c r="E128" s="38"/>
      <c r="F128" s="44" t="s">
        <v>540</v>
      </c>
      <c r="G128" s="40"/>
      <c r="H128" s="25">
        <v>258723.7</v>
      </c>
      <c r="I128" s="25">
        <v>0</v>
      </c>
      <c r="J128" s="25">
        <v>0</v>
      </c>
      <c r="K128" s="25">
        <v>258723.7</v>
      </c>
      <c r="L128" s="72"/>
    </row>
    <row r="129" spans="1:13" x14ac:dyDescent="0.3">
      <c r="A129" s="45" t="s">
        <v>541</v>
      </c>
      <c r="B129" s="37" t="s">
        <v>353</v>
      </c>
      <c r="C129" s="38"/>
      <c r="D129" s="38"/>
      <c r="E129" s="38"/>
      <c r="F129" s="38"/>
      <c r="G129" s="46" t="s">
        <v>542</v>
      </c>
      <c r="H129" s="27">
        <v>258723.7</v>
      </c>
      <c r="I129" s="27">
        <v>0</v>
      </c>
      <c r="J129" s="27">
        <v>0</v>
      </c>
      <c r="K129" s="27">
        <v>258723.7</v>
      </c>
      <c r="L129" s="68"/>
    </row>
    <row r="130" spans="1:13" x14ac:dyDescent="0.3">
      <c r="A130" s="47" t="s">
        <v>353</v>
      </c>
      <c r="B130" s="37" t="s">
        <v>353</v>
      </c>
      <c r="C130" s="38"/>
      <c r="D130" s="38"/>
      <c r="E130" s="38"/>
      <c r="F130" s="38"/>
      <c r="G130" s="48" t="s">
        <v>353</v>
      </c>
      <c r="H130" s="26"/>
      <c r="I130" s="26"/>
      <c r="J130" s="26"/>
      <c r="K130" s="26"/>
      <c r="L130" s="69"/>
    </row>
    <row r="131" spans="1:13" x14ac:dyDescent="0.3">
      <c r="A131" s="43" t="s">
        <v>543</v>
      </c>
      <c r="B131" s="37" t="s">
        <v>353</v>
      </c>
      <c r="C131" s="38"/>
      <c r="D131" s="38"/>
      <c r="E131" s="44" t="s">
        <v>544</v>
      </c>
      <c r="F131" s="40"/>
      <c r="G131" s="40"/>
      <c r="H131" s="25">
        <v>363431.03</v>
      </c>
      <c r="I131" s="25">
        <v>590280.77</v>
      </c>
      <c r="J131" s="25">
        <v>510303.76</v>
      </c>
      <c r="K131" s="25">
        <v>283454.02</v>
      </c>
      <c r="L131" s="72"/>
    </row>
    <row r="132" spans="1:13" x14ac:dyDescent="0.3">
      <c r="A132" s="43" t="s">
        <v>545</v>
      </c>
      <c r="B132" s="37" t="s">
        <v>353</v>
      </c>
      <c r="C132" s="38"/>
      <c r="D132" s="38"/>
      <c r="E132" s="38"/>
      <c r="F132" s="44" t="s">
        <v>544</v>
      </c>
      <c r="G132" s="40"/>
      <c r="H132" s="25">
        <v>363431.03</v>
      </c>
      <c r="I132" s="25">
        <v>590280.77</v>
      </c>
      <c r="J132" s="25">
        <v>510303.76</v>
      </c>
      <c r="K132" s="25">
        <v>283454.02</v>
      </c>
      <c r="L132" s="72"/>
    </row>
    <row r="133" spans="1:13" x14ac:dyDescent="0.3">
      <c r="A133" s="45" t="s">
        <v>546</v>
      </c>
      <c r="B133" s="37" t="s">
        <v>353</v>
      </c>
      <c r="C133" s="38"/>
      <c r="D133" s="38"/>
      <c r="E133" s="38"/>
      <c r="F133" s="38"/>
      <c r="G133" s="46" t="s">
        <v>547</v>
      </c>
      <c r="H133" s="27">
        <v>348805.02</v>
      </c>
      <c r="I133" s="27">
        <v>576817.96</v>
      </c>
      <c r="J133" s="27">
        <v>510303.76</v>
      </c>
      <c r="K133" s="27">
        <v>282290.82</v>
      </c>
      <c r="L133" s="68"/>
    </row>
    <row r="134" spans="1:13" x14ac:dyDescent="0.3">
      <c r="A134" s="45" t="s">
        <v>548</v>
      </c>
      <c r="B134" s="37" t="s">
        <v>353</v>
      </c>
      <c r="C134" s="38"/>
      <c r="D134" s="38"/>
      <c r="E134" s="38"/>
      <c r="F134" s="38"/>
      <c r="G134" s="46" t="s">
        <v>549</v>
      </c>
      <c r="H134" s="27">
        <v>14626.01</v>
      </c>
      <c r="I134" s="27">
        <v>13462.81</v>
      </c>
      <c r="J134" s="27">
        <v>0</v>
      </c>
      <c r="K134" s="27">
        <v>1163.2</v>
      </c>
      <c r="L134" s="68"/>
    </row>
    <row r="135" spans="1:13" x14ac:dyDescent="0.3">
      <c r="A135" s="47" t="s">
        <v>353</v>
      </c>
      <c r="B135" s="37" t="s">
        <v>353</v>
      </c>
      <c r="C135" s="38"/>
      <c r="D135" s="38"/>
      <c r="E135" s="38"/>
      <c r="F135" s="38"/>
      <c r="G135" s="48" t="s">
        <v>353</v>
      </c>
      <c r="H135" s="26"/>
      <c r="I135" s="26"/>
      <c r="J135" s="26"/>
      <c r="K135" s="26"/>
      <c r="L135" s="69"/>
    </row>
    <row r="136" spans="1:13" x14ac:dyDescent="0.3">
      <c r="A136" s="43" t="s">
        <v>550</v>
      </c>
      <c r="B136" s="37" t="s">
        <v>353</v>
      </c>
      <c r="C136" s="38"/>
      <c r="D136" s="44" t="s">
        <v>551</v>
      </c>
      <c r="E136" s="40"/>
      <c r="F136" s="40"/>
      <c r="G136" s="40"/>
      <c r="H136" s="25">
        <v>9901313.8300000001</v>
      </c>
      <c r="I136" s="25">
        <v>3381351.11</v>
      </c>
      <c r="J136" s="25">
        <v>3284433.49</v>
      </c>
      <c r="K136" s="25">
        <v>9804396.2100000009</v>
      </c>
      <c r="L136" s="72"/>
    </row>
    <row r="137" spans="1:13" x14ac:dyDescent="0.3">
      <c r="A137" s="43" t="s">
        <v>552</v>
      </c>
      <c r="B137" s="37" t="s">
        <v>353</v>
      </c>
      <c r="C137" s="38"/>
      <c r="D137" s="38"/>
      <c r="E137" s="44" t="s">
        <v>551</v>
      </c>
      <c r="F137" s="40"/>
      <c r="G137" s="40"/>
      <c r="H137" s="25">
        <v>9901313.8300000001</v>
      </c>
      <c r="I137" s="25">
        <v>3381351.11</v>
      </c>
      <c r="J137" s="25">
        <v>3284433.49</v>
      </c>
      <c r="K137" s="25">
        <v>9804396.2100000009</v>
      </c>
      <c r="L137" s="72"/>
    </row>
    <row r="138" spans="1:13" x14ac:dyDescent="0.3">
      <c r="A138" s="43" t="s">
        <v>553</v>
      </c>
      <c r="B138" s="37" t="s">
        <v>353</v>
      </c>
      <c r="C138" s="38"/>
      <c r="D138" s="38"/>
      <c r="E138" s="38"/>
      <c r="F138" s="44" t="s">
        <v>551</v>
      </c>
      <c r="G138" s="40"/>
      <c r="H138" s="25">
        <v>9901313.8300000001</v>
      </c>
      <c r="I138" s="25">
        <v>3381351.11</v>
      </c>
      <c r="J138" s="25">
        <v>3284433.49</v>
      </c>
      <c r="K138" s="25">
        <v>9804396.2100000009</v>
      </c>
      <c r="L138" s="72"/>
    </row>
    <row r="139" spans="1:13" x14ac:dyDescent="0.3">
      <c r="A139" s="45" t="s">
        <v>554</v>
      </c>
      <c r="B139" s="37" t="s">
        <v>353</v>
      </c>
      <c r="C139" s="38"/>
      <c r="D139" s="38"/>
      <c r="E139" s="38"/>
      <c r="F139" s="38"/>
      <c r="G139" s="46" t="s">
        <v>555</v>
      </c>
      <c r="H139" s="27">
        <v>9901313.8300000001</v>
      </c>
      <c r="I139" s="27">
        <v>3381351.11</v>
      </c>
      <c r="J139" s="27">
        <v>3284433.49</v>
      </c>
      <c r="K139" s="27">
        <v>9804396.2100000009</v>
      </c>
      <c r="L139" s="68"/>
    </row>
    <row r="140" spans="1:13" x14ac:dyDescent="0.3">
      <c r="A140" s="43" t="s">
        <v>353</v>
      </c>
      <c r="B140" s="37" t="s">
        <v>353</v>
      </c>
      <c r="C140" s="38"/>
      <c r="D140" s="44" t="s">
        <v>353</v>
      </c>
      <c r="E140" s="40"/>
      <c r="F140" s="40"/>
      <c r="G140" s="40"/>
      <c r="H140" s="28"/>
      <c r="I140" s="28"/>
      <c r="J140" s="28"/>
      <c r="K140" s="28"/>
      <c r="L140" s="73"/>
    </row>
    <row r="141" spans="1:13" x14ac:dyDescent="0.3">
      <c r="A141" s="43" t="s">
        <v>556</v>
      </c>
      <c r="B141" s="36" t="s">
        <v>353</v>
      </c>
      <c r="C141" s="44" t="s">
        <v>557</v>
      </c>
      <c r="D141" s="40"/>
      <c r="E141" s="40"/>
      <c r="F141" s="40"/>
      <c r="G141" s="40"/>
      <c r="H141" s="25">
        <v>5537225.9299999997</v>
      </c>
      <c r="I141" s="25">
        <v>154575.29999999999</v>
      </c>
      <c r="J141" s="25">
        <v>1842.46</v>
      </c>
      <c r="K141" s="25">
        <v>5384493.0899999999</v>
      </c>
      <c r="L141" s="72"/>
    </row>
    <row r="142" spans="1:13" x14ac:dyDescent="0.3">
      <c r="A142" s="43" t="s">
        <v>558</v>
      </c>
      <c r="B142" s="37" t="s">
        <v>353</v>
      </c>
      <c r="C142" s="38"/>
      <c r="D142" s="44" t="s">
        <v>559</v>
      </c>
      <c r="E142" s="40"/>
      <c r="F142" s="40"/>
      <c r="G142" s="40"/>
      <c r="H142" s="25">
        <v>5537225.9299999997</v>
      </c>
      <c r="I142" s="25">
        <v>154575.29999999999</v>
      </c>
      <c r="J142" s="25">
        <v>1842.46</v>
      </c>
      <c r="K142" s="25">
        <v>5384493.0899999999</v>
      </c>
      <c r="L142" s="72"/>
    </row>
    <row r="143" spans="1:13" x14ac:dyDescent="0.3">
      <c r="A143" s="43" t="s">
        <v>560</v>
      </c>
      <c r="B143" s="37" t="s">
        <v>353</v>
      </c>
      <c r="C143" s="38"/>
      <c r="D143" s="38"/>
      <c r="E143" s="44" t="s">
        <v>561</v>
      </c>
      <c r="F143" s="40"/>
      <c r="G143" s="40"/>
      <c r="H143" s="25">
        <v>5158989.1399999997</v>
      </c>
      <c r="I143" s="25">
        <v>154263.29</v>
      </c>
      <c r="J143" s="25">
        <v>0</v>
      </c>
      <c r="K143" s="25">
        <v>5004725.8499999996</v>
      </c>
      <c r="L143" s="72"/>
      <c r="M143" s="53"/>
    </row>
    <row r="144" spans="1:13" x14ac:dyDescent="0.3">
      <c r="A144" s="43" t="s">
        <v>562</v>
      </c>
      <c r="B144" s="37" t="s">
        <v>353</v>
      </c>
      <c r="C144" s="38"/>
      <c r="D144" s="38"/>
      <c r="E144" s="38"/>
      <c r="F144" s="44" t="s">
        <v>561</v>
      </c>
      <c r="G144" s="40"/>
      <c r="H144" s="25">
        <v>5158989.1399999997</v>
      </c>
      <c r="I144" s="25">
        <v>154263.29</v>
      </c>
      <c r="J144" s="25">
        <v>0</v>
      </c>
      <c r="K144" s="25">
        <v>5004725.8499999996</v>
      </c>
      <c r="L144" s="72"/>
      <c r="M144" s="53"/>
    </row>
    <row r="145" spans="1:13" x14ac:dyDescent="0.3">
      <c r="A145" s="45" t="s">
        <v>563</v>
      </c>
      <c r="B145" s="37" t="s">
        <v>353</v>
      </c>
      <c r="C145" s="38"/>
      <c r="D145" s="38"/>
      <c r="E145" s="38"/>
      <c r="F145" s="38"/>
      <c r="G145" s="46" t="s">
        <v>564</v>
      </c>
      <c r="H145" s="27">
        <v>5158989.1399999997</v>
      </c>
      <c r="I145" s="27">
        <v>154263.29</v>
      </c>
      <c r="J145" s="27">
        <v>0</v>
      </c>
      <c r="K145" s="27">
        <v>5004725.8499999996</v>
      </c>
      <c r="L145" s="68"/>
      <c r="M145" s="53"/>
    </row>
    <row r="146" spans="1:13" x14ac:dyDescent="0.3">
      <c r="A146" s="47" t="s">
        <v>353</v>
      </c>
      <c r="B146" s="37" t="s">
        <v>353</v>
      </c>
      <c r="C146" s="38"/>
      <c r="D146" s="38"/>
      <c r="E146" s="38"/>
      <c r="F146" s="38"/>
      <c r="G146" s="48" t="s">
        <v>353</v>
      </c>
      <c r="H146" s="26"/>
      <c r="I146" s="26"/>
      <c r="J146" s="26"/>
      <c r="K146" s="26"/>
      <c r="L146" s="69"/>
      <c r="M146" s="53"/>
    </row>
    <row r="147" spans="1:13" x14ac:dyDescent="0.3">
      <c r="A147" s="43" t="s">
        <v>565</v>
      </c>
      <c r="B147" s="37" t="s">
        <v>353</v>
      </c>
      <c r="C147" s="38"/>
      <c r="D147" s="38"/>
      <c r="E147" s="44" t="s">
        <v>566</v>
      </c>
      <c r="F147" s="40"/>
      <c r="G147" s="40"/>
      <c r="H147" s="25">
        <v>9745.2199999999993</v>
      </c>
      <c r="I147" s="25">
        <v>312.01</v>
      </c>
      <c r="J147" s="25">
        <v>0</v>
      </c>
      <c r="K147" s="25">
        <v>9433.2099999999991</v>
      </c>
      <c r="L147" s="72"/>
      <c r="M147" s="53"/>
    </row>
    <row r="148" spans="1:13" x14ac:dyDescent="0.3">
      <c r="A148" s="43" t="s">
        <v>567</v>
      </c>
      <c r="B148" s="37" t="s">
        <v>353</v>
      </c>
      <c r="C148" s="38"/>
      <c r="D148" s="38"/>
      <c r="E148" s="38"/>
      <c r="F148" s="44" t="s">
        <v>566</v>
      </c>
      <c r="G148" s="40"/>
      <c r="H148" s="25">
        <v>9745.2199999999993</v>
      </c>
      <c r="I148" s="25">
        <v>312.01</v>
      </c>
      <c r="J148" s="25">
        <v>0</v>
      </c>
      <c r="K148" s="25">
        <v>9433.2099999999991</v>
      </c>
      <c r="L148" s="72"/>
      <c r="M148" s="53"/>
    </row>
    <row r="149" spans="1:13" x14ac:dyDescent="0.3">
      <c r="A149" s="45" t="s">
        <v>568</v>
      </c>
      <c r="B149" s="37" t="s">
        <v>353</v>
      </c>
      <c r="C149" s="38"/>
      <c r="D149" s="38"/>
      <c r="E149" s="38"/>
      <c r="F149" s="38"/>
      <c r="G149" s="46" t="s">
        <v>569</v>
      </c>
      <c r="H149" s="27">
        <v>9745.2199999999993</v>
      </c>
      <c r="I149" s="27">
        <v>312.01</v>
      </c>
      <c r="J149" s="27">
        <v>0</v>
      </c>
      <c r="K149" s="27">
        <v>9433.2099999999991</v>
      </c>
      <c r="L149" s="68"/>
      <c r="M149" s="53"/>
    </row>
    <row r="150" spans="1:13" x14ac:dyDescent="0.3">
      <c r="A150" s="47" t="s">
        <v>353</v>
      </c>
      <c r="B150" s="37" t="s">
        <v>353</v>
      </c>
      <c r="C150" s="38"/>
      <c r="D150" s="38"/>
      <c r="E150" s="38"/>
      <c r="F150" s="38"/>
      <c r="G150" s="48" t="s">
        <v>353</v>
      </c>
      <c r="H150" s="26"/>
      <c r="I150" s="26"/>
      <c r="J150" s="26"/>
      <c r="K150" s="26"/>
      <c r="L150" s="69"/>
    </row>
    <row r="151" spans="1:13" x14ac:dyDescent="0.3">
      <c r="A151" s="43" t="s">
        <v>570</v>
      </c>
      <c r="B151" s="37" t="s">
        <v>353</v>
      </c>
      <c r="C151" s="38"/>
      <c r="D151" s="38"/>
      <c r="E151" s="44" t="s">
        <v>571</v>
      </c>
      <c r="F151" s="40"/>
      <c r="G151" s="40"/>
      <c r="H151" s="25">
        <v>368491.57</v>
      </c>
      <c r="I151" s="25">
        <v>0</v>
      </c>
      <c r="J151" s="25">
        <v>1842.46</v>
      </c>
      <c r="K151" s="25">
        <v>370334.03</v>
      </c>
      <c r="L151" s="72"/>
    </row>
    <row r="152" spans="1:13" x14ac:dyDescent="0.3">
      <c r="A152" s="43" t="s">
        <v>572</v>
      </c>
      <c r="B152" s="37" t="s">
        <v>353</v>
      </c>
      <c r="C152" s="38"/>
      <c r="D152" s="38"/>
      <c r="E152" s="38"/>
      <c r="F152" s="44" t="s">
        <v>571</v>
      </c>
      <c r="G152" s="40"/>
      <c r="H152" s="25">
        <v>368491.57</v>
      </c>
      <c r="I152" s="25">
        <v>0</v>
      </c>
      <c r="J152" s="25">
        <v>1842.46</v>
      </c>
      <c r="K152" s="25">
        <v>370334.03</v>
      </c>
      <c r="L152" s="72"/>
    </row>
    <row r="153" spans="1:13" x14ac:dyDescent="0.3">
      <c r="A153" s="45" t="s">
        <v>573</v>
      </c>
      <c r="B153" s="37" t="s">
        <v>353</v>
      </c>
      <c r="C153" s="38"/>
      <c r="D153" s="38"/>
      <c r="E153" s="38"/>
      <c r="F153" s="38"/>
      <c r="G153" s="46" t="s">
        <v>574</v>
      </c>
      <c r="H153" s="27">
        <v>32026.26</v>
      </c>
      <c r="I153" s="27">
        <v>0</v>
      </c>
      <c r="J153" s="27">
        <v>160.13</v>
      </c>
      <c r="K153" s="27">
        <v>32186.39</v>
      </c>
      <c r="L153" s="68"/>
    </row>
    <row r="154" spans="1:13" x14ac:dyDescent="0.3">
      <c r="A154" s="45" t="s">
        <v>575</v>
      </c>
      <c r="B154" s="37" t="s">
        <v>353</v>
      </c>
      <c r="C154" s="38"/>
      <c r="D154" s="38"/>
      <c r="E154" s="38"/>
      <c r="F154" s="38"/>
      <c r="G154" s="46" t="s">
        <v>576</v>
      </c>
      <c r="H154" s="27">
        <v>336465.31</v>
      </c>
      <c r="I154" s="27">
        <v>0</v>
      </c>
      <c r="J154" s="27">
        <v>1682.33</v>
      </c>
      <c r="K154" s="27">
        <v>338147.64</v>
      </c>
      <c r="L154" s="68"/>
    </row>
    <row r="155" spans="1:13" x14ac:dyDescent="0.3">
      <c r="A155" s="43" t="s">
        <v>353</v>
      </c>
      <c r="B155" s="37" t="s">
        <v>353</v>
      </c>
      <c r="C155" s="38"/>
      <c r="D155" s="44" t="s">
        <v>353</v>
      </c>
      <c r="E155" s="40"/>
      <c r="F155" s="40"/>
      <c r="G155" s="40"/>
      <c r="H155" s="28"/>
      <c r="I155" s="28"/>
      <c r="J155" s="28"/>
      <c r="K155" s="28"/>
      <c r="L155" s="73"/>
    </row>
    <row r="156" spans="1:13" x14ac:dyDescent="0.3">
      <c r="A156" s="43" t="s">
        <v>58</v>
      </c>
      <c r="B156" s="44" t="s">
        <v>577</v>
      </c>
      <c r="C156" s="40"/>
      <c r="D156" s="40"/>
      <c r="E156" s="40"/>
      <c r="F156" s="40"/>
      <c r="G156" s="40"/>
      <c r="H156" s="25">
        <v>10014184.01</v>
      </c>
      <c r="I156" s="25">
        <v>5850853.1399999997</v>
      </c>
      <c r="J156" s="25">
        <v>2438264.0299999998</v>
      </c>
      <c r="K156" s="25">
        <v>13426773.119999999</v>
      </c>
      <c r="L156" s="74">
        <f>I156-J156</f>
        <v>3412589.11</v>
      </c>
    </row>
    <row r="157" spans="1:13" x14ac:dyDescent="0.3">
      <c r="A157" s="43" t="s">
        <v>578</v>
      </c>
      <c r="B157" s="36" t="s">
        <v>353</v>
      </c>
      <c r="C157" s="44" t="s">
        <v>579</v>
      </c>
      <c r="D157" s="40"/>
      <c r="E157" s="40"/>
      <c r="F157" s="40"/>
      <c r="G157" s="40"/>
      <c r="H157" s="25">
        <v>8796205.3900000006</v>
      </c>
      <c r="I157" s="25">
        <v>5494625.5599999996</v>
      </c>
      <c r="J157" s="25">
        <v>2435278.98</v>
      </c>
      <c r="K157" s="25">
        <v>11855551.970000001</v>
      </c>
      <c r="L157" s="72"/>
    </row>
    <row r="158" spans="1:13" x14ac:dyDescent="0.3">
      <c r="A158" s="43" t="s">
        <v>580</v>
      </c>
      <c r="B158" s="37" t="s">
        <v>353</v>
      </c>
      <c r="C158" s="38"/>
      <c r="D158" s="44" t="s">
        <v>581</v>
      </c>
      <c r="E158" s="40"/>
      <c r="F158" s="40"/>
      <c r="G158" s="40"/>
      <c r="H158" s="25">
        <v>7742673.0099999998</v>
      </c>
      <c r="I158" s="25">
        <v>5082891.63</v>
      </c>
      <c r="J158" s="25">
        <v>2435278.9700000002</v>
      </c>
      <c r="K158" s="25">
        <v>10390285.67</v>
      </c>
      <c r="L158" s="72"/>
    </row>
    <row r="159" spans="1:13" x14ac:dyDescent="0.3">
      <c r="A159" s="43" t="s">
        <v>582</v>
      </c>
      <c r="B159" s="37" t="s">
        <v>353</v>
      </c>
      <c r="C159" s="38"/>
      <c r="D159" s="38"/>
      <c r="E159" s="44" t="s">
        <v>583</v>
      </c>
      <c r="F159" s="40"/>
      <c r="G159" s="40"/>
      <c r="H159" s="25">
        <v>229494.12</v>
      </c>
      <c r="I159" s="25">
        <v>144139.13</v>
      </c>
      <c r="J159" s="25">
        <v>70448.13</v>
      </c>
      <c r="K159" s="25">
        <v>303185.12</v>
      </c>
      <c r="L159" s="72"/>
    </row>
    <row r="160" spans="1:13" x14ac:dyDescent="0.3">
      <c r="A160" s="43" t="s">
        <v>584</v>
      </c>
      <c r="B160" s="37" t="s">
        <v>353</v>
      </c>
      <c r="C160" s="38"/>
      <c r="D160" s="38"/>
      <c r="E160" s="38"/>
      <c r="F160" s="44" t="s">
        <v>585</v>
      </c>
      <c r="G160" s="40"/>
      <c r="H160" s="25">
        <v>128701.26</v>
      </c>
      <c r="I160" s="25">
        <v>87621.1</v>
      </c>
      <c r="J160" s="25">
        <v>49485.18</v>
      </c>
      <c r="K160" s="25">
        <v>166837.18</v>
      </c>
      <c r="L160" s="74">
        <f>I160-J160</f>
        <v>38135.920000000006</v>
      </c>
    </row>
    <row r="161" spans="1:12" x14ac:dyDescent="0.3">
      <c r="A161" s="45" t="s">
        <v>586</v>
      </c>
      <c r="B161" s="37" t="s">
        <v>353</v>
      </c>
      <c r="C161" s="38"/>
      <c r="D161" s="38"/>
      <c r="E161" s="38"/>
      <c r="F161" s="38"/>
      <c r="G161" s="46" t="s">
        <v>587</v>
      </c>
      <c r="H161" s="27">
        <v>57171.18</v>
      </c>
      <c r="I161" s="27">
        <v>21427.759999999998</v>
      </c>
      <c r="J161" s="27">
        <v>0</v>
      </c>
      <c r="K161" s="27">
        <v>78598.94</v>
      </c>
      <c r="L161" s="68"/>
    </row>
    <row r="162" spans="1:12" x14ac:dyDescent="0.3">
      <c r="A162" s="45" t="s">
        <v>588</v>
      </c>
      <c r="B162" s="37" t="s">
        <v>353</v>
      </c>
      <c r="C162" s="38"/>
      <c r="D162" s="38"/>
      <c r="E162" s="38"/>
      <c r="F162" s="38"/>
      <c r="G162" s="46" t="s">
        <v>589</v>
      </c>
      <c r="H162" s="27">
        <v>43030.59</v>
      </c>
      <c r="I162" s="27">
        <v>48754.23</v>
      </c>
      <c r="J162" s="27">
        <v>43030.59</v>
      </c>
      <c r="K162" s="27">
        <v>48754.23</v>
      </c>
      <c r="L162" s="68"/>
    </row>
    <row r="163" spans="1:12" x14ac:dyDescent="0.3">
      <c r="A163" s="45" t="s">
        <v>590</v>
      </c>
      <c r="B163" s="37" t="s">
        <v>353</v>
      </c>
      <c r="C163" s="38"/>
      <c r="D163" s="38"/>
      <c r="E163" s="38"/>
      <c r="F163" s="38"/>
      <c r="G163" s="46" t="s">
        <v>591</v>
      </c>
      <c r="H163" s="27">
        <v>6454.59</v>
      </c>
      <c r="I163" s="27">
        <v>9141.42</v>
      </c>
      <c r="J163" s="27">
        <v>6454.59</v>
      </c>
      <c r="K163" s="27">
        <v>9141.42</v>
      </c>
      <c r="L163" s="68"/>
    </row>
    <row r="164" spans="1:12" x14ac:dyDescent="0.3">
      <c r="A164" s="45" t="s">
        <v>592</v>
      </c>
      <c r="B164" s="37" t="s">
        <v>353</v>
      </c>
      <c r="C164" s="38"/>
      <c r="D164" s="38"/>
      <c r="E164" s="38"/>
      <c r="F164" s="38"/>
      <c r="G164" s="46" t="s">
        <v>593</v>
      </c>
      <c r="H164" s="27">
        <v>15138.48</v>
      </c>
      <c r="I164" s="27">
        <v>5673.9</v>
      </c>
      <c r="J164" s="27">
        <v>0</v>
      </c>
      <c r="K164" s="27">
        <v>20812.38</v>
      </c>
      <c r="L164" s="68"/>
    </row>
    <row r="165" spans="1:12" x14ac:dyDescent="0.3">
      <c r="A165" s="45" t="s">
        <v>594</v>
      </c>
      <c r="B165" s="37" t="s">
        <v>353</v>
      </c>
      <c r="C165" s="38"/>
      <c r="D165" s="38"/>
      <c r="E165" s="38"/>
      <c r="F165" s="38"/>
      <c r="G165" s="46" t="s">
        <v>595</v>
      </c>
      <c r="H165" s="27">
        <v>4573.71</v>
      </c>
      <c r="I165" s="27">
        <v>1714.22</v>
      </c>
      <c r="J165" s="27">
        <v>0</v>
      </c>
      <c r="K165" s="27">
        <v>6287.93</v>
      </c>
      <c r="L165" s="68"/>
    </row>
    <row r="166" spans="1:12" x14ac:dyDescent="0.3">
      <c r="A166" s="45" t="s">
        <v>596</v>
      </c>
      <c r="B166" s="37" t="s">
        <v>353</v>
      </c>
      <c r="C166" s="38"/>
      <c r="D166" s="38"/>
      <c r="E166" s="38"/>
      <c r="F166" s="38"/>
      <c r="G166" s="46" t="s">
        <v>597</v>
      </c>
      <c r="H166" s="27">
        <v>571.71</v>
      </c>
      <c r="I166" s="27">
        <v>214.28</v>
      </c>
      <c r="J166" s="27">
        <v>0</v>
      </c>
      <c r="K166" s="27">
        <v>785.99</v>
      </c>
      <c r="L166" s="68"/>
    </row>
    <row r="167" spans="1:12" x14ac:dyDescent="0.3">
      <c r="A167" s="45" t="s">
        <v>598</v>
      </c>
      <c r="B167" s="37" t="s">
        <v>353</v>
      </c>
      <c r="C167" s="38"/>
      <c r="D167" s="38"/>
      <c r="E167" s="38"/>
      <c r="F167" s="38"/>
      <c r="G167" s="46" t="s">
        <v>599</v>
      </c>
      <c r="H167" s="27">
        <v>21.9</v>
      </c>
      <c r="I167" s="27">
        <v>7.32</v>
      </c>
      <c r="J167" s="27">
        <v>0</v>
      </c>
      <c r="K167" s="27">
        <v>29.22</v>
      </c>
      <c r="L167" s="68"/>
    </row>
    <row r="168" spans="1:12" x14ac:dyDescent="0.3">
      <c r="A168" s="45" t="s">
        <v>600</v>
      </c>
      <c r="B168" s="37" t="s">
        <v>353</v>
      </c>
      <c r="C168" s="38"/>
      <c r="D168" s="38"/>
      <c r="E168" s="38"/>
      <c r="F168" s="38"/>
      <c r="G168" s="46" t="s">
        <v>601</v>
      </c>
      <c r="H168" s="27">
        <v>1739.1</v>
      </c>
      <c r="I168" s="27">
        <v>687.97</v>
      </c>
      <c r="J168" s="27">
        <v>0</v>
      </c>
      <c r="K168" s="27">
        <v>2427.0700000000002</v>
      </c>
      <c r="L168" s="68"/>
    </row>
    <row r="169" spans="1:12" x14ac:dyDescent="0.3">
      <c r="A169" s="47" t="s">
        <v>353</v>
      </c>
      <c r="B169" s="37" t="s">
        <v>353</v>
      </c>
      <c r="C169" s="38"/>
      <c r="D169" s="38"/>
      <c r="E169" s="38"/>
      <c r="F169" s="38"/>
      <c r="G169" s="48" t="s">
        <v>353</v>
      </c>
      <c r="H169" s="26"/>
      <c r="I169" s="26"/>
      <c r="J169" s="26"/>
      <c r="K169" s="26"/>
      <c r="L169" s="69"/>
    </row>
    <row r="170" spans="1:12" x14ac:dyDescent="0.3">
      <c r="A170" s="43" t="s">
        <v>602</v>
      </c>
      <c r="B170" s="37" t="s">
        <v>353</v>
      </c>
      <c r="C170" s="38"/>
      <c r="D170" s="38"/>
      <c r="E170" s="38"/>
      <c r="F170" s="44" t="s">
        <v>603</v>
      </c>
      <c r="G170" s="40"/>
      <c r="H170" s="25">
        <v>100792.86</v>
      </c>
      <c r="I170" s="25">
        <v>56518.03</v>
      </c>
      <c r="J170" s="25">
        <v>20962.95</v>
      </c>
      <c r="K170" s="25">
        <v>136347.94</v>
      </c>
      <c r="L170" s="74">
        <f>I170-J170</f>
        <v>35555.08</v>
      </c>
    </row>
    <row r="171" spans="1:12" x14ac:dyDescent="0.3">
      <c r="A171" s="45" t="s">
        <v>604</v>
      </c>
      <c r="B171" s="37" t="s">
        <v>353</v>
      </c>
      <c r="C171" s="38"/>
      <c r="D171" s="38"/>
      <c r="E171" s="38"/>
      <c r="F171" s="38"/>
      <c r="G171" s="46" t="s">
        <v>587</v>
      </c>
      <c r="H171" s="27">
        <v>60991.35</v>
      </c>
      <c r="I171" s="27">
        <v>22859.55</v>
      </c>
      <c r="J171" s="27">
        <v>0</v>
      </c>
      <c r="K171" s="27">
        <v>83850.899999999994</v>
      </c>
      <c r="L171" s="68"/>
    </row>
    <row r="172" spans="1:12" x14ac:dyDescent="0.3">
      <c r="A172" s="45" t="s">
        <v>605</v>
      </c>
      <c r="B172" s="37" t="s">
        <v>353</v>
      </c>
      <c r="C172" s="38"/>
      <c r="D172" s="38"/>
      <c r="E172" s="38"/>
      <c r="F172" s="38"/>
      <c r="G172" s="46" t="s">
        <v>589</v>
      </c>
      <c r="H172" s="27">
        <v>14457.21</v>
      </c>
      <c r="I172" s="27">
        <v>17348.650000000001</v>
      </c>
      <c r="J172" s="27">
        <v>14457.21</v>
      </c>
      <c r="K172" s="27">
        <v>17348.650000000001</v>
      </c>
      <c r="L172" s="68"/>
    </row>
    <row r="173" spans="1:12" x14ac:dyDescent="0.3">
      <c r="A173" s="45" t="s">
        <v>606</v>
      </c>
      <c r="B173" s="37" t="s">
        <v>353</v>
      </c>
      <c r="C173" s="38"/>
      <c r="D173" s="38"/>
      <c r="E173" s="38"/>
      <c r="F173" s="38"/>
      <c r="G173" s="46" t="s">
        <v>591</v>
      </c>
      <c r="H173" s="27">
        <v>6505.74</v>
      </c>
      <c r="I173" s="27">
        <v>9213.86</v>
      </c>
      <c r="J173" s="27">
        <v>6505.74</v>
      </c>
      <c r="K173" s="27">
        <v>9213.86</v>
      </c>
      <c r="L173" s="68"/>
    </row>
    <row r="174" spans="1:12" x14ac:dyDescent="0.3">
      <c r="A174" s="45" t="s">
        <v>607</v>
      </c>
      <c r="B174" s="37" t="s">
        <v>353</v>
      </c>
      <c r="C174" s="38"/>
      <c r="D174" s="38"/>
      <c r="E174" s="38"/>
      <c r="F174" s="38"/>
      <c r="G174" s="46" t="s">
        <v>593</v>
      </c>
      <c r="H174" s="27">
        <v>12198.27</v>
      </c>
      <c r="I174" s="27">
        <v>4571.91</v>
      </c>
      <c r="J174" s="27">
        <v>0</v>
      </c>
      <c r="K174" s="27">
        <v>16770.18</v>
      </c>
      <c r="L174" s="68"/>
    </row>
    <row r="175" spans="1:12" x14ac:dyDescent="0.3">
      <c r="A175" s="45" t="s">
        <v>608</v>
      </c>
      <c r="B175" s="37" t="s">
        <v>353</v>
      </c>
      <c r="C175" s="38"/>
      <c r="D175" s="38"/>
      <c r="E175" s="38"/>
      <c r="F175" s="38"/>
      <c r="G175" s="46" t="s">
        <v>595</v>
      </c>
      <c r="H175" s="27">
        <v>4879.29</v>
      </c>
      <c r="I175" s="27">
        <v>1828.77</v>
      </c>
      <c r="J175" s="27">
        <v>0</v>
      </c>
      <c r="K175" s="27">
        <v>6708.06</v>
      </c>
      <c r="L175" s="68"/>
    </row>
    <row r="176" spans="1:12" x14ac:dyDescent="0.3">
      <c r="A176" s="45" t="s">
        <v>609</v>
      </c>
      <c r="B176" s="37" t="s">
        <v>353</v>
      </c>
      <c r="C176" s="38"/>
      <c r="D176" s="38"/>
      <c r="E176" s="38"/>
      <c r="F176" s="38"/>
      <c r="G176" s="46" t="s">
        <v>599</v>
      </c>
      <c r="H176" s="27">
        <v>21.9</v>
      </c>
      <c r="I176" s="27">
        <v>7.32</v>
      </c>
      <c r="J176" s="27">
        <v>0</v>
      </c>
      <c r="K176" s="27">
        <v>29.22</v>
      </c>
      <c r="L176" s="68"/>
    </row>
    <row r="177" spans="1:12" x14ac:dyDescent="0.3">
      <c r="A177" s="45" t="s">
        <v>610</v>
      </c>
      <c r="B177" s="37" t="s">
        <v>353</v>
      </c>
      <c r="C177" s="38"/>
      <c r="D177" s="38"/>
      <c r="E177" s="38"/>
      <c r="F177" s="38"/>
      <c r="G177" s="46" t="s">
        <v>601</v>
      </c>
      <c r="H177" s="27">
        <v>1739.1</v>
      </c>
      <c r="I177" s="27">
        <v>687.97</v>
      </c>
      <c r="J177" s="27">
        <v>0</v>
      </c>
      <c r="K177" s="27">
        <v>2427.0700000000002</v>
      </c>
      <c r="L177" s="68"/>
    </row>
    <row r="178" spans="1:12" x14ac:dyDescent="0.3">
      <c r="A178" s="47" t="s">
        <v>353</v>
      </c>
      <c r="B178" s="37" t="s">
        <v>353</v>
      </c>
      <c r="C178" s="38"/>
      <c r="D178" s="38"/>
      <c r="E178" s="38"/>
      <c r="F178" s="38"/>
      <c r="G178" s="48" t="s">
        <v>353</v>
      </c>
      <c r="H178" s="26"/>
      <c r="I178" s="26"/>
      <c r="J178" s="26"/>
      <c r="K178" s="26"/>
      <c r="L178" s="69"/>
    </row>
    <row r="179" spans="1:12" x14ac:dyDescent="0.3">
      <c r="A179" s="43" t="s">
        <v>611</v>
      </c>
      <c r="B179" s="37" t="s">
        <v>353</v>
      </c>
      <c r="C179" s="38"/>
      <c r="D179" s="38"/>
      <c r="E179" s="44" t="s">
        <v>612</v>
      </c>
      <c r="F179" s="40"/>
      <c r="G179" s="40"/>
      <c r="H179" s="25">
        <v>7437035.8799999999</v>
      </c>
      <c r="I179" s="25">
        <v>4904798.0599999996</v>
      </c>
      <c r="J179" s="25">
        <v>2343367.3199999998</v>
      </c>
      <c r="K179" s="25">
        <v>9998466.6199999992</v>
      </c>
      <c r="L179" s="72"/>
    </row>
    <row r="180" spans="1:12" x14ac:dyDescent="0.3">
      <c r="A180" s="43" t="s">
        <v>613</v>
      </c>
      <c r="B180" s="37" t="s">
        <v>353</v>
      </c>
      <c r="C180" s="38"/>
      <c r="D180" s="38"/>
      <c r="E180" s="38"/>
      <c r="F180" s="44" t="s">
        <v>585</v>
      </c>
      <c r="G180" s="40"/>
      <c r="H180" s="25">
        <v>759993.25</v>
      </c>
      <c r="I180" s="25">
        <v>494939.92</v>
      </c>
      <c r="J180" s="25">
        <v>269748.81</v>
      </c>
      <c r="K180" s="25">
        <v>985184.36</v>
      </c>
      <c r="L180" s="74">
        <f>I180-J180</f>
        <v>225191.11</v>
      </c>
    </row>
    <row r="181" spans="1:12" x14ac:dyDescent="0.3">
      <c r="A181" s="45" t="s">
        <v>614</v>
      </c>
      <c r="B181" s="37" t="s">
        <v>353</v>
      </c>
      <c r="C181" s="38"/>
      <c r="D181" s="38"/>
      <c r="E181" s="38"/>
      <c r="F181" s="38"/>
      <c r="G181" s="46" t="s">
        <v>587</v>
      </c>
      <c r="H181" s="27">
        <v>284999.14</v>
      </c>
      <c r="I181" s="27">
        <v>105557.18</v>
      </c>
      <c r="J181" s="27">
        <v>149.25</v>
      </c>
      <c r="K181" s="27">
        <v>390407.07</v>
      </c>
      <c r="L181" s="68"/>
    </row>
    <row r="182" spans="1:12" x14ac:dyDescent="0.3">
      <c r="A182" s="45" t="s">
        <v>615</v>
      </c>
      <c r="B182" s="37" t="s">
        <v>353</v>
      </c>
      <c r="C182" s="38"/>
      <c r="D182" s="38"/>
      <c r="E182" s="38"/>
      <c r="F182" s="38"/>
      <c r="G182" s="46" t="s">
        <v>589</v>
      </c>
      <c r="H182" s="27">
        <v>260910</v>
      </c>
      <c r="I182" s="27">
        <v>264508.05</v>
      </c>
      <c r="J182" s="27">
        <v>230931.77</v>
      </c>
      <c r="K182" s="27">
        <v>294486.28000000003</v>
      </c>
      <c r="L182" s="68"/>
    </row>
    <row r="183" spans="1:12" x14ac:dyDescent="0.3">
      <c r="A183" s="45" t="s">
        <v>616</v>
      </c>
      <c r="B183" s="37" t="s">
        <v>353</v>
      </c>
      <c r="C183" s="38"/>
      <c r="D183" s="38"/>
      <c r="E183" s="38"/>
      <c r="F183" s="38"/>
      <c r="G183" s="46" t="s">
        <v>591</v>
      </c>
      <c r="H183" s="27">
        <v>30751.34</v>
      </c>
      <c r="I183" s="27">
        <v>45163.76</v>
      </c>
      <c r="J183" s="27">
        <v>32658.91</v>
      </c>
      <c r="K183" s="27">
        <v>43256.19</v>
      </c>
      <c r="L183" s="68"/>
    </row>
    <row r="184" spans="1:12" x14ac:dyDescent="0.3">
      <c r="A184" s="45" t="s">
        <v>617</v>
      </c>
      <c r="B184" s="37" t="s">
        <v>353</v>
      </c>
      <c r="C184" s="38"/>
      <c r="D184" s="38"/>
      <c r="E184" s="38"/>
      <c r="F184" s="38"/>
      <c r="G184" s="46" t="s">
        <v>618</v>
      </c>
      <c r="H184" s="27">
        <v>1671.62</v>
      </c>
      <c r="I184" s="27">
        <v>37.549999999999997</v>
      </c>
      <c r="J184" s="27">
        <v>0</v>
      </c>
      <c r="K184" s="27">
        <v>1709.17</v>
      </c>
      <c r="L184" s="68"/>
    </row>
    <row r="185" spans="1:12" x14ac:dyDescent="0.3">
      <c r="A185" s="45" t="s">
        <v>619</v>
      </c>
      <c r="B185" s="37" t="s">
        <v>353</v>
      </c>
      <c r="C185" s="38"/>
      <c r="D185" s="38"/>
      <c r="E185" s="38"/>
      <c r="F185" s="38"/>
      <c r="G185" s="46" t="s">
        <v>593</v>
      </c>
      <c r="H185" s="27">
        <v>82135.320000000007</v>
      </c>
      <c r="I185" s="27">
        <v>32608.52</v>
      </c>
      <c r="J185" s="27">
        <v>0</v>
      </c>
      <c r="K185" s="27">
        <v>114743.84</v>
      </c>
      <c r="L185" s="68"/>
    </row>
    <row r="186" spans="1:12" x14ac:dyDescent="0.3">
      <c r="A186" s="45" t="s">
        <v>620</v>
      </c>
      <c r="B186" s="37" t="s">
        <v>353</v>
      </c>
      <c r="C186" s="38"/>
      <c r="D186" s="38"/>
      <c r="E186" s="38"/>
      <c r="F186" s="38"/>
      <c r="G186" s="46" t="s">
        <v>595</v>
      </c>
      <c r="H186" s="27">
        <v>26300.37</v>
      </c>
      <c r="I186" s="27">
        <v>9872.94</v>
      </c>
      <c r="J186" s="27">
        <v>0</v>
      </c>
      <c r="K186" s="27">
        <v>36173.31</v>
      </c>
      <c r="L186" s="68"/>
    </row>
    <row r="187" spans="1:12" x14ac:dyDescent="0.3">
      <c r="A187" s="45" t="s">
        <v>621</v>
      </c>
      <c r="B187" s="37" t="s">
        <v>353</v>
      </c>
      <c r="C187" s="38"/>
      <c r="D187" s="38"/>
      <c r="E187" s="38"/>
      <c r="F187" s="38"/>
      <c r="G187" s="46" t="s">
        <v>597</v>
      </c>
      <c r="H187" s="27">
        <v>3050.39</v>
      </c>
      <c r="I187" s="27">
        <v>1215.45</v>
      </c>
      <c r="J187" s="27">
        <v>0</v>
      </c>
      <c r="K187" s="27">
        <v>4265.84</v>
      </c>
      <c r="L187" s="68"/>
    </row>
    <row r="188" spans="1:12" x14ac:dyDescent="0.3">
      <c r="A188" s="45" t="s">
        <v>622</v>
      </c>
      <c r="B188" s="37" t="s">
        <v>353</v>
      </c>
      <c r="C188" s="38"/>
      <c r="D188" s="38"/>
      <c r="E188" s="38"/>
      <c r="F188" s="38"/>
      <c r="G188" s="46" t="s">
        <v>623</v>
      </c>
      <c r="H188" s="27">
        <v>19992.48</v>
      </c>
      <c r="I188" s="27">
        <v>13067.96</v>
      </c>
      <c r="J188" s="27">
        <v>4175.2299999999996</v>
      </c>
      <c r="K188" s="27">
        <v>28885.21</v>
      </c>
      <c r="L188" s="68"/>
    </row>
    <row r="189" spans="1:12" x14ac:dyDescent="0.3">
      <c r="A189" s="45" t="s">
        <v>624</v>
      </c>
      <c r="B189" s="37" t="s">
        <v>353</v>
      </c>
      <c r="C189" s="38"/>
      <c r="D189" s="38"/>
      <c r="E189" s="38"/>
      <c r="F189" s="38"/>
      <c r="G189" s="46" t="s">
        <v>599</v>
      </c>
      <c r="H189" s="27">
        <v>572.16</v>
      </c>
      <c r="I189" s="27">
        <v>204.96</v>
      </c>
      <c r="J189" s="27">
        <v>0.06</v>
      </c>
      <c r="K189" s="27">
        <v>777.06</v>
      </c>
      <c r="L189" s="68"/>
    </row>
    <row r="190" spans="1:12" x14ac:dyDescent="0.3">
      <c r="A190" s="45" t="s">
        <v>625</v>
      </c>
      <c r="B190" s="37" t="s">
        <v>353</v>
      </c>
      <c r="C190" s="38"/>
      <c r="D190" s="38"/>
      <c r="E190" s="38"/>
      <c r="F190" s="38"/>
      <c r="G190" s="46" t="s">
        <v>601</v>
      </c>
      <c r="H190" s="27">
        <v>41234</v>
      </c>
      <c r="I190" s="27">
        <v>17529.05</v>
      </c>
      <c r="J190" s="27">
        <v>0</v>
      </c>
      <c r="K190" s="27">
        <v>58763.05</v>
      </c>
      <c r="L190" s="68"/>
    </row>
    <row r="191" spans="1:12" x14ac:dyDescent="0.3">
      <c r="A191" s="45" t="s">
        <v>626</v>
      </c>
      <c r="B191" s="37" t="s">
        <v>353</v>
      </c>
      <c r="C191" s="38"/>
      <c r="D191" s="38"/>
      <c r="E191" s="38"/>
      <c r="F191" s="38"/>
      <c r="G191" s="46" t="s">
        <v>627</v>
      </c>
      <c r="H191" s="27">
        <v>8376.43</v>
      </c>
      <c r="I191" s="27">
        <v>4866.5</v>
      </c>
      <c r="J191" s="27">
        <v>1833.59</v>
      </c>
      <c r="K191" s="27">
        <v>11409.34</v>
      </c>
      <c r="L191" s="68"/>
    </row>
    <row r="192" spans="1:12" x14ac:dyDescent="0.3">
      <c r="A192" s="45" t="s">
        <v>628</v>
      </c>
      <c r="B192" s="37" t="s">
        <v>353</v>
      </c>
      <c r="C192" s="38"/>
      <c r="D192" s="38"/>
      <c r="E192" s="38"/>
      <c r="F192" s="38"/>
      <c r="G192" s="46" t="s">
        <v>629</v>
      </c>
      <c r="H192" s="27">
        <v>0</v>
      </c>
      <c r="I192" s="27">
        <v>308</v>
      </c>
      <c r="J192" s="27">
        <v>0</v>
      </c>
      <c r="K192" s="27">
        <v>308</v>
      </c>
      <c r="L192" s="68"/>
    </row>
    <row r="193" spans="1:12" x14ac:dyDescent="0.3">
      <c r="A193" s="47" t="s">
        <v>353</v>
      </c>
      <c r="B193" s="37" t="s">
        <v>353</v>
      </c>
      <c r="C193" s="38"/>
      <c r="D193" s="38"/>
      <c r="E193" s="38"/>
      <c r="F193" s="38"/>
      <c r="G193" s="48" t="s">
        <v>353</v>
      </c>
      <c r="H193" s="26"/>
      <c r="I193" s="26"/>
      <c r="J193" s="26"/>
      <c r="K193" s="26"/>
      <c r="L193" s="69"/>
    </row>
    <row r="194" spans="1:12" x14ac:dyDescent="0.3">
      <c r="A194" s="43" t="s">
        <v>630</v>
      </c>
      <c r="B194" s="37" t="s">
        <v>353</v>
      </c>
      <c r="C194" s="38"/>
      <c r="D194" s="38"/>
      <c r="E194" s="38"/>
      <c r="F194" s="44" t="s">
        <v>603</v>
      </c>
      <c r="G194" s="40"/>
      <c r="H194" s="25">
        <v>6677042.6299999999</v>
      </c>
      <c r="I194" s="25">
        <v>4409858.1399999997</v>
      </c>
      <c r="J194" s="25">
        <v>2073618.51</v>
      </c>
      <c r="K194" s="25">
        <v>9013282.2599999998</v>
      </c>
      <c r="L194" s="74">
        <f>I194-J194</f>
        <v>2336239.63</v>
      </c>
    </row>
    <row r="195" spans="1:12" x14ac:dyDescent="0.3">
      <c r="A195" s="45" t="s">
        <v>631</v>
      </c>
      <c r="B195" s="37" t="s">
        <v>353</v>
      </c>
      <c r="C195" s="38"/>
      <c r="D195" s="38"/>
      <c r="E195" s="38"/>
      <c r="F195" s="38"/>
      <c r="G195" s="46" t="s">
        <v>587</v>
      </c>
      <c r="H195" s="27">
        <v>2630412.39</v>
      </c>
      <c r="I195" s="27">
        <v>1215682.1599999999</v>
      </c>
      <c r="J195" s="27">
        <v>7996.76</v>
      </c>
      <c r="K195" s="27">
        <v>3838097.79</v>
      </c>
      <c r="L195" s="68"/>
    </row>
    <row r="196" spans="1:12" x14ac:dyDescent="0.3">
      <c r="A196" s="45" t="s">
        <v>632</v>
      </c>
      <c r="B196" s="37" t="s">
        <v>353</v>
      </c>
      <c r="C196" s="38"/>
      <c r="D196" s="38"/>
      <c r="E196" s="38"/>
      <c r="F196" s="38"/>
      <c r="G196" s="46" t="s">
        <v>589</v>
      </c>
      <c r="H196" s="27">
        <v>1911541</v>
      </c>
      <c r="I196" s="27">
        <v>1934470.35</v>
      </c>
      <c r="J196" s="27">
        <v>1703024.8</v>
      </c>
      <c r="K196" s="27">
        <v>2142986.5499999998</v>
      </c>
      <c r="L196" s="68"/>
    </row>
    <row r="197" spans="1:12" x14ac:dyDescent="0.3">
      <c r="A197" s="45" t="s">
        <v>633</v>
      </c>
      <c r="B197" s="37" t="s">
        <v>353</v>
      </c>
      <c r="C197" s="38"/>
      <c r="D197" s="38"/>
      <c r="E197" s="38"/>
      <c r="F197" s="38"/>
      <c r="G197" s="46" t="s">
        <v>591</v>
      </c>
      <c r="H197" s="27">
        <v>308226.81</v>
      </c>
      <c r="I197" s="27">
        <v>453729.5</v>
      </c>
      <c r="J197" s="27">
        <v>305986.03000000003</v>
      </c>
      <c r="K197" s="27">
        <v>455970.28</v>
      </c>
      <c r="L197" s="68"/>
    </row>
    <row r="198" spans="1:12" x14ac:dyDescent="0.3">
      <c r="A198" s="45" t="s">
        <v>634</v>
      </c>
      <c r="B198" s="37" t="s">
        <v>353</v>
      </c>
      <c r="C198" s="38"/>
      <c r="D198" s="38"/>
      <c r="E198" s="38"/>
      <c r="F198" s="38"/>
      <c r="G198" s="46" t="s">
        <v>618</v>
      </c>
      <c r="H198" s="27">
        <v>18461.669999999998</v>
      </c>
      <c r="I198" s="27">
        <v>614.42999999999995</v>
      </c>
      <c r="J198" s="27">
        <v>0</v>
      </c>
      <c r="K198" s="27">
        <v>19076.099999999999</v>
      </c>
      <c r="L198" s="68"/>
    </row>
    <row r="199" spans="1:12" x14ac:dyDescent="0.3">
      <c r="A199" s="45" t="s">
        <v>635</v>
      </c>
      <c r="B199" s="37" t="s">
        <v>353</v>
      </c>
      <c r="C199" s="38"/>
      <c r="D199" s="38"/>
      <c r="E199" s="38"/>
      <c r="F199" s="38"/>
      <c r="G199" s="46" t="s">
        <v>636</v>
      </c>
      <c r="H199" s="27">
        <v>419.41</v>
      </c>
      <c r="I199" s="27">
        <v>218.84</v>
      </c>
      <c r="J199" s="27">
        <v>0</v>
      </c>
      <c r="K199" s="27">
        <v>638.25</v>
      </c>
      <c r="L199" s="68"/>
    </row>
    <row r="200" spans="1:12" x14ac:dyDescent="0.3">
      <c r="A200" s="45" t="s">
        <v>637</v>
      </c>
      <c r="B200" s="37" t="s">
        <v>353</v>
      </c>
      <c r="C200" s="38"/>
      <c r="D200" s="38"/>
      <c r="E200" s="38"/>
      <c r="F200" s="38"/>
      <c r="G200" s="46" t="s">
        <v>593</v>
      </c>
      <c r="H200" s="27">
        <v>743936.96</v>
      </c>
      <c r="I200" s="27">
        <v>337311.53</v>
      </c>
      <c r="J200" s="27">
        <v>0</v>
      </c>
      <c r="K200" s="27">
        <v>1081248.49</v>
      </c>
      <c r="L200" s="68"/>
    </row>
    <row r="201" spans="1:12" x14ac:dyDescent="0.3">
      <c r="A201" s="45" t="s">
        <v>638</v>
      </c>
      <c r="B201" s="37" t="s">
        <v>353</v>
      </c>
      <c r="C201" s="38"/>
      <c r="D201" s="38"/>
      <c r="E201" s="38"/>
      <c r="F201" s="38"/>
      <c r="G201" s="46" t="s">
        <v>595</v>
      </c>
      <c r="H201" s="27">
        <v>262552.64</v>
      </c>
      <c r="I201" s="27">
        <v>100566.01</v>
      </c>
      <c r="J201" s="27">
        <v>0</v>
      </c>
      <c r="K201" s="27">
        <v>363118.65</v>
      </c>
      <c r="L201" s="68"/>
    </row>
    <row r="202" spans="1:12" x14ac:dyDescent="0.3">
      <c r="A202" s="45" t="s">
        <v>639</v>
      </c>
      <c r="B202" s="37" t="s">
        <v>353</v>
      </c>
      <c r="C202" s="38"/>
      <c r="D202" s="38"/>
      <c r="E202" s="38"/>
      <c r="F202" s="38"/>
      <c r="G202" s="46" t="s">
        <v>597</v>
      </c>
      <c r="H202" s="27">
        <v>27604.080000000002</v>
      </c>
      <c r="I202" s="27">
        <v>12624.25</v>
      </c>
      <c r="J202" s="27">
        <v>0</v>
      </c>
      <c r="K202" s="27">
        <v>40228.33</v>
      </c>
      <c r="L202" s="68"/>
    </row>
    <row r="203" spans="1:12" x14ac:dyDescent="0.3">
      <c r="A203" s="45" t="s">
        <v>640</v>
      </c>
      <c r="B203" s="37" t="s">
        <v>353</v>
      </c>
      <c r="C203" s="38"/>
      <c r="D203" s="38"/>
      <c r="E203" s="38"/>
      <c r="F203" s="38"/>
      <c r="G203" s="46" t="s">
        <v>623</v>
      </c>
      <c r="H203" s="27">
        <v>231945.75</v>
      </c>
      <c r="I203" s="27">
        <v>128905.14</v>
      </c>
      <c r="J203" s="27">
        <v>36254.21</v>
      </c>
      <c r="K203" s="27">
        <v>324596.68</v>
      </c>
      <c r="L203" s="68"/>
    </row>
    <row r="204" spans="1:12" x14ac:dyDescent="0.3">
      <c r="A204" s="45" t="s">
        <v>641</v>
      </c>
      <c r="B204" s="37" t="s">
        <v>353</v>
      </c>
      <c r="C204" s="38"/>
      <c r="D204" s="38"/>
      <c r="E204" s="38"/>
      <c r="F204" s="38"/>
      <c r="G204" s="46" t="s">
        <v>599</v>
      </c>
      <c r="H204" s="27">
        <v>7959.22</v>
      </c>
      <c r="I204" s="27">
        <v>2693.22</v>
      </c>
      <c r="J204" s="27">
        <v>1.87</v>
      </c>
      <c r="K204" s="27">
        <v>10650.57</v>
      </c>
      <c r="L204" s="68"/>
    </row>
    <row r="205" spans="1:12" x14ac:dyDescent="0.3">
      <c r="A205" s="45" t="s">
        <v>642</v>
      </c>
      <c r="B205" s="37" t="s">
        <v>353</v>
      </c>
      <c r="C205" s="38"/>
      <c r="D205" s="38"/>
      <c r="E205" s="38"/>
      <c r="F205" s="38"/>
      <c r="G205" s="46" t="s">
        <v>601</v>
      </c>
      <c r="H205" s="27">
        <v>460630</v>
      </c>
      <c r="I205" s="27">
        <v>182243.49</v>
      </c>
      <c r="J205" s="27">
        <v>0</v>
      </c>
      <c r="K205" s="27">
        <v>642873.49</v>
      </c>
      <c r="L205" s="68"/>
    </row>
    <row r="206" spans="1:12" x14ac:dyDescent="0.3">
      <c r="A206" s="45" t="s">
        <v>643</v>
      </c>
      <c r="B206" s="37" t="s">
        <v>353</v>
      </c>
      <c r="C206" s="38"/>
      <c r="D206" s="38"/>
      <c r="E206" s="38"/>
      <c r="F206" s="38"/>
      <c r="G206" s="46" t="s">
        <v>627</v>
      </c>
      <c r="H206" s="27">
        <v>70757.7</v>
      </c>
      <c r="I206" s="27">
        <v>39631.58</v>
      </c>
      <c r="J206" s="27">
        <v>20354.84</v>
      </c>
      <c r="K206" s="27">
        <v>90034.44</v>
      </c>
      <c r="L206" s="68"/>
    </row>
    <row r="207" spans="1:12" x14ac:dyDescent="0.3">
      <c r="A207" s="45" t="s">
        <v>644</v>
      </c>
      <c r="B207" s="37" t="s">
        <v>353</v>
      </c>
      <c r="C207" s="38"/>
      <c r="D207" s="38"/>
      <c r="E207" s="38"/>
      <c r="F207" s="38"/>
      <c r="G207" s="46" t="s">
        <v>629</v>
      </c>
      <c r="H207" s="27">
        <v>2595</v>
      </c>
      <c r="I207" s="27">
        <v>1167.6400000000001</v>
      </c>
      <c r="J207" s="27">
        <v>0</v>
      </c>
      <c r="K207" s="27">
        <v>3762.64</v>
      </c>
      <c r="L207" s="68"/>
    </row>
    <row r="208" spans="1:12" x14ac:dyDescent="0.3">
      <c r="A208" s="47" t="s">
        <v>353</v>
      </c>
      <c r="B208" s="37" t="s">
        <v>353</v>
      </c>
      <c r="C208" s="38"/>
      <c r="D208" s="38"/>
      <c r="E208" s="38"/>
      <c r="F208" s="38"/>
      <c r="G208" s="48" t="s">
        <v>353</v>
      </c>
      <c r="H208" s="26"/>
      <c r="I208" s="26"/>
      <c r="J208" s="26"/>
      <c r="K208" s="26"/>
      <c r="L208" s="69"/>
    </row>
    <row r="209" spans="1:12" x14ac:dyDescent="0.3">
      <c r="A209" s="43" t="s">
        <v>652</v>
      </c>
      <c r="B209" s="37" t="s">
        <v>353</v>
      </c>
      <c r="C209" s="38"/>
      <c r="D209" s="38"/>
      <c r="E209" s="44" t="s">
        <v>653</v>
      </c>
      <c r="F209" s="40"/>
      <c r="G209" s="40"/>
      <c r="H209" s="25">
        <v>76143.009999999995</v>
      </c>
      <c r="I209" s="25">
        <v>33954.44</v>
      </c>
      <c r="J209" s="25">
        <v>21463.52</v>
      </c>
      <c r="K209" s="25">
        <v>88633.93</v>
      </c>
      <c r="L209" s="72"/>
    </row>
    <row r="210" spans="1:12" x14ac:dyDescent="0.3">
      <c r="A210" s="43" t="s">
        <v>654</v>
      </c>
      <c r="B210" s="37" t="s">
        <v>353</v>
      </c>
      <c r="C210" s="38"/>
      <c r="D210" s="38"/>
      <c r="E210" s="38"/>
      <c r="F210" s="44" t="s">
        <v>603</v>
      </c>
      <c r="G210" s="40"/>
      <c r="H210" s="25">
        <v>76143.009999999995</v>
      </c>
      <c r="I210" s="25">
        <v>33954.44</v>
      </c>
      <c r="J210" s="25">
        <v>21463.52</v>
      </c>
      <c r="K210" s="25">
        <v>88633.93</v>
      </c>
      <c r="L210" s="74">
        <f>I210-J210</f>
        <v>12490.920000000002</v>
      </c>
    </row>
    <row r="211" spans="1:12" x14ac:dyDescent="0.3">
      <c r="A211" s="45" t="s">
        <v>655</v>
      </c>
      <c r="B211" s="37" t="s">
        <v>353</v>
      </c>
      <c r="C211" s="38"/>
      <c r="D211" s="38"/>
      <c r="E211" s="38"/>
      <c r="F211" s="38"/>
      <c r="G211" s="46" t="s">
        <v>587</v>
      </c>
      <c r="H211" s="27">
        <v>29084.959999999999</v>
      </c>
      <c r="I211" s="27">
        <v>8035.6</v>
      </c>
      <c r="J211" s="27">
        <v>0</v>
      </c>
      <c r="K211" s="27">
        <v>37120.559999999998</v>
      </c>
      <c r="L211" s="68"/>
    </row>
    <row r="212" spans="1:12" x14ac:dyDescent="0.3">
      <c r="A212" s="45" t="s">
        <v>656</v>
      </c>
      <c r="B212" s="37" t="s">
        <v>353</v>
      </c>
      <c r="C212" s="38"/>
      <c r="D212" s="38"/>
      <c r="E212" s="38"/>
      <c r="F212" s="38"/>
      <c r="G212" s="46" t="s">
        <v>589</v>
      </c>
      <c r="H212" s="27">
        <v>17940.39</v>
      </c>
      <c r="I212" s="27">
        <v>12664.51</v>
      </c>
      <c r="J212" s="27">
        <v>17940.39</v>
      </c>
      <c r="K212" s="27">
        <v>12664.51</v>
      </c>
      <c r="L212" s="68"/>
    </row>
    <row r="213" spans="1:12" x14ac:dyDescent="0.3">
      <c r="A213" s="45" t="s">
        <v>657</v>
      </c>
      <c r="B213" s="37" t="s">
        <v>353</v>
      </c>
      <c r="C213" s="38"/>
      <c r="D213" s="38"/>
      <c r="E213" s="38"/>
      <c r="F213" s="38"/>
      <c r="G213" s="46" t="s">
        <v>591</v>
      </c>
      <c r="H213" s="27">
        <v>3169.32</v>
      </c>
      <c r="I213" s="27">
        <v>4397.46</v>
      </c>
      <c r="J213" s="27">
        <v>3105.08</v>
      </c>
      <c r="K213" s="27">
        <v>4461.7</v>
      </c>
      <c r="L213" s="68"/>
    </row>
    <row r="214" spans="1:12" x14ac:dyDescent="0.3">
      <c r="A214" s="45" t="s">
        <v>659</v>
      </c>
      <c r="B214" s="37" t="s">
        <v>353</v>
      </c>
      <c r="C214" s="38"/>
      <c r="D214" s="38"/>
      <c r="E214" s="38"/>
      <c r="F214" s="38"/>
      <c r="G214" s="46" t="s">
        <v>636</v>
      </c>
      <c r="H214" s="27">
        <v>787.98</v>
      </c>
      <c r="I214" s="27">
        <v>0</v>
      </c>
      <c r="J214" s="27">
        <v>0</v>
      </c>
      <c r="K214" s="27">
        <v>787.98</v>
      </c>
      <c r="L214" s="68"/>
    </row>
    <row r="215" spans="1:12" x14ac:dyDescent="0.3">
      <c r="A215" s="45" t="s">
        <v>660</v>
      </c>
      <c r="B215" s="37" t="s">
        <v>353</v>
      </c>
      <c r="C215" s="38"/>
      <c r="D215" s="38"/>
      <c r="E215" s="38"/>
      <c r="F215" s="38"/>
      <c r="G215" s="46" t="s">
        <v>593</v>
      </c>
      <c r="H215" s="27">
        <v>7891.23</v>
      </c>
      <c r="I215" s="27">
        <v>3052.81</v>
      </c>
      <c r="J215" s="27">
        <v>0</v>
      </c>
      <c r="K215" s="27">
        <v>10944.04</v>
      </c>
      <c r="L215" s="68"/>
    </row>
    <row r="216" spans="1:12" x14ac:dyDescent="0.3">
      <c r="A216" s="45" t="s">
        <v>661</v>
      </c>
      <c r="B216" s="37" t="s">
        <v>353</v>
      </c>
      <c r="C216" s="38"/>
      <c r="D216" s="38"/>
      <c r="E216" s="38"/>
      <c r="F216" s="38"/>
      <c r="G216" s="46" t="s">
        <v>595</v>
      </c>
      <c r="H216" s="27">
        <v>2332.34</v>
      </c>
      <c r="I216" s="27">
        <v>902.28</v>
      </c>
      <c r="J216" s="27">
        <v>0</v>
      </c>
      <c r="K216" s="27">
        <v>3234.62</v>
      </c>
      <c r="L216" s="68"/>
    </row>
    <row r="217" spans="1:12" x14ac:dyDescent="0.3">
      <c r="A217" s="45" t="s">
        <v>662</v>
      </c>
      <c r="B217" s="37" t="s">
        <v>353</v>
      </c>
      <c r="C217" s="38"/>
      <c r="D217" s="38"/>
      <c r="E217" s="38"/>
      <c r="F217" s="38"/>
      <c r="G217" s="46" t="s">
        <v>597</v>
      </c>
      <c r="H217" s="27">
        <v>299.29000000000002</v>
      </c>
      <c r="I217" s="27">
        <v>113.71</v>
      </c>
      <c r="J217" s="27">
        <v>0</v>
      </c>
      <c r="K217" s="27">
        <v>413</v>
      </c>
      <c r="L217" s="68"/>
    </row>
    <row r="218" spans="1:12" x14ac:dyDescent="0.3">
      <c r="A218" s="45" t="s">
        <v>663</v>
      </c>
      <c r="B218" s="37" t="s">
        <v>353</v>
      </c>
      <c r="C218" s="38"/>
      <c r="D218" s="38"/>
      <c r="E218" s="38"/>
      <c r="F218" s="38"/>
      <c r="G218" s="46" t="s">
        <v>623</v>
      </c>
      <c r="H218" s="27">
        <v>3046.89</v>
      </c>
      <c r="I218" s="27">
        <v>1526.43</v>
      </c>
      <c r="J218" s="27">
        <v>350.73</v>
      </c>
      <c r="K218" s="27">
        <v>4222.59</v>
      </c>
      <c r="L218" s="68"/>
    </row>
    <row r="219" spans="1:12" x14ac:dyDescent="0.3">
      <c r="A219" s="45" t="s">
        <v>664</v>
      </c>
      <c r="B219" s="37" t="s">
        <v>353</v>
      </c>
      <c r="C219" s="38"/>
      <c r="D219" s="38"/>
      <c r="E219" s="38"/>
      <c r="F219" s="38"/>
      <c r="G219" s="46" t="s">
        <v>599</v>
      </c>
      <c r="H219" s="27">
        <v>307.39999999999998</v>
      </c>
      <c r="I219" s="27">
        <v>93.93</v>
      </c>
      <c r="J219" s="27">
        <v>0.04</v>
      </c>
      <c r="K219" s="27">
        <v>401.29</v>
      </c>
      <c r="L219" s="68"/>
    </row>
    <row r="220" spans="1:12" x14ac:dyDescent="0.3">
      <c r="A220" s="45" t="s">
        <v>665</v>
      </c>
      <c r="B220" s="37" t="s">
        <v>353</v>
      </c>
      <c r="C220" s="38"/>
      <c r="D220" s="38"/>
      <c r="E220" s="38"/>
      <c r="F220" s="38"/>
      <c r="G220" s="46" t="s">
        <v>601</v>
      </c>
      <c r="H220" s="27">
        <v>9625</v>
      </c>
      <c r="I220" s="27">
        <v>2771.7</v>
      </c>
      <c r="J220" s="27">
        <v>0</v>
      </c>
      <c r="K220" s="27">
        <v>12396.7</v>
      </c>
      <c r="L220" s="68"/>
    </row>
    <row r="221" spans="1:12" x14ac:dyDescent="0.3">
      <c r="A221" s="45" t="s">
        <v>666</v>
      </c>
      <c r="B221" s="37" t="s">
        <v>353</v>
      </c>
      <c r="C221" s="38"/>
      <c r="D221" s="38"/>
      <c r="E221" s="38"/>
      <c r="F221" s="38"/>
      <c r="G221" s="46" t="s">
        <v>627</v>
      </c>
      <c r="H221" s="27">
        <v>1658.21</v>
      </c>
      <c r="I221" s="27">
        <v>396.01</v>
      </c>
      <c r="J221" s="27">
        <v>67.28</v>
      </c>
      <c r="K221" s="27">
        <v>1986.94</v>
      </c>
      <c r="L221" s="68"/>
    </row>
    <row r="222" spans="1:12" x14ac:dyDescent="0.3">
      <c r="A222" s="47" t="s">
        <v>353</v>
      </c>
      <c r="B222" s="37" t="s">
        <v>353</v>
      </c>
      <c r="C222" s="38"/>
      <c r="D222" s="38"/>
      <c r="E222" s="38"/>
      <c r="F222" s="38"/>
      <c r="G222" s="48" t="s">
        <v>353</v>
      </c>
      <c r="H222" s="26"/>
      <c r="I222" s="26"/>
      <c r="J222" s="26"/>
      <c r="K222" s="26"/>
      <c r="L222" s="69"/>
    </row>
    <row r="223" spans="1:12" x14ac:dyDescent="0.3">
      <c r="A223" s="43" t="s">
        <v>667</v>
      </c>
      <c r="B223" s="37" t="s">
        <v>353</v>
      </c>
      <c r="C223" s="38"/>
      <c r="D223" s="44" t="s">
        <v>668</v>
      </c>
      <c r="E223" s="40"/>
      <c r="F223" s="40"/>
      <c r="G223" s="40"/>
      <c r="H223" s="25">
        <v>1053532.3799999999</v>
      </c>
      <c r="I223" s="25">
        <v>411733.93</v>
      </c>
      <c r="J223" s="25">
        <v>0.01</v>
      </c>
      <c r="K223" s="25">
        <v>1465266.3</v>
      </c>
      <c r="L223" s="74">
        <f>I223-J223</f>
        <v>411733.92</v>
      </c>
    </row>
    <row r="224" spans="1:12" x14ac:dyDescent="0.3">
      <c r="A224" s="43" t="s">
        <v>669</v>
      </c>
      <c r="B224" s="37" t="s">
        <v>353</v>
      </c>
      <c r="C224" s="38"/>
      <c r="D224" s="38"/>
      <c r="E224" s="44" t="s">
        <v>668</v>
      </c>
      <c r="F224" s="40"/>
      <c r="G224" s="40"/>
      <c r="H224" s="25">
        <v>1053532.3799999999</v>
      </c>
      <c r="I224" s="25">
        <v>411733.93</v>
      </c>
      <c r="J224" s="25">
        <v>0.01</v>
      </c>
      <c r="K224" s="25">
        <v>1465266.3</v>
      </c>
      <c r="L224" s="72"/>
    </row>
    <row r="225" spans="1:12" x14ac:dyDescent="0.3">
      <c r="A225" s="43" t="s">
        <v>670</v>
      </c>
      <c r="B225" s="37" t="s">
        <v>353</v>
      </c>
      <c r="C225" s="38"/>
      <c r="D225" s="38"/>
      <c r="E225" s="38"/>
      <c r="F225" s="44" t="s">
        <v>668</v>
      </c>
      <c r="G225" s="40"/>
      <c r="H225" s="25">
        <v>1053532.3799999999</v>
      </c>
      <c r="I225" s="25">
        <v>411733.93</v>
      </c>
      <c r="J225" s="25">
        <v>0.01</v>
      </c>
      <c r="K225" s="25">
        <v>1465266.3</v>
      </c>
      <c r="L225" s="72"/>
    </row>
    <row r="226" spans="1:12" x14ac:dyDescent="0.3">
      <c r="A226" s="45" t="s">
        <v>671</v>
      </c>
      <c r="B226" s="37" t="s">
        <v>353</v>
      </c>
      <c r="C226" s="38"/>
      <c r="D226" s="38"/>
      <c r="E226" s="38"/>
      <c r="F226" s="38"/>
      <c r="G226" s="46" t="s">
        <v>672</v>
      </c>
      <c r="H226" s="27">
        <v>48070</v>
      </c>
      <c r="I226" s="27">
        <v>15770</v>
      </c>
      <c r="J226" s="27">
        <v>0</v>
      </c>
      <c r="K226" s="27">
        <v>63840</v>
      </c>
      <c r="L226" s="74">
        <f t="shared" ref="L226:L233" si="0">I226-J226</f>
        <v>15770</v>
      </c>
    </row>
    <row r="227" spans="1:12" x14ac:dyDescent="0.3">
      <c r="A227" s="45" t="s">
        <v>673</v>
      </c>
      <c r="B227" s="37" t="s">
        <v>353</v>
      </c>
      <c r="C227" s="38"/>
      <c r="D227" s="38"/>
      <c r="E227" s="38"/>
      <c r="F227" s="38"/>
      <c r="G227" s="46" t="s">
        <v>674</v>
      </c>
      <c r="H227" s="27">
        <v>12201</v>
      </c>
      <c r="I227" s="27">
        <v>6100.5</v>
      </c>
      <c r="J227" s="27">
        <v>0</v>
      </c>
      <c r="K227" s="27">
        <v>18301.5</v>
      </c>
      <c r="L227" s="74">
        <f t="shared" si="0"/>
        <v>6100.5</v>
      </c>
    </row>
    <row r="228" spans="1:12" x14ac:dyDescent="0.3">
      <c r="A228" s="45" t="s">
        <v>677</v>
      </c>
      <c r="B228" s="37" t="s">
        <v>353</v>
      </c>
      <c r="C228" s="38"/>
      <c r="D228" s="38"/>
      <c r="E228" s="38"/>
      <c r="F228" s="38"/>
      <c r="G228" s="46" t="s">
        <v>678</v>
      </c>
      <c r="H228" s="27">
        <v>5070.03</v>
      </c>
      <c r="I228" s="27">
        <v>3862.88</v>
      </c>
      <c r="J228" s="27">
        <v>0</v>
      </c>
      <c r="K228" s="27">
        <v>8932.91</v>
      </c>
      <c r="L228" s="74">
        <f t="shared" si="0"/>
        <v>3862.88</v>
      </c>
    </row>
    <row r="229" spans="1:12" x14ac:dyDescent="0.3">
      <c r="A229" s="45" t="s">
        <v>679</v>
      </c>
      <c r="B229" s="37" t="s">
        <v>353</v>
      </c>
      <c r="C229" s="38"/>
      <c r="D229" s="38"/>
      <c r="E229" s="38"/>
      <c r="F229" s="38"/>
      <c r="G229" s="46" t="s">
        <v>680</v>
      </c>
      <c r="H229" s="27">
        <v>446546.07</v>
      </c>
      <c r="I229" s="27">
        <v>148848.69</v>
      </c>
      <c r="J229" s="27">
        <v>0</v>
      </c>
      <c r="K229" s="27">
        <v>595394.76</v>
      </c>
      <c r="L229" s="74">
        <f t="shared" si="0"/>
        <v>148848.69</v>
      </c>
    </row>
    <row r="230" spans="1:12" x14ac:dyDescent="0.3">
      <c r="A230" s="45" t="s">
        <v>681</v>
      </c>
      <c r="B230" s="37" t="s">
        <v>353</v>
      </c>
      <c r="C230" s="38"/>
      <c r="D230" s="38"/>
      <c r="E230" s="38"/>
      <c r="F230" s="38"/>
      <c r="G230" s="46" t="s">
        <v>682</v>
      </c>
      <c r="H230" s="27">
        <v>15361.5</v>
      </c>
      <c r="I230" s="27">
        <v>7120.5</v>
      </c>
      <c r="J230" s="27">
        <v>0</v>
      </c>
      <c r="K230" s="27">
        <v>22482</v>
      </c>
      <c r="L230" s="74">
        <f t="shared" si="0"/>
        <v>7120.5</v>
      </c>
    </row>
    <row r="231" spans="1:12" x14ac:dyDescent="0.3">
      <c r="A231" s="45" t="s">
        <v>683</v>
      </c>
      <c r="B231" s="37" t="s">
        <v>353</v>
      </c>
      <c r="C231" s="38"/>
      <c r="D231" s="38"/>
      <c r="E231" s="38"/>
      <c r="F231" s="38"/>
      <c r="G231" s="46" t="s">
        <v>684</v>
      </c>
      <c r="H231" s="27">
        <v>456142.36</v>
      </c>
      <c r="I231" s="27">
        <v>202598.39</v>
      </c>
      <c r="J231" s="27">
        <v>0</v>
      </c>
      <c r="K231" s="27">
        <v>658740.75</v>
      </c>
      <c r="L231" s="74">
        <f t="shared" si="0"/>
        <v>202598.39</v>
      </c>
    </row>
    <row r="232" spans="1:12" x14ac:dyDescent="0.3">
      <c r="A232" s="45" t="s">
        <v>685</v>
      </c>
      <c r="B232" s="37" t="s">
        <v>353</v>
      </c>
      <c r="C232" s="38"/>
      <c r="D232" s="38"/>
      <c r="E232" s="38"/>
      <c r="F232" s="38"/>
      <c r="G232" s="46" t="s">
        <v>686</v>
      </c>
      <c r="H232" s="27">
        <v>21640.6</v>
      </c>
      <c r="I232" s="27">
        <v>9116.01</v>
      </c>
      <c r="J232" s="27">
        <v>0</v>
      </c>
      <c r="K232" s="27">
        <v>30756.61</v>
      </c>
      <c r="L232" s="74">
        <f t="shared" si="0"/>
        <v>9116.01</v>
      </c>
    </row>
    <row r="233" spans="1:12" x14ac:dyDescent="0.3">
      <c r="A233" s="45" t="s">
        <v>687</v>
      </c>
      <c r="B233" s="37" t="s">
        <v>353</v>
      </c>
      <c r="C233" s="38"/>
      <c r="D233" s="38"/>
      <c r="E233" s="38"/>
      <c r="F233" s="38"/>
      <c r="G233" s="46" t="s">
        <v>688</v>
      </c>
      <c r="H233" s="27">
        <v>48500.82</v>
      </c>
      <c r="I233" s="27">
        <v>18316.96</v>
      </c>
      <c r="J233" s="27">
        <v>0.01</v>
      </c>
      <c r="K233" s="27">
        <v>66817.77</v>
      </c>
      <c r="L233" s="74">
        <f t="shared" si="0"/>
        <v>18316.95</v>
      </c>
    </row>
    <row r="234" spans="1:12" x14ac:dyDescent="0.3">
      <c r="A234" s="47" t="s">
        <v>353</v>
      </c>
      <c r="B234" s="37" t="s">
        <v>353</v>
      </c>
      <c r="C234" s="38"/>
      <c r="D234" s="38"/>
      <c r="E234" s="38"/>
      <c r="F234" s="38"/>
      <c r="G234" s="48" t="s">
        <v>353</v>
      </c>
      <c r="H234" s="26"/>
      <c r="I234" s="26"/>
      <c r="J234" s="26"/>
      <c r="K234" s="26"/>
      <c r="L234" s="69"/>
    </row>
    <row r="235" spans="1:12" x14ac:dyDescent="0.3">
      <c r="A235" s="43" t="s">
        <v>689</v>
      </c>
      <c r="B235" s="36" t="s">
        <v>353</v>
      </c>
      <c r="C235" s="44" t="s">
        <v>690</v>
      </c>
      <c r="D235" s="40"/>
      <c r="E235" s="40"/>
      <c r="F235" s="40"/>
      <c r="G235" s="40"/>
      <c r="H235" s="25">
        <v>346960.24</v>
      </c>
      <c r="I235" s="25">
        <v>109316.02</v>
      </c>
      <c r="J235" s="25">
        <v>0.02</v>
      </c>
      <c r="K235" s="25">
        <v>456276.24</v>
      </c>
      <c r="L235" s="74">
        <f>I235-J235</f>
        <v>109316</v>
      </c>
    </row>
    <row r="236" spans="1:12" x14ac:dyDescent="0.3">
      <c r="A236" s="43" t="s">
        <v>691</v>
      </c>
      <c r="B236" s="37" t="s">
        <v>353</v>
      </c>
      <c r="C236" s="38"/>
      <c r="D236" s="44" t="s">
        <v>690</v>
      </c>
      <c r="E236" s="40"/>
      <c r="F236" s="40"/>
      <c r="G236" s="40"/>
      <c r="H236" s="25">
        <v>346960.24</v>
      </c>
      <c r="I236" s="25">
        <v>109316.02</v>
      </c>
      <c r="J236" s="25">
        <v>0.02</v>
      </c>
      <c r="K236" s="25">
        <v>456276.24</v>
      </c>
      <c r="L236" s="72"/>
    </row>
    <row r="237" spans="1:12" x14ac:dyDescent="0.3">
      <c r="A237" s="43" t="s">
        <v>692</v>
      </c>
      <c r="B237" s="37" t="s">
        <v>353</v>
      </c>
      <c r="C237" s="38"/>
      <c r="D237" s="38"/>
      <c r="E237" s="44" t="s">
        <v>690</v>
      </c>
      <c r="F237" s="40"/>
      <c r="G237" s="40"/>
      <c r="H237" s="25">
        <v>346960.24</v>
      </c>
      <c r="I237" s="25">
        <v>109316.02</v>
      </c>
      <c r="J237" s="25">
        <v>0.02</v>
      </c>
      <c r="K237" s="25">
        <v>456276.24</v>
      </c>
      <c r="L237" s="72"/>
    </row>
    <row r="238" spans="1:12" x14ac:dyDescent="0.3">
      <c r="A238" s="43" t="s">
        <v>693</v>
      </c>
      <c r="B238" s="37" t="s">
        <v>353</v>
      </c>
      <c r="C238" s="38"/>
      <c r="D238" s="38"/>
      <c r="E238" s="38"/>
      <c r="F238" s="44" t="s">
        <v>694</v>
      </c>
      <c r="G238" s="40"/>
      <c r="H238" s="25">
        <v>34069.5</v>
      </c>
      <c r="I238" s="25">
        <v>15886.39</v>
      </c>
      <c r="J238" s="25">
        <v>0.02</v>
      </c>
      <c r="K238" s="25">
        <v>49955.87</v>
      </c>
      <c r="L238" s="74">
        <f>I238-J238</f>
        <v>15886.369999999999</v>
      </c>
    </row>
    <row r="239" spans="1:12" x14ac:dyDescent="0.3">
      <c r="A239" s="45" t="s">
        <v>695</v>
      </c>
      <c r="B239" s="37" t="s">
        <v>353</v>
      </c>
      <c r="C239" s="38"/>
      <c r="D239" s="38"/>
      <c r="E239" s="38"/>
      <c r="F239" s="38"/>
      <c r="G239" s="46" t="s">
        <v>696</v>
      </c>
      <c r="H239" s="27">
        <v>34069.5</v>
      </c>
      <c r="I239" s="27">
        <v>15886.39</v>
      </c>
      <c r="J239" s="27">
        <v>0.02</v>
      </c>
      <c r="K239" s="27">
        <v>49955.87</v>
      </c>
      <c r="L239" s="68"/>
    </row>
    <row r="240" spans="1:12" x14ac:dyDescent="0.3">
      <c r="A240" s="47" t="s">
        <v>353</v>
      </c>
      <c r="B240" s="37" t="s">
        <v>353</v>
      </c>
      <c r="C240" s="38"/>
      <c r="D240" s="38"/>
      <c r="E240" s="38"/>
      <c r="F240" s="38"/>
      <c r="G240" s="48" t="s">
        <v>353</v>
      </c>
      <c r="H240" s="26"/>
      <c r="I240" s="26"/>
      <c r="J240" s="26"/>
      <c r="K240" s="26"/>
      <c r="L240" s="69"/>
    </row>
    <row r="241" spans="1:12" x14ac:dyDescent="0.3">
      <c r="A241" s="43" t="s">
        <v>697</v>
      </c>
      <c r="B241" s="37" t="s">
        <v>353</v>
      </c>
      <c r="C241" s="38"/>
      <c r="D241" s="38"/>
      <c r="E241" s="38"/>
      <c r="F241" s="44" t="s">
        <v>698</v>
      </c>
      <c r="G241" s="40"/>
      <c r="H241" s="25">
        <v>204170.22</v>
      </c>
      <c r="I241" s="25">
        <v>68907.19</v>
      </c>
      <c r="J241" s="25">
        <v>0</v>
      </c>
      <c r="K241" s="25">
        <v>273077.40999999997</v>
      </c>
      <c r="L241" s="72"/>
    </row>
    <row r="242" spans="1:12" x14ac:dyDescent="0.3">
      <c r="A242" s="45" t="s">
        <v>699</v>
      </c>
      <c r="B242" s="37" t="s">
        <v>353</v>
      </c>
      <c r="C242" s="38"/>
      <c r="D242" s="38"/>
      <c r="E242" s="38"/>
      <c r="F242" s="38"/>
      <c r="G242" s="46" t="s">
        <v>700</v>
      </c>
      <c r="H242" s="27">
        <v>75341.320000000007</v>
      </c>
      <c r="I242" s="27">
        <v>29239.13</v>
      </c>
      <c r="J242" s="27">
        <v>0</v>
      </c>
      <c r="K242" s="27">
        <v>104580.45</v>
      </c>
      <c r="L242" s="74">
        <f>I242-J242</f>
        <v>29239.13</v>
      </c>
    </row>
    <row r="243" spans="1:12" x14ac:dyDescent="0.3">
      <c r="A243" s="45" t="s">
        <v>701</v>
      </c>
      <c r="B243" s="37" t="s">
        <v>353</v>
      </c>
      <c r="C243" s="38"/>
      <c r="D243" s="38"/>
      <c r="E243" s="38"/>
      <c r="F243" s="38"/>
      <c r="G243" s="46" t="s">
        <v>702</v>
      </c>
      <c r="H243" s="27">
        <v>94376.28</v>
      </c>
      <c r="I243" s="27">
        <v>26505.63</v>
      </c>
      <c r="J243" s="27">
        <v>0</v>
      </c>
      <c r="K243" s="27">
        <v>120881.91</v>
      </c>
      <c r="L243" s="74">
        <f>I243-J243</f>
        <v>26505.63</v>
      </c>
    </row>
    <row r="244" spans="1:12" x14ac:dyDescent="0.3">
      <c r="A244" s="45" t="s">
        <v>703</v>
      </c>
      <c r="B244" s="37" t="s">
        <v>353</v>
      </c>
      <c r="C244" s="38"/>
      <c r="D244" s="38"/>
      <c r="E244" s="38"/>
      <c r="F244" s="38"/>
      <c r="G244" s="46" t="s">
        <v>704</v>
      </c>
      <c r="H244" s="27">
        <v>14584.18</v>
      </c>
      <c r="I244" s="27">
        <v>4064.21</v>
      </c>
      <c r="J244" s="27">
        <v>0</v>
      </c>
      <c r="K244" s="27">
        <v>18648.39</v>
      </c>
      <c r="L244" s="74">
        <f>I244-J244</f>
        <v>4064.21</v>
      </c>
    </row>
    <row r="245" spans="1:12" x14ac:dyDescent="0.3">
      <c r="A245" s="45" t="s">
        <v>705</v>
      </c>
      <c r="B245" s="37" t="s">
        <v>353</v>
      </c>
      <c r="C245" s="38"/>
      <c r="D245" s="38"/>
      <c r="E245" s="38"/>
      <c r="F245" s="38"/>
      <c r="G245" s="46" t="s">
        <v>706</v>
      </c>
      <c r="H245" s="27">
        <v>19868.439999999999</v>
      </c>
      <c r="I245" s="27">
        <v>9098.2199999999993</v>
      </c>
      <c r="J245" s="27">
        <v>0</v>
      </c>
      <c r="K245" s="27">
        <v>28966.66</v>
      </c>
      <c r="L245" s="74">
        <f>I245-J245</f>
        <v>9098.2199999999993</v>
      </c>
    </row>
    <row r="246" spans="1:12" x14ac:dyDescent="0.3">
      <c r="A246" s="47" t="s">
        <v>353</v>
      </c>
      <c r="B246" s="37" t="s">
        <v>353</v>
      </c>
      <c r="C246" s="38"/>
      <c r="D246" s="38"/>
      <c r="E246" s="38"/>
      <c r="F246" s="38"/>
      <c r="G246" s="48" t="s">
        <v>353</v>
      </c>
      <c r="H246" s="26"/>
      <c r="I246" s="26"/>
      <c r="J246" s="26"/>
      <c r="K246" s="26"/>
      <c r="L246" s="69"/>
    </row>
    <row r="247" spans="1:12" x14ac:dyDescent="0.3">
      <c r="A247" s="43" t="s">
        <v>707</v>
      </c>
      <c r="B247" s="37" t="s">
        <v>353</v>
      </c>
      <c r="C247" s="38"/>
      <c r="D247" s="38"/>
      <c r="E247" s="38"/>
      <c r="F247" s="44" t="s">
        <v>708</v>
      </c>
      <c r="G247" s="40"/>
      <c r="H247" s="25">
        <v>8707</v>
      </c>
      <c r="I247" s="25">
        <v>0</v>
      </c>
      <c r="J247" s="25">
        <v>0</v>
      </c>
      <c r="K247" s="25">
        <v>8707</v>
      </c>
      <c r="L247" s="74">
        <f>I247-J247</f>
        <v>0</v>
      </c>
    </row>
    <row r="248" spans="1:12" x14ac:dyDescent="0.3">
      <c r="A248" s="45" t="s">
        <v>709</v>
      </c>
      <c r="B248" s="37" t="s">
        <v>353</v>
      </c>
      <c r="C248" s="38"/>
      <c r="D248" s="38"/>
      <c r="E248" s="38"/>
      <c r="F248" s="38"/>
      <c r="G248" s="46" t="s">
        <v>710</v>
      </c>
      <c r="H248" s="27">
        <v>61</v>
      </c>
      <c r="I248" s="27">
        <v>0</v>
      </c>
      <c r="J248" s="27">
        <v>0</v>
      </c>
      <c r="K248" s="27">
        <v>61</v>
      </c>
      <c r="L248" s="68"/>
    </row>
    <row r="249" spans="1:12" x14ac:dyDescent="0.3">
      <c r="A249" s="45" t="s">
        <v>711</v>
      </c>
      <c r="B249" s="37" t="s">
        <v>353</v>
      </c>
      <c r="C249" s="38"/>
      <c r="D249" s="38"/>
      <c r="E249" s="38"/>
      <c r="F249" s="38"/>
      <c r="G249" s="46" t="s">
        <v>712</v>
      </c>
      <c r="H249" s="27">
        <v>8646</v>
      </c>
      <c r="I249" s="27">
        <v>0</v>
      </c>
      <c r="J249" s="27">
        <v>0</v>
      </c>
      <c r="K249" s="27">
        <v>8646</v>
      </c>
      <c r="L249" s="68"/>
    </row>
    <row r="250" spans="1:12" x14ac:dyDescent="0.3">
      <c r="A250" s="47" t="s">
        <v>353</v>
      </c>
      <c r="B250" s="37" t="s">
        <v>353</v>
      </c>
      <c r="C250" s="38"/>
      <c r="D250" s="38"/>
      <c r="E250" s="38"/>
      <c r="F250" s="38"/>
      <c r="G250" s="48" t="s">
        <v>353</v>
      </c>
      <c r="H250" s="26"/>
      <c r="I250" s="26"/>
      <c r="J250" s="26"/>
      <c r="K250" s="26"/>
      <c r="L250" s="69"/>
    </row>
    <row r="251" spans="1:12" x14ac:dyDescent="0.3">
      <c r="A251" s="43" t="s">
        <v>719</v>
      </c>
      <c r="B251" s="37" t="s">
        <v>353</v>
      </c>
      <c r="C251" s="38"/>
      <c r="D251" s="38"/>
      <c r="E251" s="38"/>
      <c r="F251" s="44" t="s">
        <v>720</v>
      </c>
      <c r="G251" s="40"/>
      <c r="H251" s="25">
        <v>37793.379999999997</v>
      </c>
      <c r="I251" s="25">
        <v>440.61</v>
      </c>
      <c r="J251" s="25">
        <v>0</v>
      </c>
      <c r="K251" s="25">
        <v>38233.99</v>
      </c>
      <c r="L251" s="74">
        <f>I251-J251</f>
        <v>440.61</v>
      </c>
    </row>
    <row r="252" spans="1:12" x14ac:dyDescent="0.3">
      <c r="A252" s="45" t="s">
        <v>721</v>
      </c>
      <c r="B252" s="37" t="s">
        <v>353</v>
      </c>
      <c r="C252" s="38"/>
      <c r="D252" s="38"/>
      <c r="E252" s="38"/>
      <c r="F252" s="38"/>
      <c r="G252" s="46" t="s">
        <v>722</v>
      </c>
      <c r="H252" s="27">
        <v>20310.68</v>
      </c>
      <c r="I252" s="27">
        <v>156</v>
      </c>
      <c r="J252" s="27">
        <v>0</v>
      </c>
      <c r="K252" s="27">
        <v>20466.68</v>
      </c>
      <c r="L252" s="68"/>
    </row>
    <row r="253" spans="1:12" x14ac:dyDescent="0.3">
      <c r="A253" s="45" t="s">
        <v>723</v>
      </c>
      <c r="B253" s="37" t="s">
        <v>353</v>
      </c>
      <c r="C253" s="38"/>
      <c r="D253" s="38"/>
      <c r="E253" s="38"/>
      <c r="F253" s="38"/>
      <c r="G253" s="46" t="s">
        <v>724</v>
      </c>
      <c r="H253" s="27">
        <v>6152.45</v>
      </c>
      <c r="I253" s="27">
        <v>214.61</v>
      </c>
      <c r="J253" s="27">
        <v>0</v>
      </c>
      <c r="K253" s="27">
        <v>6367.06</v>
      </c>
      <c r="L253" s="68"/>
    </row>
    <row r="254" spans="1:12" x14ac:dyDescent="0.3">
      <c r="A254" s="45" t="s">
        <v>725</v>
      </c>
      <c r="B254" s="37" t="s">
        <v>353</v>
      </c>
      <c r="C254" s="38"/>
      <c r="D254" s="38"/>
      <c r="E254" s="38"/>
      <c r="F254" s="38"/>
      <c r="G254" s="46" t="s">
        <v>726</v>
      </c>
      <c r="H254" s="27">
        <v>4186</v>
      </c>
      <c r="I254" s="27">
        <v>0</v>
      </c>
      <c r="J254" s="27">
        <v>0</v>
      </c>
      <c r="K254" s="27">
        <v>4186</v>
      </c>
      <c r="L254" s="68"/>
    </row>
    <row r="255" spans="1:12" x14ac:dyDescent="0.3">
      <c r="A255" s="45" t="s">
        <v>727</v>
      </c>
      <c r="B255" s="37" t="s">
        <v>353</v>
      </c>
      <c r="C255" s="38"/>
      <c r="D255" s="38"/>
      <c r="E255" s="38"/>
      <c r="F255" s="38"/>
      <c r="G255" s="46" t="s">
        <v>728</v>
      </c>
      <c r="H255" s="27">
        <v>528</v>
      </c>
      <c r="I255" s="27">
        <v>70</v>
      </c>
      <c r="J255" s="27">
        <v>0</v>
      </c>
      <c r="K255" s="27">
        <v>598</v>
      </c>
      <c r="L255" s="68"/>
    </row>
    <row r="256" spans="1:12" x14ac:dyDescent="0.3">
      <c r="A256" s="45" t="s">
        <v>729</v>
      </c>
      <c r="B256" s="37" t="s">
        <v>353</v>
      </c>
      <c r="C256" s="38"/>
      <c r="D256" s="38"/>
      <c r="E256" s="38"/>
      <c r="F256" s="38"/>
      <c r="G256" s="46" t="s">
        <v>730</v>
      </c>
      <c r="H256" s="27">
        <v>5836.45</v>
      </c>
      <c r="I256" s="27">
        <v>0</v>
      </c>
      <c r="J256" s="27">
        <v>0</v>
      </c>
      <c r="K256" s="27">
        <v>5836.45</v>
      </c>
      <c r="L256" s="68"/>
    </row>
    <row r="257" spans="1:12" x14ac:dyDescent="0.3">
      <c r="A257" s="45" t="s">
        <v>731</v>
      </c>
      <c r="B257" s="37" t="s">
        <v>353</v>
      </c>
      <c r="C257" s="38"/>
      <c r="D257" s="38"/>
      <c r="E257" s="38"/>
      <c r="F257" s="38"/>
      <c r="G257" s="46" t="s">
        <v>686</v>
      </c>
      <c r="H257" s="27">
        <v>779.8</v>
      </c>
      <c r="I257" s="27">
        <v>0</v>
      </c>
      <c r="J257" s="27">
        <v>0</v>
      </c>
      <c r="K257" s="27">
        <v>779.8</v>
      </c>
      <c r="L257" s="68"/>
    </row>
    <row r="258" spans="1:12" x14ac:dyDescent="0.3">
      <c r="A258" s="47" t="s">
        <v>353</v>
      </c>
      <c r="B258" s="37" t="s">
        <v>353</v>
      </c>
      <c r="C258" s="38"/>
      <c r="D258" s="38"/>
      <c r="E258" s="38"/>
      <c r="F258" s="38"/>
      <c r="G258" s="48" t="s">
        <v>353</v>
      </c>
      <c r="H258" s="26"/>
      <c r="I258" s="26"/>
      <c r="J258" s="26"/>
      <c r="K258" s="26"/>
      <c r="L258" s="69"/>
    </row>
    <row r="259" spans="1:12" x14ac:dyDescent="0.3">
      <c r="A259" s="43" t="s">
        <v>732</v>
      </c>
      <c r="B259" s="37" t="s">
        <v>353</v>
      </c>
      <c r="C259" s="38"/>
      <c r="D259" s="38"/>
      <c r="E259" s="38"/>
      <c r="F259" s="44" t="s">
        <v>733</v>
      </c>
      <c r="G259" s="40"/>
      <c r="H259" s="25">
        <v>20897.330000000002</v>
      </c>
      <c r="I259" s="25">
        <v>9387.69</v>
      </c>
      <c r="J259" s="25">
        <v>0</v>
      </c>
      <c r="K259" s="25">
        <v>30285.02</v>
      </c>
      <c r="L259" s="74">
        <f>I259-J259</f>
        <v>9387.69</v>
      </c>
    </row>
    <row r="260" spans="1:12" x14ac:dyDescent="0.3">
      <c r="A260" s="45" t="s">
        <v>734</v>
      </c>
      <c r="B260" s="37" t="s">
        <v>353</v>
      </c>
      <c r="C260" s="38"/>
      <c r="D260" s="38"/>
      <c r="E260" s="38"/>
      <c r="F260" s="38"/>
      <c r="G260" s="46" t="s">
        <v>538</v>
      </c>
      <c r="H260" s="27">
        <v>2418.64</v>
      </c>
      <c r="I260" s="27">
        <v>1132.98</v>
      </c>
      <c r="J260" s="27">
        <v>0</v>
      </c>
      <c r="K260" s="27">
        <v>3551.62</v>
      </c>
      <c r="L260" s="68"/>
    </row>
    <row r="261" spans="1:12" x14ac:dyDescent="0.3">
      <c r="A261" s="45" t="s">
        <v>735</v>
      </c>
      <c r="B261" s="37" t="s">
        <v>353</v>
      </c>
      <c r="C261" s="38"/>
      <c r="D261" s="38"/>
      <c r="E261" s="38"/>
      <c r="F261" s="38"/>
      <c r="G261" s="46" t="s">
        <v>736</v>
      </c>
      <c r="H261" s="27">
        <v>5441.9</v>
      </c>
      <c r="I261" s="27">
        <v>1836.1</v>
      </c>
      <c r="J261" s="27">
        <v>0</v>
      </c>
      <c r="K261" s="27">
        <v>7278</v>
      </c>
      <c r="L261" s="68"/>
    </row>
    <row r="262" spans="1:12" x14ac:dyDescent="0.3">
      <c r="A262" s="45" t="s">
        <v>737</v>
      </c>
      <c r="B262" s="37" t="s">
        <v>353</v>
      </c>
      <c r="C262" s="38"/>
      <c r="D262" s="38"/>
      <c r="E262" s="38"/>
      <c r="F262" s="38"/>
      <c r="G262" s="46" t="s">
        <v>738</v>
      </c>
      <c r="H262" s="27">
        <v>13036.79</v>
      </c>
      <c r="I262" s="27">
        <v>6418.61</v>
      </c>
      <c r="J262" s="27">
        <v>0</v>
      </c>
      <c r="K262" s="27">
        <v>19455.400000000001</v>
      </c>
      <c r="L262" s="68"/>
    </row>
    <row r="263" spans="1:12" x14ac:dyDescent="0.3">
      <c r="A263" s="47" t="s">
        <v>353</v>
      </c>
      <c r="B263" s="37" t="s">
        <v>353</v>
      </c>
      <c r="C263" s="38"/>
      <c r="D263" s="38"/>
      <c r="E263" s="38"/>
      <c r="F263" s="38"/>
      <c r="G263" s="48" t="s">
        <v>353</v>
      </c>
      <c r="H263" s="26"/>
      <c r="I263" s="26"/>
      <c r="J263" s="26"/>
      <c r="K263" s="26"/>
      <c r="L263" s="69"/>
    </row>
    <row r="264" spans="1:12" x14ac:dyDescent="0.3">
      <c r="A264" s="43" t="s">
        <v>739</v>
      </c>
      <c r="B264" s="37" t="s">
        <v>353</v>
      </c>
      <c r="C264" s="38"/>
      <c r="D264" s="38"/>
      <c r="E264" s="38"/>
      <c r="F264" s="44" t="s">
        <v>740</v>
      </c>
      <c r="G264" s="40"/>
      <c r="H264" s="25">
        <v>36020.11</v>
      </c>
      <c r="I264" s="25">
        <v>13894.14</v>
      </c>
      <c r="J264" s="25">
        <v>0</v>
      </c>
      <c r="K264" s="25">
        <v>49914.25</v>
      </c>
      <c r="L264" s="74">
        <f>I264-J264</f>
        <v>13894.14</v>
      </c>
    </row>
    <row r="265" spans="1:12" x14ac:dyDescent="0.3">
      <c r="A265" s="45" t="s">
        <v>741</v>
      </c>
      <c r="B265" s="37" t="s">
        <v>353</v>
      </c>
      <c r="C265" s="38"/>
      <c r="D265" s="38"/>
      <c r="E265" s="38"/>
      <c r="F265" s="38"/>
      <c r="G265" s="46" t="s">
        <v>742</v>
      </c>
      <c r="H265" s="27">
        <v>135.05000000000001</v>
      </c>
      <c r="I265" s="27">
        <v>0</v>
      </c>
      <c r="J265" s="27">
        <v>0</v>
      </c>
      <c r="K265" s="27">
        <v>135.05000000000001</v>
      </c>
      <c r="L265" s="68"/>
    </row>
    <row r="266" spans="1:12" x14ac:dyDescent="0.3">
      <c r="A266" s="45" t="s">
        <v>743</v>
      </c>
      <c r="B266" s="37" t="s">
        <v>353</v>
      </c>
      <c r="C266" s="38"/>
      <c r="D266" s="38"/>
      <c r="E266" s="38"/>
      <c r="F266" s="38"/>
      <c r="G266" s="46" t="s">
        <v>744</v>
      </c>
      <c r="H266" s="27">
        <v>3899.6</v>
      </c>
      <c r="I266" s="27">
        <v>0</v>
      </c>
      <c r="J266" s="27">
        <v>0</v>
      </c>
      <c r="K266" s="27">
        <v>3899.6</v>
      </c>
      <c r="L266" s="68"/>
    </row>
    <row r="267" spans="1:12" x14ac:dyDescent="0.3">
      <c r="A267" s="45" t="s">
        <v>745</v>
      </c>
      <c r="B267" s="37" t="s">
        <v>353</v>
      </c>
      <c r="C267" s="38"/>
      <c r="D267" s="38"/>
      <c r="E267" s="38"/>
      <c r="F267" s="38"/>
      <c r="G267" s="46" t="s">
        <v>746</v>
      </c>
      <c r="H267" s="27">
        <v>61</v>
      </c>
      <c r="I267" s="27">
        <v>94</v>
      </c>
      <c r="J267" s="27">
        <v>0</v>
      </c>
      <c r="K267" s="27">
        <v>155</v>
      </c>
      <c r="L267" s="68"/>
    </row>
    <row r="268" spans="1:12" x14ac:dyDescent="0.3">
      <c r="A268" s="45" t="s">
        <v>749</v>
      </c>
      <c r="B268" s="37" t="s">
        <v>353</v>
      </c>
      <c r="C268" s="38"/>
      <c r="D268" s="38"/>
      <c r="E268" s="38"/>
      <c r="F268" s="38"/>
      <c r="G268" s="46" t="s">
        <v>750</v>
      </c>
      <c r="H268" s="27">
        <v>0</v>
      </c>
      <c r="I268" s="27">
        <v>4698.5200000000004</v>
      </c>
      <c r="J268" s="27">
        <v>0</v>
      </c>
      <c r="K268" s="27">
        <v>4698.5200000000004</v>
      </c>
      <c r="L268" s="68"/>
    </row>
    <row r="269" spans="1:12" x14ac:dyDescent="0.3">
      <c r="A269" s="45" t="s">
        <v>1009</v>
      </c>
      <c r="B269" s="37" t="s">
        <v>353</v>
      </c>
      <c r="C269" s="38"/>
      <c r="D269" s="38"/>
      <c r="E269" s="38"/>
      <c r="F269" s="38"/>
      <c r="G269" s="46" t="s">
        <v>792</v>
      </c>
      <c r="H269" s="27">
        <v>21828</v>
      </c>
      <c r="I269" s="27">
        <v>7276</v>
      </c>
      <c r="J269" s="27">
        <v>0</v>
      </c>
      <c r="K269" s="27">
        <v>29104</v>
      </c>
      <c r="L269" s="68"/>
    </row>
    <row r="270" spans="1:12" x14ac:dyDescent="0.3">
      <c r="A270" s="45" t="s">
        <v>753</v>
      </c>
      <c r="B270" s="37" t="s">
        <v>353</v>
      </c>
      <c r="C270" s="38"/>
      <c r="D270" s="38"/>
      <c r="E270" s="38"/>
      <c r="F270" s="38"/>
      <c r="G270" s="46" t="s">
        <v>754</v>
      </c>
      <c r="H270" s="27">
        <v>156</v>
      </c>
      <c r="I270" s="27">
        <v>40</v>
      </c>
      <c r="J270" s="27">
        <v>0</v>
      </c>
      <c r="K270" s="27">
        <v>196</v>
      </c>
      <c r="L270" s="68"/>
    </row>
    <row r="271" spans="1:12" x14ac:dyDescent="0.3">
      <c r="A271" s="45" t="s">
        <v>755</v>
      </c>
      <c r="B271" s="37" t="s">
        <v>353</v>
      </c>
      <c r="C271" s="38"/>
      <c r="D271" s="38"/>
      <c r="E271" s="38"/>
      <c r="F271" s="38"/>
      <c r="G271" s="46" t="s">
        <v>756</v>
      </c>
      <c r="H271" s="27">
        <v>4379</v>
      </c>
      <c r="I271" s="27">
        <v>0</v>
      </c>
      <c r="J271" s="27">
        <v>0</v>
      </c>
      <c r="K271" s="27">
        <v>4379</v>
      </c>
      <c r="L271" s="68"/>
    </row>
    <row r="272" spans="1:12" x14ac:dyDescent="0.3">
      <c r="A272" s="45" t="s">
        <v>759</v>
      </c>
      <c r="B272" s="37" t="s">
        <v>353</v>
      </c>
      <c r="C272" s="38"/>
      <c r="D272" s="38"/>
      <c r="E272" s="38"/>
      <c r="F272" s="38"/>
      <c r="G272" s="46" t="s">
        <v>760</v>
      </c>
      <c r="H272" s="27">
        <v>3956.98</v>
      </c>
      <c r="I272" s="27">
        <v>1626.66</v>
      </c>
      <c r="J272" s="27">
        <v>0</v>
      </c>
      <c r="K272" s="27">
        <v>5583.64</v>
      </c>
      <c r="L272" s="68"/>
    </row>
    <row r="273" spans="1:12" x14ac:dyDescent="0.3">
      <c r="A273" s="45" t="s">
        <v>761</v>
      </c>
      <c r="B273" s="37" t="s">
        <v>353</v>
      </c>
      <c r="C273" s="38"/>
      <c r="D273" s="38"/>
      <c r="E273" s="38"/>
      <c r="F273" s="38"/>
      <c r="G273" s="46" t="s">
        <v>762</v>
      </c>
      <c r="H273" s="27">
        <v>480.48</v>
      </c>
      <c r="I273" s="27">
        <v>158.96</v>
      </c>
      <c r="J273" s="27">
        <v>0</v>
      </c>
      <c r="K273" s="27">
        <v>639.44000000000005</v>
      </c>
      <c r="L273" s="68"/>
    </row>
    <row r="274" spans="1:12" x14ac:dyDescent="0.3">
      <c r="A274" s="45" t="s">
        <v>765</v>
      </c>
      <c r="B274" s="37" t="s">
        <v>353</v>
      </c>
      <c r="C274" s="38"/>
      <c r="D274" s="38"/>
      <c r="E274" s="38"/>
      <c r="F274" s="38"/>
      <c r="G274" s="46" t="s">
        <v>1019</v>
      </c>
      <c r="H274" s="27">
        <v>1124</v>
      </c>
      <c r="I274" s="27">
        <v>0</v>
      </c>
      <c r="J274" s="27">
        <v>0</v>
      </c>
      <c r="K274" s="27">
        <v>1124</v>
      </c>
      <c r="L274" s="68"/>
    </row>
    <row r="276" spans="1:12" x14ac:dyDescent="0.3">
      <c r="A276" s="43" t="s">
        <v>767</v>
      </c>
      <c r="B276" s="37" t="s">
        <v>353</v>
      </c>
      <c r="C276" s="38"/>
      <c r="D276" s="38"/>
      <c r="E276" s="38"/>
      <c r="F276" s="44" t="s">
        <v>768</v>
      </c>
      <c r="G276" s="40"/>
      <c r="H276" s="25">
        <v>5302.7</v>
      </c>
      <c r="I276" s="25">
        <v>800</v>
      </c>
      <c r="J276" s="25">
        <v>0</v>
      </c>
      <c r="K276" s="25">
        <v>6102.7</v>
      </c>
      <c r="L276" s="74">
        <f>I276-J276</f>
        <v>800</v>
      </c>
    </row>
    <row r="277" spans="1:12" x14ac:dyDescent="0.3">
      <c r="A277" s="45" t="s">
        <v>769</v>
      </c>
      <c r="B277" s="37" t="s">
        <v>353</v>
      </c>
      <c r="C277" s="38"/>
      <c r="D277" s="38"/>
      <c r="E277" s="38"/>
      <c r="F277" s="38"/>
      <c r="G277" s="46" t="s">
        <v>770</v>
      </c>
      <c r="H277" s="27">
        <v>0</v>
      </c>
      <c r="I277" s="27">
        <v>800</v>
      </c>
      <c r="J277" s="27">
        <v>0</v>
      </c>
      <c r="K277" s="27">
        <v>800</v>
      </c>
      <c r="L277" s="68"/>
    </row>
    <row r="278" spans="1:12" x14ac:dyDescent="0.3">
      <c r="A278" s="45" t="s">
        <v>771</v>
      </c>
      <c r="B278" s="37" t="s">
        <v>353</v>
      </c>
      <c r="C278" s="38"/>
      <c r="D278" s="38"/>
      <c r="E278" s="38"/>
      <c r="F278" s="38"/>
      <c r="G278" s="46" t="s">
        <v>772</v>
      </c>
      <c r="H278" s="27">
        <v>5287.7</v>
      </c>
      <c r="I278" s="27">
        <v>0</v>
      </c>
      <c r="J278" s="27">
        <v>0</v>
      </c>
      <c r="K278" s="27">
        <v>5287.7</v>
      </c>
      <c r="L278" s="68"/>
    </row>
    <row r="279" spans="1:12" x14ac:dyDescent="0.3">
      <c r="A279" s="45" t="s">
        <v>773</v>
      </c>
      <c r="B279" s="37" t="s">
        <v>353</v>
      </c>
      <c r="C279" s="38"/>
      <c r="D279" s="38"/>
      <c r="E279" s="38"/>
      <c r="F279" s="38"/>
      <c r="G279" s="46" t="s">
        <v>774</v>
      </c>
      <c r="H279" s="27">
        <v>15</v>
      </c>
      <c r="I279" s="27">
        <v>0</v>
      </c>
      <c r="J279" s="27">
        <v>0</v>
      </c>
      <c r="K279" s="27">
        <v>15</v>
      </c>
      <c r="L279" s="68"/>
    </row>
    <row r="280" spans="1:12" x14ac:dyDescent="0.3">
      <c r="A280" s="47" t="s">
        <v>353</v>
      </c>
      <c r="B280" s="37" t="s">
        <v>353</v>
      </c>
      <c r="C280" s="38"/>
      <c r="D280" s="38"/>
      <c r="E280" s="38"/>
      <c r="F280" s="38"/>
      <c r="G280" s="48" t="s">
        <v>353</v>
      </c>
      <c r="H280" s="26"/>
      <c r="I280" s="26"/>
      <c r="J280" s="26"/>
      <c r="K280" s="26"/>
      <c r="L280" s="69"/>
    </row>
    <row r="281" spans="1:12" x14ac:dyDescent="0.3">
      <c r="A281" s="43" t="s">
        <v>779</v>
      </c>
      <c r="B281" s="36" t="s">
        <v>353</v>
      </c>
      <c r="C281" s="44" t="s">
        <v>780</v>
      </c>
      <c r="D281" s="40"/>
      <c r="E281" s="40"/>
      <c r="F281" s="40"/>
      <c r="G281" s="40"/>
      <c r="H281" s="25">
        <v>94476.58</v>
      </c>
      <c r="I281" s="25">
        <v>19474.04</v>
      </c>
      <c r="J281" s="25">
        <v>0</v>
      </c>
      <c r="K281" s="25">
        <v>113950.62</v>
      </c>
      <c r="L281" s="74">
        <f>I281-J281</f>
        <v>19474.04</v>
      </c>
    </row>
    <row r="282" spans="1:12" x14ac:dyDescent="0.3">
      <c r="A282" s="43" t="s">
        <v>781</v>
      </c>
      <c r="B282" s="37" t="s">
        <v>353</v>
      </c>
      <c r="C282" s="38"/>
      <c r="D282" s="44" t="s">
        <v>780</v>
      </c>
      <c r="E282" s="40"/>
      <c r="F282" s="40"/>
      <c r="G282" s="40"/>
      <c r="H282" s="25">
        <v>94476.58</v>
      </c>
      <c r="I282" s="25">
        <v>19474.04</v>
      </c>
      <c r="J282" s="25">
        <v>0</v>
      </c>
      <c r="K282" s="25">
        <v>113950.62</v>
      </c>
      <c r="L282" s="72"/>
    </row>
    <row r="283" spans="1:12" x14ac:dyDescent="0.3">
      <c r="A283" s="43" t="s">
        <v>782</v>
      </c>
      <c r="B283" s="37" t="s">
        <v>353</v>
      </c>
      <c r="C283" s="38"/>
      <c r="D283" s="38"/>
      <c r="E283" s="44" t="s">
        <v>780</v>
      </c>
      <c r="F283" s="40"/>
      <c r="G283" s="40"/>
      <c r="H283" s="25">
        <v>94476.58</v>
      </c>
      <c r="I283" s="25">
        <v>19474.04</v>
      </c>
      <c r="J283" s="25">
        <v>0</v>
      </c>
      <c r="K283" s="25">
        <v>113950.62</v>
      </c>
      <c r="L283" s="72"/>
    </row>
    <row r="284" spans="1:12" x14ac:dyDescent="0.3">
      <c r="A284" s="43" t="s">
        <v>783</v>
      </c>
      <c r="B284" s="37" t="s">
        <v>353</v>
      </c>
      <c r="C284" s="38"/>
      <c r="D284" s="38"/>
      <c r="E284" s="38"/>
      <c r="F284" s="44" t="s">
        <v>784</v>
      </c>
      <c r="G284" s="40"/>
      <c r="H284" s="25">
        <v>64648.23</v>
      </c>
      <c r="I284" s="25">
        <v>10238.99</v>
      </c>
      <c r="J284" s="25">
        <v>0</v>
      </c>
      <c r="K284" s="25">
        <v>74887.22</v>
      </c>
      <c r="L284" s="74">
        <f>I284-J284</f>
        <v>10238.99</v>
      </c>
    </row>
    <row r="285" spans="1:12" x14ac:dyDescent="0.3">
      <c r="A285" s="45" t="s">
        <v>787</v>
      </c>
      <c r="B285" s="37" t="s">
        <v>353</v>
      </c>
      <c r="C285" s="38"/>
      <c r="D285" s="38"/>
      <c r="E285" s="38"/>
      <c r="F285" s="38"/>
      <c r="G285" s="46" t="s">
        <v>788</v>
      </c>
      <c r="H285" s="27">
        <v>4090</v>
      </c>
      <c r="I285" s="27">
        <v>0</v>
      </c>
      <c r="J285" s="27">
        <v>0</v>
      </c>
      <c r="K285" s="27">
        <v>4090</v>
      </c>
      <c r="L285" s="68"/>
    </row>
    <row r="286" spans="1:12" x14ac:dyDescent="0.3">
      <c r="A286" s="45" t="s">
        <v>789</v>
      </c>
      <c r="B286" s="37" t="s">
        <v>353</v>
      </c>
      <c r="C286" s="38"/>
      <c r="D286" s="38"/>
      <c r="E286" s="38"/>
      <c r="F286" s="38"/>
      <c r="G286" s="46" t="s">
        <v>790</v>
      </c>
      <c r="H286" s="27">
        <v>139.97999999999999</v>
      </c>
      <c r="I286" s="27">
        <v>0</v>
      </c>
      <c r="J286" s="27">
        <v>0</v>
      </c>
      <c r="K286" s="27">
        <v>139.97999999999999</v>
      </c>
      <c r="L286" s="68"/>
    </row>
    <row r="287" spans="1:12" x14ac:dyDescent="0.3">
      <c r="A287" s="45" t="s">
        <v>793</v>
      </c>
      <c r="B287" s="37" t="s">
        <v>353</v>
      </c>
      <c r="C287" s="38"/>
      <c r="D287" s="38"/>
      <c r="E287" s="38"/>
      <c r="F287" s="38"/>
      <c r="G287" s="46" t="s">
        <v>794</v>
      </c>
      <c r="H287" s="27">
        <v>472.07</v>
      </c>
      <c r="I287" s="27">
        <v>804.17</v>
      </c>
      <c r="J287" s="27">
        <v>0</v>
      </c>
      <c r="K287" s="27">
        <v>1276.24</v>
      </c>
      <c r="L287" s="68"/>
    </row>
    <row r="288" spans="1:12" x14ac:dyDescent="0.3">
      <c r="A288" s="45" t="s">
        <v>795</v>
      </c>
      <c r="B288" s="37" t="s">
        <v>353</v>
      </c>
      <c r="C288" s="38"/>
      <c r="D288" s="38"/>
      <c r="E288" s="38"/>
      <c r="F288" s="38"/>
      <c r="G288" s="46" t="s">
        <v>796</v>
      </c>
      <c r="H288" s="27">
        <v>10513.08</v>
      </c>
      <c r="I288" s="27">
        <v>6064.72</v>
      </c>
      <c r="J288" s="27">
        <v>0</v>
      </c>
      <c r="K288" s="27">
        <v>16577.8</v>
      </c>
      <c r="L288" s="68"/>
    </row>
    <row r="289" spans="1:12" x14ac:dyDescent="0.3">
      <c r="A289" s="45" t="s">
        <v>797</v>
      </c>
      <c r="B289" s="37" t="s">
        <v>353</v>
      </c>
      <c r="C289" s="38"/>
      <c r="D289" s="38"/>
      <c r="E289" s="38"/>
      <c r="F289" s="38"/>
      <c r="G289" s="46" t="s">
        <v>798</v>
      </c>
      <c r="H289" s="27">
        <v>5488.05</v>
      </c>
      <c r="I289" s="27">
        <v>0</v>
      </c>
      <c r="J289" s="27">
        <v>0</v>
      </c>
      <c r="K289" s="27">
        <v>5488.05</v>
      </c>
      <c r="L289" s="68"/>
    </row>
    <row r="290" spans="1:12" x14ac:dyDescent="0.3">
      <c r="A290" s="45" t="s">
        <v>799</v>
      </c>
      <c r="B290" s="37" t="s">
        <v>353</v>
      </c>
      <c r="C290" s="38"/>
      <c r="D290" s="38"/>
      <c r="E290" s="38"/>
      <c r="F290" s="38"/>
      <c r="G290" s="46" t="s">
        <v>800</v>
      </c>
      <c r="H290" s="27">
        <v>42160.54</v>
      </c>
      <c r="I290" s="27">
        <v>3370.1</v>
      </c>
      <c r="J290" s="27">
        <v>0</v>
      </c>
      <c r="K290" s="27">
        <v>45530.64</v>
      </c>
      <c r="L290" s="68"/>
    </row>
    <row r="291" spans="1:12" x14ac:dyDescent="0.3">
      <c r="A291" s="45" t="s">
        <v>801</v>
      </c>
      <c r="B291" s="37" t="s">
        <v>353</v>
      </c>
      <c r="C291" s="38"/>
      <c r="D291" s="38"/>
      <c r="E291" s="38"/>
      <c r="F291" s="38"/>
      <c r="G291" s="46" t="s">
        <v>802</v>
      </c>
      <c r="H291" s="27">
        <v>1784.51</v>
      </c>
      <c r="I291" s="27">
        <v>0</v>
      </c>
      <c r="J291" s="27">
        <v>0</v>
      </c>
      <c r="K291" s="27">
        <v>1784.51</v>
      </c>
      <c r="L291" s="68"/>
    </row>
    <row r="292" spans="1:12" x14ac:dyDescent="0.3">
      <c r="A292" s="47" t="s">
        <v>353</v>
      </c>
      <c r="B292" s="37" t="s">
        <v>353</v>
      </c>
      <c r="C292" s="38"/>
      <c r="D292" s="38"/>
      <c r="E292" s="38"/>
      <c r="F292" s="38"/>
      <c r="G292" s="48" t="s">
        <v>353</v>
      </c>
      <c r="H292" s="26"/>
      <c r="I292" s="26"/>
      <c r="J292" s="26"/>
      <c r="K292" s="26"/>
      <c r="L292" s="69"/>
    </row>
    <row r="293" spans="1:12" x14ac:dyDescent="0.3">
      <c r="A293" s="43" t="s">
        <v>803</v>
      </c>
      <c r="B293" s="37" t="s">
        <v>353</v>
      </c>
      <c r="C293" s="38"/>
      <c r="D293" s="38"/>
      <c r="E293" s="38"/>
      <c r="F293" s="44" t="s">
        <v>804</v>
      </c>
      <c r="G293" s="40"/>
      <c r="H293" s="25">
        <v>7954.88</v>
      </c>
      <c r="I293" s="25">
        <v>2786.44</v>
      </c>
      <c r="J293" s="25">
        <v>0</v>
      </c>
      <c r="K293" s="25">
        <v>10741.32</v>
      </c>
      <c r="L293" s="74">
        <f>I293-J293</f>
        <v>2786.44</v>
      </c>
    </row>
    <row r="294" spans="1:12" x14ac:dyDescent="0.3">
      <c r="A294" s="45" t="s">
        <v>805</v>
      </c>
      <c r="B294" s="37" t="s">
        <v>353</v>
      </c>
      <c r="C294" s="38"/>
      <c r="D294" s="38"/>
      <c r="E294" s="38"/>
      <c r="F294" s="38"/>
      <c r="G294" s="46" t="s">
        <v>806</v>
      </c>
      <c r="H294" s="27">
        <v>132</v>
      </c>
      <c r="I294" s="27">
        <v>0</v>
      </c>
      <c r="J294" s="27">
        <v>0</v>
      </c>
      <c r="K294" s="27">
        <v>132</v>
      </c>
      <c r="L294" s="68"/>
    </row>
    <row r="295" spans="1:12" x14ac:dyDescent="0.3">
      <c r="A295" s="45" t="s">
        <v>807</v>
      </c>
      <c r="B295" s="37" t="s">
        <v>353</v>
      </c>
      <c r="C295" s="38"/>
      <c r="D295" s="38"/>
      <c r="E295" s="38"/>
      <c r="F295" s="38"/>
      <c r="G295" s="46" t="s">
        <v>808</v>
      </c>
      <c r="H295" s="27">
        <v>7822.88</v>
      </c>
      <c r="I295" s="27">
        <v>2786.44</v>
      </c>
      <c r="J295" s="27">
        <v>0</v>
      </c>
      <c r="K295" s="27">
        <v>10609.32</v>
      </c>
      <c r="L295" s="68"/>
    </row>
    <row r="296" spans="1:12" x14ac:dyDescent="0.3">
      <c r="A296" s="47" t="s">
        <v>353</v>
      </c>
      <c r="B296" s="37" t="s">
        <v>353</v>
      </c>
      <c r="C296" s="38"/>
      <c r="D296" s="38"/>
      <c r="E296" s="38"/>
      <c r="F296" s="38"/>
      <c r="G296" s="48" t="s">
        <v>353</v>
      </c>
      <c r="H296" s="26"/>
      <c r="I296" s="26"/>
      <c r="J296" s="26"/>
      <c r="K296" s="26"/>
      <c r="L296" s="69"/>
    </row>
    <row r="297" spans="1:12" x14ac:dyDescent="0.3">
      <c r="A297" s="43" t="s">
        <v>811</v>
      </c>
      <c r="B297" s="37" t="s">
        <v>353</v>
      </c>
      <c r="C297" s="38"/>
      <c r="D297" s="38"/>
      <c r="E297" s="38"/>
      <c r="F297" s="44" t="s">
        <v>812</v>
      </c>
      <c r="G297" s="40"/>
      <c r="H297" s="25">
        <v>13278.43</v>
      </c>
      <c r="I297" s="25">
        <v>4426.13</v>
      </c>
      <c r="J297" s="25">
        <v>0</v>
      </c>
      <c r="K297" s="25">
        <v>17704.560000000001</v>
      </c>
      <c r="L297" s="74">
        <f>I297-J297</f>
        <v>4426.13</v>
      </c>
    </row>
    <row r="298" spans="1:12" x14ac:dyDescent="0.3">
      <c r="A298" s="45" t="s">
        <v>813</v>
      </c>
      <c r="B298" s="37" t="s">
        <v>353</v>
      </c>
      <c r="C298" s="38"/>
      <c r="D298" s="38"/>
      <c r="E298" s="38"/>
      <c r="F298" s="38"/>
      <c r="G298" s="46" t="s">
        <v>814</v>
      </c>
      <c r="H298" s="27">
        <v>13278.43</v>
      </c>
      <c r="I298" s="27">
        <v>4426.13</v>
      </c>
      <c r="J298" s="27">
        <v>0</v>
      </c>
      <c r="K298" s="27">
        <v>17704.560000000001</v>
      </c>
      <c r="L298" s="68"/>
    </row>
    <row r="299" spans="1:12" x14ac:dyDescent="0.3">
      <c r="A299" s="47" t="s">
        <v>353</v>
      </c>
      <c r="B299" s="37" t="s">
        <v>353</v>
      </c>
      <c r="C299" s="38"/>
      <c r="D299" s="38"/>
      <c r="E299" s="38"/>
      <c r="F299" s="38"/>
      <c r="G299" s="48" t="s">
        <v>353</v>
      </c>
      <c r="H299" s="26"/>
      <c r="I299" s="26"/>
      <c r="J299" s="26"/>
      <c r="K299" s="26"/>
      <c r="L299" s="69"/>
    </row>
    <row r="300" spans="1:12" x14ac:dyDescent="0.3">
      <c r="A300" s="43" t="s">
        <v>815</v>
      </c>
      <c r="B300" s="37" t="s">
        <v>353</v>
      </c>
      <c r="C300" s="38"/>
      <c r="D300" s="38"/>
      <c r="E300" s="38"/>
      <c r="F300" s="44" t="s">
        <v>768</v>
      </c>
      <c r="G300" s="40"/>
      <c r="H300" s="25">
        <v>8595.0400000000009</v>
      </c>
      <c r="I300" s="25">
        <v>2022.48</v>
      </c>
      <c r="J300" s="25">
        <v>0</v>
      </c>
      <c r="K300" s="25">
        <v>10617.52</v>
      </c>
      <c r="L300" s="74">
        <f>I300-J300</f>
        <v>2022.48</v>
      </c>
    </row>
    <row r="301" spans="1:12" x14ac:dyDescent="0.3">
      <c r="A301" s="45" t="s">
        <v>816</v>
      </c>
      <c r="B301" s="37" t="s">
        <v>353</v>
      </c>
      <c r="C301" s="38"/>
      <c r="D301" s="38"/>
      <c r="E301" s="38"/>
      <c r="F301" s="38"/>
      <c r="G301" s="46" t="s">
        <v>770</v>
      </c>
      <c r="H301" s="27">
        <v>6862</v>
      </c>
      <c r="I301" s="27">
        <v>1560</v>
      </c>
      <c r="J301" s="27">
        <v>0</v>
      </c>
      <c r="K301" s="27">
        <v>8422</v>
      </c>
      <c r="L301" s="68"/>
    </row>
    <row r="302" spans="1:12" x14ac:dyDescent="0.3">
      <c r="A302" s="45" t="s">
        <v>819</v>
      </c>
      <c r="B302" s="37" t="s">
        <v>353</v>
      </c>
      <c r="C302" s="38"/>
      <c r="D302" s="38"/>
      <c r="E302" s="38"/>
      <c r="F302" s="38"/>
      <c r="G302" s="46" t="s">
        <v>772</v>
      </c>
      <c r="H302" s="27">
        <v>1733.04</v>
      </c>
      <c r="I302" s="27">
        <v>462.48</v>
      </c>
      <c r="J302" s="27">
        <v>0</v>
      </c>
      <c r="K302" s="27">
        <v>2195.52</v>
      </c>
      <c r="L302" s="68"/>
    </row>
    <row r="303" spans="1:12" x14ac:dyDescent="0.3">
      <c r="A303" s="47" t="s">
        <v>353</v>
      </c>
      <c r="B303" s="37" t="s">
        <v>353</v>
      </c>
      <c r="C303" s="38"/>
      <c r="D303" s="38"/>
      <c r="E303" s="38"/>
      <c r="F303" s="38"/>
      <c r="G303" s="48" t="s">
        <v>353</v>
      </c>
      <c r="H303" s="26"/>
      <c r="I303" s="26"/>
      <c r="J303" s="26"/>
      <c r="K303" s="26"/>
      <c r="L303" s="69"/>
    </row>
    <row r="304" spans="1:12" x14ac:dyDescent="0.3">
      <c r="A304" s="43" t="s">
        <v>820</v>
      </c>
      <c r="B304" s="36" t="s">
        <v>353</v>
      </c>
      <c r="C304" s="44" t="s">
        <v>821</v>
      </c>
      <c r="D304" s="40"/>
      <c r="E304" s="40"/>
      <c r="F304" s="40"/>
      <c r="G304" s="40"/>
      <c r="H304" s="25">
        <v>13126.93</v>
      </c>
      <c r="I304" s="25">
        <v>12430.57</v>
      </c>
      <c r="J304" s="25">
        <v>2985.03</v>
      </c>
      <c r="K304" s="25">
        <v>22572.47</v>
      </c>
      <c r="L304" s="74">
        <f>I304-J304</f>
        <v>9445.5399999999991</v>
      </c>
    </row>
    <row r="305" spans="1:12" x14ac:dyDescent="0.3">
      <c r="A305" s="43" t="s">
        <v>822</v>
      </c>
      <c r="B305" s="37" t="s">
        <v>353</v>
      </c>
      <c r="C305" s="38"/>
      <c r="D305" s="44" t="s">
        <v>821</v>
      </c>
      <c r="E305" s="40"/>
      <c r="F305" s="40"/>
      <c r="G305" s="40"/>
      <c r="H305" s="25">
        <v>13126.93</v>
      </c>
      <c r="I305" s="25">
        <v>12430.57</v>
      </c>
      <c r="J305" s="25">
        <v>2985.03</v>
      </c>
      <c r="K305" s="25">
        <v>22572.47</v>
      </c>
      <c r="L305" s="72"/>
    </row>
    <row r="306" spans="1:12" x14ac:dyDescent="0.3">
      <c r="A306" s="43" t="s">
        <v>823</v>
      </c>
      <c r="B306" s="37" t="s">
        <v>353</v>
      </c>
      <c r="C306" s="38"/>
      <c r="D306" s="38"/>
      <c r="E306" s="44" t="s">
        <v>824</v>
      </c>
      <c r="F306" s="40"/>
      <c r="G306" s="40"/>
      <c r="H306" s="25">
        <v>13126.93</v>
      </c>
      <c r="I306" s="25">
        <v>12430.57</v>
      </c>
      <c r="J306" s="25">
        <v>2985.03</v>
      </c>
      <c r="K306" s="25">
        <v>22572.47</v>
      </c>
      <c r="L306" s="72"/>
    </row>
    <row r="307" spans="1:12" x14ac:dyDescent="0.3">
      <c r="A307" s="43" t="s">
        <v>825</v>
      </c>
      <c r="B307" s="37" t="s">
        <v>353</v>
      </c>
      <c r="C307" s="38"/>
      <c r="D307" s="38"/>
      <c r="E307" s="38"/>
      <c r="F307" s="44" t="s">
        <v>826</v>
      </c>
      <c r="G307" s="40"/>
      <c r="H307" s="25">
        <v>5254.59</v>
      </c>
      <c r="I307" s="25">
        <v>8325.69</v>
      </c>
      <c r="J307" s="25">
        <v>0</v>
      </c>
      <c r="K307" s="25">
        <v>13580.28</v>
      </c>
      <c r="L307" s="74">
        <f>I307-J307</f>
        <v>8325.69</v>
      </c>
    </row>
    <row r="308" spans="1:12" x14ac:dyDescent="0.3">
      <c r="A308" s="45" t="s">
        <v>827</v>
      </c>
      <c r="B308" s="37" t="s">
        <v>353</v>
      </c>
      <c r="C308" s="38"/>
      <c r="D308" s="38"/>
      <c r="E308" s="38"/>
      <c r="F308" s="38"/>
      <c r="G308" s="46" t="s">
        <v>828</v>
      </c>
      <c r="H308" s="27">
        <v>5254.59</v>
      </c>
      <c r="I308" s="27">
        <v>8325.69</v>
      </c>
      <c r="J308" s="27">
        <v>0</v>
      </c>
      <c r="K308" s="27">
        <v>13580.28</v>
      </c>
      <c r="L308" s="68"/>
    </row>
    <row r="309" spans="1:12" x14ac:dyDescent="0.3">
      <c r="A309" s="47" t="s">
        <v>353</v>
      </c>
      <c r="B309" s="37" t="s">
        <v>353</v>
      </c>
      <c r="C309" s="38"/>
      <c r="D309" s="38"/>
      <c r="E309" s="38"/>
      <c r="F309" s="38"/>
      <c r="G309" s="48" t="s">
        <v>353</v>
      </c>
      <c r="H309" s="26"/>
      <c r="I309" s="26"/>
      <c r="J309" s="26"/>
      <c r="K309" s="26"/>
      <c r="L309" s="69"/>
    </row>
    <row r="310" spans="1:12" x14ac:dyDescent="0.3">
      <c r="A310" s="43" t="s">
        <v>829</v>
      </c>
      <c r="B310" s="37" t="s">
        <v>353</v>
      </c>
      <c r="C310" s="38"/>
      <c r="D310" s="38"/>
      <c r="E310" s="38"/>
      <c r="F310" s="44" t="s">
        <v>830</v>
      </c>
      <c r="G310" s="40"/>
      <c r="H310" s="25">
        <v>0</v>
      </c>
      <c r="I310" s="25">
        <v>3000</v>
      </c>
      <c r="J310" s="25">
        <v>0</v>
      </c>
      <c r="K310" s="25">
        <v>3000</v>
      </c>
      <c r="L310" s="74">
        <f>I310-J310</f>
        <v>3000</v>
      </c>
    </row>
    <row r="311" spans="1:12" x14ac:dyDescent="0.3">
      <c r="A311" s="45" t="s">
        <v>831</v>
      </c>
      <c r="B311" s="37" t="s">
        <v>353</v>
      </c>
      <c r="C311" s="38"/>
      <c r="D311" s="38"/>
      <c r="E311" s="38"/>
      <c r="F311" s="38"/>
      <c r="G311" s="46" t="s">
        <v>832</v>
      </c>
      <c r="H311" s="27">
        <v>0</v>
      </c>
      <c r="I311" s="27">
        <v>3000</v>
      </c>
      <c r="J311" s="27">
        <v>0</v>
      </c>
      <c r="K311" s="27">
        <v>3000</v>
      </c>
      <c r="L311" s="68"/>
    </row>
    <row r="312" spans="1:12" x14ac:dyDescent="0.3">
      <c r="A312" s="47" t="s">
        <v>353</v>
      </c>
      <c r="B312" s="37" t="s">
        <v>353</v>
      </c>
      <c r="C312" s="38"/>
      <c r="D312" s="38"/>
      <c r="E312" s="38"/>
      <c r="F312" s="38"/>
      <c r="G312" s="48" t="s">
        <v>353</v>
      </c>
      <c r="H312" s="26"/>
      <c r="I312" s="26"/>
      <c r="J312" s="26"/>
      <c r="K312" s="26"/>
      <c r="L312" s="69"/>
    </row>
    <row r="313" spans="1:12" x14ac:dyDescent="0.3">
      <c r="A313" s="43" t="s">
        <v>837</v>
      </c>
      <c r="B313" s="37" t="s">
        <v>353</v>
      </c>
      <c r="C313" s="38"/>
      <c r="D313" s="38"/>
      <c r="E313" s="38"/>
      <c r="F313" s="44" t="s">
        <v>768</v>
      </c>
      <c r="G313" s="40"/>
      <c r="H313" s="25">
        <v>7872.34</v>
      </c>
      <c r="I313" s="25">
        <v>1104.8800000000001</v>
      </c>
      <c r="J313" s="25">
        <v>2985.03</v>
      </c>
      <c r="K313" s="25">
        <v>5992.19</v>
      </c>
      <c r="L313" s="74">
        <f>I313-J313</f>
        <v>-1880.15</v>
      </c>
    </row>
    <row r="314" spans="1:12" x14ac:dyDescent="0.3">
      <c r="A314" s="45" t="s">
        <v>838</v>
      </c>
      <c r="B314" s="37" t="s">
        <v>353</v>
      </c>
      <c r="C314" s="38"/>
      <c r="D314" s="38"/>
      <c r="E314" s="38"/>
      <c r="F314" s="38"/>
      <c r="G314" s="46" t="s">
        <v>836</v>
      </c>
      <c r="H314" s="27">
        <v>216.4</v>
      </c>
      <c r="I314" s="27">
        <v>0</v>
      </c>
      <c r="J314" s="27">
        <v>0</v>
      </c>
      <c r="K314" s="27">
        <v>216.4</v>
      </c>
      <c r="L314" s="68"/>
    </row>
    <row r="315" spans="1:12" x14ac:dyDescent="0.3">
      <c r="A315" s="45" t="s">
        <v>839</v>
      </c>
      <c r="B315" s="37" t="s">
        <v>353</v>
      </c>
      <c r="C315" s="38"/>
      <c r="D315" s="38"/>
      <c r="E315" s="38"/>
      <c r="F315" s="38"/>
      <c r="G315" s="46" t="s">
        <v>772</v>
      </c>
      <c r="H315" s="27">
        <v>313.89999999999998</v>
      </c>
      <c r="I315" s="27">
        <v>0</v>
      </c>
      <c r="J315" s="27">
        <v>0</v>
      </c>
      <c r="K315" s="27">
        <v>313.89999999999998</v>
      </c>
      <c r="L315" s="68"/>
    </row>
    <row r="316" spans="1:12" x14ac:dyDescent="0.3">
      <c r="A316" s="45" t="s">
        <v>840</v>
      </c>
      <c r="B316" s="37" t="s">
        <v>353</v>
      </c>
      <c r="C316" s="38"/>
      <c r="D316" s="38"/>
      <c r="E316" s="38"/>
      <c r="F316" s="38"/>
      <c r="G316" s="46" t="s">
        <v>730</v>
      </c>
      <c r="H316" s="27">
        <v>1705.39</v>
      </c>
      <c r="I316" s="27">
        <v>0</v>
      </c>
      <c r="J316" s="27">
        <v>0</v>
      </c>
      <c r="K316" s="27">
        <v>1705.39</v>
      </c>
      <c r="L316" s="68"/>
    </row>
    <row r="317" spans="1:12" x14ac:dyDescent="0.3">
      <c r="A317" s="45" t="s">
        <v>842</v>
      </c>
      <c r="B317" s="37" t="s">
        <v>353</v>
      </c>
      <c r="C317" s="38"/>
      <c r="D317" s="38"/>
      <c r="E317" s="38"/>
      <c r="F317" s="38"/>
      <c r="G317" s="46" t="s">
        <v>843</v>
      </c>
      <c r="H317" s="27">
        <v>5636.65</v>
      </c>
      <c r="I317" s="27">
        <v>1104.8800000000001</v>
      </c>
      <c r="J317" s="27">
        <v>2985.03</v>
      </c>
      <c r="K317" s="27">
        <v>3756.5</v>
      </c>
      <c r="L317" s="68"/>
    </row>
    <row r="318" spans="1:12" x14ac:dyDescent="0.3">
      <c r="A318" s="43" t="s">
        <v>353</v>
      </c>
      <c r="B318" s="37" t="s">
        <v>353</v>
      </c>
      <c r="C318" s="38"/>
      <c r="D318" s="38"/>
      <c r="E318" s="44" t="s">
        <v>353</v>
      </c>
      <c r="F318" s="40"/>
      <c r="G318" s="40"/>
      <c r="H318" s="28"/>
      <c r="I318" s="28"/>
      <c r="J318" s="28"/>
      <c r="K318" s="28"/>
      <c r="L318" s="73"/>
    </row>
    <row r="319" spans="1:12" x14ac:dyDescent="0.3">
      <c r="A319" s="43" t="s">
        <v>844</v>
      </c>
      <c r="B319" s="36" t="s">
        <v>353</v>
      </c>
      <c r="C319" s="44" t="s">
        <v>845</v>
      </c>
      <c r="D319" s="40"/>
      <c r="E319" s="40"/>
      <c r="F319" s="40"/>
      <c r="G319" s="40"/>
      <c r="H319" s="25">
        <v>109422.37</v>
      </c>
      <c r="I319" s="25">
        <v>17642.77</v>
      </c>
      <c r="J319" s="25">
        <v>0</v>
      </c>
      <c r="K319" s="25">
        <v>127065.14</v>
      </c>
      <c r="L319" s="74">
        <f>I319-J319</f>
        <v>17642.77</v>
      </c>
    </row>
    <row r="320" spans="1:12" x14ac:dyDescent="0.3">
      <c r="A320" s="43" t="s">
        <v>846</v>
      </c>
      <c r="B320" s="37" t="s">
        <v>353</v>
      </c>
      <c r="C320" s="38"/>
      <c r="D320" s="44" t="s">
        <v>845</v>
      </c>
      <c r="E320" s="40"/>
      <c r="F320" s="40"/>
      <c r="G320" s="40"/>
      <c r="H320" s="25">
        <v>109422.37</v>
      </c>
      <c r="I320" s="25">
        <v>17642.77</v>
      </c>
      <c r="J320" s="25">
        <v>0</v>
      </c>
      <c r="K320" s="25">
        <v>127065.14</v>
      </c>
      <c r="L320" s="72"/>
    </row>
    <row r="321" spans="1:12" x14ac:dyDescent="0.3">
      <c r="A321" s="43" t="s">
        <v>847</v>
      </c>
      <c r="B321" s="37" t="s">
        <v>353</v>
      </c>
      <c r="C321" s="38"/>
      <c r="D321" s="38"/>
      <c r="E321" s="44" t="s">
        <v>845</v>
      </c>
      <c r="F321" s="40"/>
      <c r="G321" s="40"/>
      <c r="H321" s="25">
        <v>109422.37</v>
      </c>
      <c r="I321" s="25">
        <v>17642.77</v>
      </c>
      <c r="J321" s="25">
        <v>0</v>
      </c>
      <c r="K321" s="25">
        <v>127065.14</v>
      </c>
      <c r="L321" s="72"/>
    </row>
    <row r="322" spans="1:12" x14ac:dyDescent="0.3">
      <c r="A322" s="43" t="s">
        <v>848</v>
      </c>
      <c r="B322" s="37" t="s">
        <v>353</v>
      </c>
      <c r="C322" s="38"/>
      <c r="D322" s="38"/>
      <c r="E322" s="38"/>
      <c r="F322" s="44" t="s">
        <v>830</v>
      </c>
      <c r="G322" s="40"/>
      <c r="H322" s="25">
        <v>108659.37</v>
      </c>
      <c r="I322" s="25">
        <v>17642.77</v>
      </c>
      <c r="J322" s="25">
        <v>0</v>
      </c>
      <c r="K322" s="25">
        <v>126302.14</v>
      </c>
      <c r="L322" s="74">
        <f>I322-J322</f>
        <v>17642.77</v>
      </c>
    </row>
    <row r="323" spans="1:12" x14ac:dyDescent="0.3">
      <c r="A323" s="45" t="s">
        <v>849</v>
      </c>
      <c r="B323" s="37" t="s">
        <v>353</v>
      </c>
      <c r="C323" s="38"/>
      <c r="D323" s="38"/>
      <c r="E323" s="38"/>
      <c r="F323" s="38"/>
      <c r="G323" s="46" t="s">
        <v>850</v>
      </c>
      <c r="H323" s="27">
        <v>108659.37</v>
      </c>
      <c r="I323" s="27">
        <v>17642.77</v>
      </c>
      <c r="J323" s="27">
        <v>0</v>
      </c>
      <c r="K323" s="27">
        <v>126302.14</v>
      </c>
      <c r="L323" s="68"/>
    </row>
    <row r="324" spans="1:12" x14ac:dyDescent="0.3">
      <c r="A324" s="47" t="s">
        <v>353</v>
      </c>
      <c r="B324" s="37" t="s">
        <v>353</v>
      </c>
      <c r="C324" s="38"/>
      <c r="D324" s="38"/>
      <c r="E324" s="38"/>
      <c r="F324" s="38"/>
      <c r="G324" s="48" t="s">
        <v>353</v>
      </c>
      <c r="H324" s="26"/>
      <c r="I324" s="26"/>
      <c r="J324" s="26"/>
      <c r="K324" s="26"/>
      <c r="L324" s="69"/>
    </row>
    <row r="325" spans="1:12" x14ac:dyDescent="0.3">
      <c r="A325" s="43" t="s">
        <v>855</v>
      </c>
      <c r="B325" s="37" t="s">
        <v>353</v>
      </c>
      <c r="C325" s="38"/>
      <c r="D325" s="38"/>
      <c r="E325" s="38"/>
      <c r="F325" s="44" t="s">
        <v>768</v>
      </c>
      <c r="G325" s="40"/>
      <c r="H325" s="25">
        <v>763</v>
      </c>
      <c r="I325" s="25">
        <v>0</v>
      </c>
      <c r="J325" s="25">
        <v>0</v>
      </c>
      <c r="K325" s="25">
        <v>763</v>
      </c>
      <c r="L325" s="74">
        <f>I325-J325</f>
        <v>0</v>
      </c>
    </row>
    <row r="326" spans="1:12" x14ac:dyDescent="0.3">
      <c r="A326" s="45" t="s">
        <v>856</v>
      </c>
      <c r="B326" s="37" t="s">
        <v>353</v>
      </c>
      <c r="C326" s="38"/>
      <c r="D326" s="38"/>
      <c r="E326" s="38"/>
      <c r="F326" s="38"/>
      <c r="G326" s="46" t="s">
        <v>770</v>
      </c>
      <c r="H326" s="27">
        <v>318</v>
      </c>
      <c r="I326" s="27">
        <v>0</v>
      </c>
      <c r="J326" s="27">
        <v>0</v>
      </c>
      <c r="K326" s="27">
        <v>318</v>
      </c>
      <c r="L326" s="68"/>
    </row>
    <row r="327" spans="1:12" x14ac:dyDescent="0.3">
      <c r="A327" s="45" t="s">
        <v>857</v>
      </c>
      <c r="B327" s="37" t="s">
        <v>353</v>
      </c>
      <c r="C327" s="38"/>
      <c r="D327" s="38"/>
      <c r="E327" s="38"/>
      <c r="F327" s="38"/>
      <c r="G327" s="46" t="s">
        <v>772</v>
      </c>
      <c r="H327" s="27">
        <v>445</v>
      </c>
      <c r="I327" s="27">
        <v>0</v>
      </c>
      <c r="J327" s="27">
        <v>0</v>
      </c>
      <c r="K327" s="27">
        <v>445</v>
      </c>
      <c r="L327" s="68"/>
    </row>
    <row r="328" spans="1:12" x14ac:dyDescent="0.3">
      <c r="A328" s="47" t="s">
        <v>353</v>
      </c>
      <c r="B328" s="37" t="s">
        <v>353</v>
      </c>
      <c r="C328" s="38"/>
      <c r="D328" s="38"/>
      <c r="E328" s="38"/>
      <c r="F328" s="38"/>
      <c r="G328" s="48" t="s">
        <v>353</v>
      </c>
      <c r="H328" s="26"/>
      <c r="I328" s="26"/>
      <c r="J328" s="26"/>
      <c r="K328" s="26"/>
      <c r="L328" s="69"/>
    </row>
    <row r="329" spans="1:12" x14ac:dyDescent="0.3">
      <c r="A329" s="43" t="s">
        <v>858</v>
      </c>
      <c r="B329" s="36" t="s">
        <v>353</v>
      </c>
      <c r="C329" s="44" t="s">
        <v>859</v>
      </c>
      <c r="D329" s="40"/>
      <c r="E329" s="40"/>
      <c r="F329" s="40"/>
      <c r="G329" s="40"/>
      <c r="H329" s="25">
        <v>67180.039999999994</v>
      </c>
      <c r="I329" s="25">
        <v>36935.870000000003</v>
      </c>
      <c r="J329" s="25">
        <v>0</v>
      </c>
      <c r="K329" s="25">
        <v>104115.91</v>
      </c>
      <c r="L329" s="74">
        <f>I329-J329</f>
        <v>36935.870000000003</v>
      </c>
    </row>
    <row r="330" spans="1:12" x14ac:dyDescent="0.3">
      <c r="A330" s="43" t="s">
        <v>860</v>
      </c>
      <c r="B330" s="37" t="s">
        <v>353</v>
      </c>
      <c r="C330" s="38"/>
      <c r="D330" s="44" t="s">
        <v>859</v>
      </c>
      <c r="E330" s="40"/>
      <c r="F330" s="40"/>
      <c r="G330" s="40"/>
      <c r="H330" s="25">
        <v>67180.039999999994</v>
      </c>
      <c r="I330" s="25">
        <v>36935.870000000003</v>
      </c>
      <c r="J330" s="25">
        <v>0</v>
      </c>
      <c r="K330" s="25">
        <v>104115.91</v>
      </c>
      <c r="L330" s="72"/>
    </row>
    <row r="331" spans="1:12" x14ac:dyDescent="0.3">
      <c r="A331" s="43" t="s">
        <v>861</v>
      </c>
      <c r="B331" s="37" t="s">
        <v>353</v>
      </c>
      <c r="C331" s="38"/>
      <c r="D331" s="38"/>
      <c r="E331" s="44" t="s">
        <v>859</v>
      </c>
      <c r="F331" s="40"/>
      <c r="G331" s="40"/>
      <c r="H331" s="25">
        <v>67180.039999999994</v>
      </c>
      <c r="I331" s="25">
        <v>36935.870000000003</v>
      </c>
      <c r="J331" s="25">
        <v>0</v>
      </c>
      <c r="K331" s="25">
        <v>104115.91</v>
      </c>
      <c r="L331" s="72"/>
    </row>
    <row r="332" spans="1:12" x14ac:dyDescent="0.3">
      <c r="A332" s="43" t="s">
        <v>862</v>
      </c>
      <c r="B332" s="37" t="s">
        <v>353</v>
      </c>
      <c r="C332" s="38"/>
      <c r="D332" s="38"/>
      <c r="E332" s="38"/>
      <c r="F332" s="44" t="s">
        <v>863</v>
      </c>
      <c r="G332" s="40"/>
      <c r="H332" s="25">
        <v>3000</v>
      </c>
      <c r="I332" s="25">
        <v>10200</v>
      </c>
      <c r="J332" s="25">
        <v>0</v>
      </c>
      <c r="K332" s="25">
        <v>13200</v>
      </c>
      <c r="L332" s="74">
        <f>I332-J332</f>
        <v>10200</v>
      </c>
    </row>
    <row r="333" spans="1:12" x14ac:dyDescent="0.3">
      <c r="A333" s="45" t="s">
        <v>864</v>
      </c>
      <c r="B333" s="37" t="s">
        <v>353</v>
      </c>
      <c r="C333" s="38"/>
      <c r="D333" s="38"/>
      <c r="E333" s="38"/>
      <c r="F333" s="38"/>
      <c r="G333" s="46" t="s">
        <v>1020</v>
      </c>
      <c r="H333" s="27">
        <v>3000</v>
      </c>
      <c r="I333" s="27">
        <v>10200</v>
      </c>
      <c r="J333" s="27">
        <v>0</v>
      </c>
      <c r="K333" s="27">
        <v>13200</v>
      </c>
      <c r="L333" s="68"/>
    </row>
    <row r="334" spans="1:12" x14ac:dyDescent="0.3">
      <c r="A334" s="47" t="s">
        <v>353</v>
      </c>
      <c r="B334" s="37" t="s">
        <v>353</v>
      </c>
      <c r="C334" s="38"/>
      <c r="D334" s="38"/>
      <c r="E334" s="38"/>
      <c r="F334" s="38"/>
      <c r="G334" s="48" t="s">
        <v>353</v>
      </c>
      <c r="H334" s="26"/>
      <c r="I334" s="26"/>
      <c r="J334" s="26"/>
      <c r="K334" s="26"/>
      <c r="L334" s="69"/>
    </row>
    <row r="335" spans="1:12" x14ac:dyDescent="0.3">
      <c r="A335" s="43" t="s">
        <v>865</v>
      </c>
      <c r="B335" s="37" t="s">
        <v>353</v>
      </c>
      <c r="C335" s="38"/>
      <c r="D335" s="38"/>
      <c r="E335" s="38"/>
      <c r="F335" s="44" t="s">
        <v>866</v>
      </c>
      <c r="G335" s="40"/>
      <c r="H335" s="25">
        <v>9056.34</v>
      </c>
      <c r="I335" s="25">
        <v>10440</v>
      </c>
      <c r="J335" s="25">
        <v>0</v>
      </c>
      <c r="K335" s="25">
        <v>19496.34</v>
      </c>
      <c r="L335" s="74">
        <f>I335-J335</f>
        <v>10440</v>
      </c>
    </row>
    <row r="336" spans="1:12" x14ac:dyDescent="0.3">
      <c r="A336" s="45" t="s">
        <v>867</v>
      </c>
      <c r="B336" s="37" t="s">
        <v>353</v>
      </c>
      <c r="C336" s="38"/>
      <c r="D336" s="38"/>
      <c r="E336" s="38"/>
      <c r="F336" s="38"/>
      <c r="G336" s="46" t="s">
        <v>868</v>
      </c>
      <c r="H336" s="27">
        <v>2500</v>
      </c>
      <c r="I336" s="27">
        <v>6600</v>
      </c>
      <c r="J336" s="27">
        <v>0</v>
      </c>
      <c r="K336" s="27">
        <v>9100</v>
      </c>
      <c r="L336" s="68"/>
    </row>
    <row r="337" spans="1:12" x14ac:dyDescent="0.3">
      <c r="A337" s="45" t="s">
        <v>869</v>
      </c>
      <c r="B337" s="37" t="s">
        <v>353</v>
      </c>
      <c r="C337" s="38"/>
      <c r="D337" s="38"/>
      <c r="E337" s="38"/>
      <c r="F337" s="38"/>
      <c r="G337" s="46" t="s">
        <v>870</v>
      </c>
      <c r="H337" s="27">
        <v>6556.34</v>
      </c>
      <c r="I337" s="27">
        <v>3840</v>
      </c>
      <c r="J337" s="27">
        <v>0</v>
      </c>
      <c r="K337" s="27">
        <v>10396.34</v>
      </c>
      <c r="L337" s="68"/>
    </row>
    <row r="338" spans="1:12" x14ac:dyDescent="0.3">
      <c r="A338" s="47" t="s">
        <v>353</v>
      </c>
      <c r="B338" s="37" t="s">
        <v>353</v>
      </c>
      <c r="C338" s="38"/>
      <c r="D338" s="38"/>
      <c r="E338" s="38"/>
      <c r="F338" s="38"/>
      <c r="G338" s="48" t="s">
        <v>353</v>
      </c>
      <c r="H338" s="26"/>
      <c r="I338" s="26"/>
      <c r="J338" s="26"/>
      <c r="K338" s="26"/>
      <c r="L338" s="69"/>
    </row>
    <row r="339" spans="1:12" x14ac:dyDescent="0.3">
      <c r="A339" s="43" t="s">
        <v>871</v>
      </c>
      <c r="B339" s="37" t="s">
        <v>353</v>
      </c>
      <c r="C339" s="38"/>
      <c r="D339" s="38"/>
      <c r="E339" s="38"/>
      <c r="F339" s="44" t="s">
        <v>872</v>
      </c>
      <c r="G339" s="40"/>
      <c r="H339" s="25">
        <v>1056</v>
      </c>
      <c r="I339" s="25">
        <v>0</v>
      </c>
      <c r="J339" s="25">
        <v>0</v>
      </c>
      <c r="K339" s="25">
        <v>1056</v>
      </c>
      <c r="L339" s="74">
        <f>I339-J339</f>
        <v>0</v>
      </c>
    </row>
    <row r="340" spans="1:12" x14ac:dyDescent="0.3">
      <c r="A340" s="45" t="s">
        <v>873</v>
      </c>
      <c r="B340" s="37" t="s">
        <v>353</v>
      </c>
      <c r="C340" s="38"/>
      <c r="D340" s="38"/>
      <c r="E340" s="38"/>
      <c r="F340" s="38"/>
      <c r="G340" s="46" t="s">
        <v>874</v>
      </c>
      <c r="H340" s="27">
        <v>1056</v>
      </c>
      <c r="I340" s="27">
        <v>0</v>
      </c>
      <c r="J340" s="27">
        <v>0</v>
      </c>
      <c r="K340" s="27">
        <v>1056</v>
      </c>
      <c r="L340" s="68"/>
    </row>
    <row r="342" spans="1:12" x14ac:dyDescent="0.3">
      <c r="A342" s="43" t="s">
        <v>875</v>
      </c>
      <c r="B342" s="37" t="s">
        <v>353</v>
      </c>
      <c r="C342" s="38"/>
      <c r="D342" s="38"/>
      <c r="E342" s="38"/>
      <c r="F342" s="44" t="s">
        <v>876</v>
      </c>
      <c r="G342" s="40"/>
      <c r="H342" s="25">
        <v>30802.7</v>
      </c>
      <c r="I342" s="25">
        <v>1985.87</v>
      </c>
      <c r="J342" s="25">
        <v>0</v>
      </c>
      <c r="K342" s="25">
        <v>32788.57</v>
      </c>
      <c r="L342" s="74">
        <f t="shared" ref="L342:L347" si="1">I342-J342</f>
        <v>1985.87</v>
      </c>
    </row>
    <row r="343" spans="1:12" x14ac:dyDescent="0.3">
      <c r="A343" s="45" t="s">
        <v>877</v>
      </c>
      <c r="B343" s="37" t="s">
        <v>353</v>
      </c>
      <c r="C343" s="38"/>
      <c r="D343" s="38"/>
      <c r="E343" s="38"/>
      <c r="F343" s="38"/>
      <c r="G343" s="46" t="s">
        <v>878</v>
      </c>
      <c r="H343" s="27">
        <v>346.8</v>
      </c>
      <c r="I343" s="27">
        <v>0</v>
      </c>
      <c r="J343" s="27">
        <v>0</v>
      </c>
      <c r="K343" s="27">
        <v>346.8</v>
      </c>
      <c r="L343" s="74">
        <f t="shared" si="1"/>
        <v>0</v>
      </c>
    </row>
    <row r="344" spans="1:12" x14ac:dyDescent="0.3">
      <c r="A344" s="45" t="s">
        <v>879</v>
      </c>
      <c r="B344" s="37" t="s">
        <v>353</v>
      </c>
      <c r="C344" s="38"/>
      <c r="D344" s="38"/>
      <c r="E344" s="38"/>
      <c r="F344" s="38"/>
      <c r="G344" s="46" t="s">
        <v>836</v>
      </c>
      <c r="H344" s="27">
        <v>1685.9</v>
      </c>
      <c r="I344" s="27">
        <v>0</v>
      </c>
      <c r="J344" s="27">
        <v>0</v>
      </c>
      <c r="K344" s="27">
        <v>1685.9</v>
      </c>
      <c r="L344" s="74">
        <f t="shared" si="1"/>
        <v>0</v>
      </c>
    </row>
    <row r="345" spans="1:12" x14ac:dyDescent="0.3">
      <c r="A345" s="45" t="s">
        <v>880</v>
      </c>
      <c r="B345" s="37" t="s">
        <v>353</v>
      </c>
      <c r="C345" s="38"/>
      <c r="D345" s="38"/>
      <c r="E345" s="38"/>
      <c r="F345" s="38"/>
      <c r="G345" s="46" t="s">
        <v>881</v>
      </c>
      <c r="H345" s="27">
        <v>24570</v>
      </c>
      <c r="I345" s="27">
        <v>0</v>
      </c>
      <c r="J345" s="27">
        <v>0</v>
      </c>
      <c r="K345" s="27">
        <v>24570</v>
      </c>
      <c r="L345" s="74">
        <f t="shared" si="1"/>
        <v>0</v>
      </c>
    </row>
    <row r="346" spans="1:12" x14ac:dyDescent="0.3">
      <c r="A346" s="45" t="s">
        <v>882</v>
      </c>
      <c r="B346" s="37" t="s">
        <v>353</v>
      </c>
      <c r="C346" s="38"/>
      <c r="D346" s="38"/>
      <c r="E346" s="38"/>
      <c r="F346" s="38"/>
      <c r="G346" s="46" t="s">
        <v>883</v>
      </c>
      <c r="H346" s="27">
        <v>200</v>
      </c>
      <c r="I346" s="27">
        <v>1985.87</v>
      </c>
      <c r="J346" s="27">
        <v>0</v>
      </c>
      <c r="K346" s="27">
        <v>2185.87</v>
      </c>
      <c r="L346" s="74">
        <f t="shared" si="1"/>
        <v>1985.87</v>
      </c>
    </row>
    <row r="347" spans="1:12" x14ac:dyDescent="0.3">
      <c r="A347" s="45" t="s">
        <v>888</v>
      </c>
      <c r="B347" s="37" t="s">
        <v>353</v>
      </c>
      <c r="C347" s="38"/>
      <c r="D347" s="38"/>
      <c r="E347" s="38"/>
      <c r="F347" s="38"/>
      <c r="G347" s="46" t="s">
        <v>889</v>
      </c>
      <c r="H347" s="27">
        <v>4000</v>
      </c>
      <c r="I347" s="27">
        <v>0</v>
      </c>
      <c r="J347" s="27">
        <v>0</v>
      </c>
      <c r="K347" s="27">
        <v>4000</v>
      </c>
      <c r="L347" s="74">
        <f t="shared" si="1"/>
        <v>0</v>
      </c>
    </row>
    <row r="348" spans="1:12" x14ac:dyDescent="0.3">
      <c r="A348" s="47" t="s">
        <v>353</v>
      </c>
      <c r="B348" s="37" t="s">
        <v>353</v>
      </c>
      <c r="C348" s="38"/>
      <c r="D348" s="38"/>
      <c r="E348" s="38"/>
      <c r="F348" s="38"/>
      <c r="G348" s="48" t="s">
        <v>353</v>
      </c>
      <c r="H348" s="26"/>
      <c r="I348" s="26"/>
      <c r="J348" s="26"/>
      <c r="K348" s="26"/>
      <c r="L348" s="69"/>
    </row>
    <row r="349" spans="1:12" x14ac:dyDescent="0.3">
      <c r="A349" s="43" t="s">
        <v>894</v>
      </c>
      <c r="B349" s="37" t="s">
        <v>353</v>
      </c>
      <c r="C349" s="38"/>
      <c r="D349" s="38"/>
      <c r="E349" s="38"/>
      <c r="F349" s="44" t="s">
        <v>768</v>
      </c>
      <c r="G349" s="40"/>
      <c r="H349" s="25">
        <v>23265</v>
      </c>
      <c r="I349" s="25">
        <v>14310</v>
      </c>
      <c r="J349" s="25">
        <v>0</v>
      </c>
      <c r="K349" s="25">
        <v>37575</v>
      </c>
      <c r="L349" s="74">
        <f>I349-J349</f>
        <v>14310</v>
      </c>
    </row>
    <row r="350" spans="1:12" x14ac:dyDescent="0.3">
      <c r="A350" s="45" t="s">
        <v>896</v>
      </c>
      <c r="B350" s="37" t="s">
        <v>353</v>
      </c>
      <c r="C350" s="38"/>
      <c r="D350" s="38"/>
      <c r="E350" s="38"/>
      <c r="F350" s="38"/>
      <c r="G350" s="46" t="s">
        <v>897</v>
      </c>
      <c r="H350" s="27">
        <v>795</v>
      </c>
      <c r="I350" s="27">
        <v>0</v>
      </c>
      <c r="J350" s="27">
        <v>0</v>
      </c>
      <c r="K350" s="27">
        <v>795</v>
      </c>
      <c r="L350" s="68"/>
    </row>
    <row r="351" spans="1:12" x14ac:dyDescent="0.3">
      <c r="A351" s="45" t="s">
        <v>898</v>
      </c>
      <c r="B351" s="37" t="s">
        <v>353</v>
      </c>
      <c r="C351" s="38"/>
      <c r="D351" s="38"/>
      <c r="E351" s="38"/>
      <c r="F351" s="38"/>
      <c r="G351" s="46" t="s">
        <v>899</v>
      </c>
      <c r="H351" s="27">
        <v>22470</v>
      </c>
      <c r="I351" s="27">
        <v>14310</v>
      </c>
      <c r="J351" s="27">
        <v>0</v>
      </c>
      <c r="K351" s="27">
        <v>36780</v>
      </c>
      <c r="L351" s="68"/>
    </row>
    <row r="352" spans="1:12" x14ac:dyDescent="0.3">
      <c r="A352" s="47" t="s">
        <v>353</v>
      </c>
      <c r="B352" s="37" t="s">
        <v>353</v>
      </c>
      <c r="C352" s="38"/>
      <c r="D352" s="38"/>
      <c r="E352" s="38"/>
      <c r="F352" s="38"/>
      <c r="G352" s="48" t="s">
        <v>353</v>
      </c>
      <c r="H352" s="26"/>
      <c r="I352" s="26"/>
      <c r="J352" s="26"/>
      <c r="K352" s="26"/>
      <c r="L352" s="69"/>
    </row>
    <row r="353" spans="1:12" x14ac:dyDescent="0.3">
      <c r="A353" s="43" t="s">
        <v>901</v>
      </c>
      <c r="B353" s="36" t="s">
        <v>353</v>
      </c>
      <c r="C353" s="44" t="s">
        <v>902</v>
      </c>
      <c r="D353" s="40"/>
      <c r="E353" s="40"/>
      <c r="F353" s="40"/>
      <c r="G353" s="40"/>
      <c r="H353" s="25">
        <v>20367.919999999998</v>
      </c>
      <c r="I353" s="25">
        <v>848.55</v>
      </c>
      <c r="J353" s="25">
        <v>0</v>
      </c>
      <c r="K353" s="25">
        <v>21216.47</v>
      </c>
      <c r="L353" s="74">
        <f>I353-J353</f>
        <v>848.55</v>
      </c>
    </row>
    <row r="354" spans="1:12" x14ac:dyDescent="0.3">
      <c r="A354" s="43" t="s">
        <v>903</v>
      </c>
      <c r="B354" s="37" t="s">
        <v>353</v>
      </c>
      <c r="C354" s="38"/>
      <c r="D354" s="44" t="s">
        <v>902</v>
      </c>
      <c r="E354" s="40"/>
      <c r="F354" s="40"/>
      <c r="G354" s="40"/>
      <c r="H354" s="25">
        <v>20367.919999999998</v>
      </c>
      <c r="I354" s="25">
        <v>848.55</v>
      </c>
      <c r="J354" s="25">
        <v>0</v>
      </c>
      <c r="K354" s="25">
        <v>21216.47</v>
      </c>
      <c r="L354" s="72"/>
    </row>
    <row r="355" spans="1:12" x14ac:dyDescent="0.3">
      <c r="A355" s="43" t="s">
        <v>904</v>
      </c>
      <c r="B355" s="37" t="s">
        <v>353</v>
      </c>
      <c r="C355" s="38"/>
      <c r="D355" s="38"/>
      <c r="E355" s="44" t="s">
        <v>902</v>
      </c>
      <c r="F355" s="40"/>
      <c r="G355" s="40"/>
      <c r="H355" s="25">
        <v>20367.919999999998</v>
      </c>
      <c r="I355" s="25">
        <v>848.55</v>
      </c>
      <c r="J355" s="25">
        <v>0</v>
      </c>
      <c r="K355" s="25">
        <v>21216.47</v>
      </c>
      <c r="L355" s="72"/>
    </row>
    <row r="356" spans="1:12" x14ac:dyDescent="0.3">
      <c r="A356" s="43" t="s">
        <v>905</v>
      </c>
      <c r="B356" s="37" t="s">
        <v>353</v>
      </c>
      <c r="C356" s="38"/>
      <c r="D356" s="38"/>
      <c r="E356" s="38"/>
      <c r="F356" s="44" t="s">
        <v>906</v>
      </c>
      <c r="G356" s="40"/>
      <c r="H356" s="25">
        <v>1674.94</v>
      </c>
      <c r="I356" s="25">
        <v>848.55</v>
      </c>
      <c r="J356" s="25">
        <v>0</v>
      </c>
      <c r="K356" s="25">
        <v>2523.4899999999998</v>
      </c>
      <c r="L356" s="74">
        <f>I356-J356</f>
        <v>848.55</v>
      </c>
    </row>
    <row r="357" spans="1:12" x14ac:dyDescent="0.3">
      <c r="A357" s="45" t="s">
        <v>907</v>
      </c>
      <c r="B357" s="37" t="s">
        <v>353</v>
      </c>
      <c r="C357" s="38"/>
      <c r="D357" s="38"/>
      <c r="E357" s="38"/>
      <c r="F357" s="38"/>
      <c r="G357" s="46" t="s">
        <v>908</v>
      </c>
      <c r="H357" s="27">
        <v>1674.94</v>
      </c>
      <c r="I357" s="27">
        <v>837.49</v>
      </c>
      <c r="J357" s="27">
        <v>0</v>
      </c>
      <c r="K357" s="27">
        <v>2512.4299999999998</v>
      </c>
      <c r="L357" s="68"/>
    </row>
    <row r="358" spans="1:12" x14ac:dyDescent="0.3">
      <c r="A358" s="45" t="s">
        <v>909</v>
      </c>
      <c r="B358" s="37" t="s">
        <v>353</v>
      </c>
      <c r="C358" s="38"/>
      <c r="D358" s="38"/>
      <c r="E358" s="38"/>
      <c r="F358" s="38"/>
      <c r="G358" s="46" t="s">
        <v>910</v>
      </c>
      <c r="H358" s="27">
        <v>0</v>
      </c>
      <c r="I358" s="27">
        <v>11.06</v>
      </c>
      <c r="J358" s="27">
        <v>0</v>
      </c>
      <c r="K358" s="27">
        <v>11.06</v>
      </c>
      <c r="L358" s="68"/>
    </row>
    <row r="359" spans="1:12" x14ac:dyDescent="0.3">
      <c r="A359" s="47" t="s">
        <v>353</v>
      </c>
      <c r="B359" s="37" t="s">
        <v>353</v>
      </c>
      <c r="C359" s="38"/>
      <c r="D359" s="38"/>
      <c r="E359" s="38"/>
      <c r="F359" s="38"/>
      <c r="G359" s="48" t="s">
        <v>353</v>
      </c>
      <c r="H359" s="26"/>
      <c r="I359" s="26"/>
      <c r="J359" s="26"/>
      <c r="K359" s="26"/>
      <c r="L359" s="69"/>
    </row>
    <row r="360" spans="1:12" x14ac:dyDescent="0.3">
      <c r="A360" s="43" t="s">
        <v>911</v>
      </c>
      <c r="B360" s="37" t="s">
        <v>353</v>
      </c>
      <c r="C360" s="38"/>
      <c r="D360" s="38"/>
      <c r="E360" s="38"/>
      <c r="F360" s="44" t="s">
        <v>912</v>
      </c>
      <c r="G360" s="40"/>
      <c r="H360" s="25">
        <v>3153</v>
      </c>
      <c r="I360" s="25">
        <v>0</v>
      </c>
      <c r="J360" s="25">
        <v>0</v>
      </c>
      <c r="K360" s="25">
        <v>3153</v>
      </c>
      <c r="L360" s="74">
        <f>I360-J360</f>
        <v>0</v>
      </c>
    </row>
    <row r="361" spans="1:12" x14ac:dyDescent="0.3">
      <c r="A361" s="45" t="s">
        <v>915</v>
      </c>
      <c r="B361" s="37" t="s">
        <v>353</v>
      </c>
      <c r="C361" s="38"/>
      <c r="D361" s="38"/>
      <c r="E361" s="38"/>
      <c r="F361" s="38"/>
      <c r="G361" s="46" t="s">
        <v>916</v>
      </c>
      <c r="H361" s="27">
        <v>3153</v>
      </c>
      <c r="I361" s="27">
        <v>0</v>
      </c>
      <c r="J361" s="27">
        <v>0</v>
      </c>
      <c r="K361" s="27">
        <v>3153</v>
      </c>
      <c r="L361" s="68"/>
    </row>
    <row r="362" spans="1:12" x14ac:dyDescent="0.3">
      <c r="A362" s="47" t="s">
        <v>353</v>
      </c>
      <c r="B362" s="37" t="s">
        <v>353</v>
      </c>
      <c r="C362" s="38"/>
      <c r="D362" s="38"/>
      <c r="E362" s="38"/>
      <c r="F362" s="38"/>
      <c r="G362" s="48" t="s">
        <v>353</v>
      </c>
      <c r="H362" s="26"/>
      <c r="I362" s="26"/>
      <c r="J362" s="26"/>
      <c r="K362" s="26"/>
      <c r="L362" s="69"/>
    </row>
    <row r="363" spans="1:12" x14ac:dyDescent="0.3">
      <c r="A363" s="43" t="s">
        <v>919</v>
      </c>
      <c r="B363" s="37" t="s">
        <v>353</v>
      </c>
      <c r="C363" s="38"/>
      <c r="D363" s="38"/>
      <c r="E363" s="38"/>
      <c r="F363" s="44" t="s">
        <v>920</v>
      </c>
      <c r="G363" s="40"/>
      <c r="H363" s="25">
        <v>15500</v>
      </c>
      <c r="I363" s="25">
        <v>0</v>
      </c>
      <c r="J363" s="25">
        <v>0</v>
      </c>
      <c r="K363" s="25">
        <v>15500</v>
      </c>
      <c r="L363" s="74">
        <f>I363-J363</f>
        <v>0</v>
      </c>
    </row>
    <row r="364" spans="1:12" x14ac:dyDescent="0.3">
      <c r="A364" s="45" t="s">
        <v>921</v>
      </c>
      <c r="B364" s="37" t="s">
        <v>353</v>
      </c>
      <c r="C364" s="38"/>
      <c r="D364" s="38"/>
      <c r="E364" s="38"/>
      <c r="F364" s="38"/>
      <c r="G364" s="46" t="s">
        <v>922</v>
      </c>
      <c r="H364" s="27">
        <v>15500</v>
      </c>
      <c r="I364" s="27">
        <v>0</v>
      </c>
      <c r="J364" s="27">
        <v>0</v>
      </c>
      <c r="K364" s="27">
        <v>15500</v>
      </c>
      <c r="L364" s="68"/>
    </row>
    <row r="365" spans="1:12" x14ac:dyDescent="0.3">
      <c r="A365" s="47" t="s">
        <v>353</v>
      </c>
      <c r="B365" s="37" t="s">
        <v>353</v>
      </c>
      <c r="C365" s="38"/>
      <c r="D365" s="38"/>
      <c r="E365" s="38"/>
      <c r="F365" s="38"/>
      <c r="G365" s="48" t="s">
        <v>353</v>
      </c>
      <c r="H365" s="26"/>
      <c r="I365" s="26"/>
      <c r="J365" s="26"/>
      <c r="K365" s="26"/>
      <c r="L365" s="69"/>
    </row>
    <row r="366" spans="1:12" x14ac:dyDescent="0.3">
      <c r="A366" s="43" t="s">
        <v>923</v>
      </c>
      <c r="B366" s="37" t="s">
        <v>353</v>
      </c>
      <c r="C366" s="38"/>
      <c r="D366" s="38"/>
      <c r="E366" s="38"/>
      <c r="F366" s="44" t="s">
        <v>924</v>
      </c>
      <c r="G366" s="40"/>
      <c r="H366" s="25">
        <v>39.979999999999997</v>
      </c>
      <c r="I366" s="25">
        <v>0</v>
      </c>
      <c r="J366" s="25">
        <v>0</v>
      </c>
      <c r="K366" s="25">
        <v>39.979999999999997</v>
      </c>
      <c r="L366" s="74">
        <f>I366-J366</f>
        <v>0</v>
      </c>
    </row>
    <row r="367" spans="1:12" x14ac:dyDescent="0.3">
      <c r="A367" s="45" t="s">
        <v>925</v>
      </c>
      <c r="B367" s="37" t="s">
        <v>353</v>
      </c>
      <c r="C367" s="38"/>
      <c r="D367" s="38"/>
      <c r="E367" s="38"/>
      <c r="F367" s="38"/>
      <c r="G367" s="46" t="s">
        <v>924</v>
      </c>
      <c r="H367" s="27">
        <v>39.979999999999997</v>
      </c>
      <c r="I367" s="27">
        <v>0</v>
      </c>
      <c r="J367" s="27">
        <v>0</v>
      </c>
      <c r="K367" s="27">
        <v>39.979999999999997</v>
      </c>
      <c r="L367" s="68"/>
    </row>
    <row r="368" spans="1:12" x14ac:dyDescent="0.3">
      <c r="A368" s="43" t="s">
        <v>353</v>
      </c>
      <c r="B368" s="36" t="s">
        <v>353</v>
      </c>
      <c r="C368" s="44" t="s">
        <v>353</v>
      </c>
      <c r="D368" s="40"/>
      <c r="E368" s="40"/>
      <c r="F368" s="40"/>
      <c r="G368" s="40"/>
      <c r="H368" s="28"/>
      <c r="I368" s="28"/>
      <c r="J368" s="28"/>
      <c r="K368" s="28"/>
      <c r="L368" s="73"/>
    </row>
    <row r="369" spans="1:12" x14ac:dyDescent="0.3">
      <c r="A369" s="43" t="s">
        <v>926</v>
      </c>
      <c r="B369" s="36" t="s">
        <v>353</v>
      </c>
      <c r="C369" s="44" t="s">
        <v>927</v>
      </c>
      <c r="D369" s="40"/>
      <c r="E369" s="40"/>
      <c r="F369" s="40"/>
      <c r="G369" s="40"/>
      <c r="H369" s="25">
        <v>468213.11</v>
      </c>
      <c r="I369" s="25">
        <v>155265</v>
      </c>
      <c r="J369" s="25">
        <v>0</v>
      </c>
      <c r="K369" s="25">
        <v>623478.11</v>
      </c>
      <c r="L369" s="74">
        <f>I369-J369</f>
        <v>155265</v>
      </c>
    </row>
    <row r="370" spans="1:12" x14ac:dyDescent="0.3">
      <c r="A370" s="43" t="s">
        <v>928</v>
      </c>
      <c r="B370" s="37" t="s">
        <v>353</v>
      </c>
      <c r="C370" s="38"/>
      <c r="D370" s="44" t="s">
        <v>927</v>
      </c>
      <c r="E370" s="40"/>
      <c r="F370" s="40"/>
      <c r="G370" s="40"/>
      <c r="H370" s="25">
        <v>468213.11</v>
      </c>
      <c r="I370" s="25">
        <v>155265</v>
      </c>
      <c r="J370" s="25">
        <v>0</v>
      </c>
      <c r="K370" s="25">
        <v>623478.11</v>
      </c>
      <c r="L370" s="72"/>
    </row>
    <row r="371" spans="1:12" x14ac:dyDescent="0.3">
      <c r="A371" s="43" t="s">
        <v>929</v>
      </c>
      <c r="B371" s="37" t="s">
        <v>353</v>
      </c>
      <c r="C371" s="38"/>
      <c r="D371" s="38"/>
      <c r="E371" s="44" t="s">
        <v>927</v>
      </c>
      <c r="F371" s="40"/>
      <c r="G371" s="40"/>
      <c r="H371" s="25">
        <v>468213.11</v>
      </c>
      <c r="I371" s="25">
        <v>155265</v>
      </c>
      <c r="J371" s="25">
        <v>0</v>
      </c>
      <c r="K371" s="25">
        <v>623478.11</v>
      </c>
      <c r="L371" s="72"/>
    </row>
    <row r="372" spans="1:12" x14ac:dyDescent="0.3">
      <c r="A372" s="43" t="s">
        <v>930</v>
      </c>
      <c r="B372" s="37" t="s">
        <v>353</v>
      </c>
      <c r="C372" s="38"/>
      <c r="D372" s="38"/>
      <c r="E372" s="38"/>
      <c r="F372" s="44" t="s">
        <v>927</v>
      </c>
      <c r="G372" s="40"/>
      <c r="H372" s="25">
        <v>468213.11</v>
      </c>
      <c r="I372" s="25">
        <v>155265</v>
      </c>
      <c r="J372" s="25">
        <v>0</v>
      </c>
      <c r="K372" s="25">
        <v>623478.11</v>
      </c>
      <c r="L372" s="72"/>
    </row>
    <row r="373" spans="1:12" x14ac:dyDescent="0.3">
      <c r="A373" s="45" t="s">
        <v>931</v>
      </c>
      <c r="B373" s="37" t="s">
        <v>353</v>
      </c>
      <c r="C373" s="38"/>
      <c r="D373" s="38"/>
      <c r="E373" s="38"/>
      <c r="F373" s="38"/>
      <c r="G373" s="46" t="s">
        <v>932</v>
      </c>
      <c r="H373" s="27">
        <v>466349.95</v>
      </c>
      <c r="I373" s="27">
        <v>154643.95000000001</v>
      </c>
      <c r="J373" s="27">
        <v>0</v>
      </c>
      <c r="K373" s="27">
        <v>620993.9</v>
      </c>
      <c r="L373" s="74">
        <f>I373-J373</f>
        <v>154643.95000000001</v>
      </c>
    </row>
    <row r="374" spans="1:12" x14ac:dyDescent="0.3">
      <c r="A374" s="45" t="s">
        <v>933</v>
      </c>
      <c r="B374" s="37" t="s">
        <v>353</v>
      </c>
      <c r="C374" s="38"/>
      <c r="D374" s="38"/>
      <c r="E374" s="38"/>
      <c r="F374" s="38"/>
      <c r="G374" s="46" t="s">
        <v>934</v>
      </c>
      <c r="H374" s="27">
        <v>1863.16</v>
      </c>
      <c r="I374" s="27">
        <v>621.04999999999995</v>
      </c>
      <c r="J374" s="27">
        <v>0</v>
      </c>
      <c r="K374" s="27">
        <v>2484.21</v>
      </c>
      <c r="L374" s="74">
        <f>I374-J374</f>
        <v>621.04999999999995</v>
      </c>
    </row>
    <row r="375" spans="1:12" x14ac:dyDescent="0.3">
      <c r="A375" s="47" t="s">
        <v>353</v>
      </c>
      <c r="B375" s="37" t="s">
        <v>353</v>
      </c>
      <c r="C375" s="38"/>
      <c r="D375" s="38"/>
      <c r="E375" s="38"/>
      <c r="F375" s="38"/>
      <c r="G375" s="48" t="s">
        <v>353</v>
      </c>
      <c r="H375" s="26"/>
      <c r="I375" s="26"/>
      <c r="J375" s="26"/>
      <c r="K375" s="26"/>
      <c r="L375" s="69"/>
    </row>
    <row r="376" spans="1:12" x14ac:dyDescent="0.3">
      <c r="A376" s="43" t="s">
        <v>935</v>
      </c>
      <c r="B376" s="36" t="s">
        <v>353</v>
      </c>
      <c r="C376" s="44" t="s">
        <v>936</v>
      </c>
      <c r="D376" s="40"/>
      <c r="E376" s="40"/>
      <c r="F376" s="40"/>
      <c r="G376" s="40"/>
      <c r="H376" s="25">
        <v>5479.2</v>
      </c>
      <c r="I376" s="25">
        <v>1842.46</v>
      </c>
      <c r="J376" s="25">
        <v>0</v>
      </c>
      <c r="K376" s="25">
        <v>7321.66</v>
      </c>
      <c r="L376" s="74">
        <f>I376-J376</f>
        <v>1842.46</v>
      </c>
    </row>
    <row r="377" spans="1:12" x14ac:dyDescent="0.3">
      <c r="A377" s="43" t="s">
        <v>937</v>
      </c>
      <c r="B377" s="37" t="s">
        <v>353</v>
      </c>
      <c r="C377" s="38"/>
      <c r="D377" s="44" t="s">
        <v>936</v>
      </c>
      <c r="E377" s="40"/>
      <c r="F377" s="40"/>
      <c r="G377" s="40"/>
      <c r="H377" s="25">
        <v>5479.2</v>
      </c>
      <c r="I377" s="25">
        <v>1842.46</v>
      </c>
      <c r="J377" s="25">
        <v>0</v>
      </c>
      <c r="K377" s="25">
        <v>7321.66</v>
      </c>
      <c r="L377" s="72"/>
    </row>
    <row r="378" spans="1:12" x14ac:dyDescent="0.3">
      <c r="A378" s="43" t="s">
        <v>938</v>
      </c>
      <c r="B378" s="37" t="s">
        <v>353</v>
      </c>
      <c r="C378" s="38"/>
      <c r="D378" s="38"/>
      <c r="E378" s="44" t="s">
        <v>936</v>
      </c>
      <c r="F378" s="40"/>
      <c r="G378" s="40"/>
      <c r="H378" s="25">
        <v>5479.2</v>
      </c>
      <c r="I378" s="25">
        <v>1842.46</v>
      </c>
      <c r="J378" s="25">
        <v>0</v>
      </c>
      <c r="K378" s="25">
        <v>7321.66</v>
      </c>
      <c r="L378" s="72"/>
    </row>
    <row r="379" spans="1:12" x14ac:dyDescent="0.3">
      <c r="A379" s="43" t="s">
        <v>939</v>
      </c>
      <c r="B379" s="37" t="s">
        <v>353</v>
      </c>
      <c r="C379" s="38"/>
      <c r="D379" s="38"/>
      <c r="E379" s="38"/>
      <c r="F379" s="44" t="s">
        <v>936</v>
      </c>
      <c r="G379" s="40"/>
      <c r="H379" s="25">
        <v>5479.2</v>
      </c>
      <c r="I379" s="25">
        <v>1842.46</v>
      </c>
      <c r="J379" s="25">
        <v>0</v>
      </c>
      <c r="K379" s="25">
        <v>7321.66</v>
      </c>
      <c r="L379" s="72"/>
    </row>
    <row r="380" spans="1:12" x14ac:dyDescent="0.3">
      <c r="A380" s="45" t="s">
        <v>940</v>
      </c>
      <c r="B380" s="37" t="s">
        <v>353</v>
      </c>
      <c r="C380" s="38"/>
      <c r="D380" s="38"/>
      <c r="E380" s="38"/>
      <c r="F380" s="38"/>
      <c r="G380" s="46" t="s">
        <v>576</v>
      </c>
      <c r="H380" s="27">
        <v>4996.9399999999996</v>
      </c>
      <c r="I380" s="27">
        <v>1682.33</v>
      </c>
      <c r="J380" s="27">
        <v>0</v>
      </c>
      <c r="K380" s="27">
        <v>6679.27</v>
      </c>
      <c r="L380" s="68"/>
    </row>
    <row r="381" spans="1:12" x14ac:dyDescent="0.3">
      <c r="A381" s="45" t="s">
        <v>941</v>
      </c>
      <c r="B381" s="37" t="s">
        <v>353</v>
      </c>
      <c r="C381" s="38"/>
      <c r="D381" s="38"/>
      <c r="E381" s="38"/>
      <c r="F381" s="38"/>
      <c r="G381" s="46" t="s">
        <v>574</v>
      </c>
      <c r="H381" s="27">
        <v>482.26</v>
      </c>
      <c r="I381" s="27">
        <v>160.13</v>
      </c>
      <c r="J381" s="27">
        <v>0</v>
      </c>
      <c r="K381" s="27">
        <v>642.39</v>
      </c>
      <c r="L381" s="68"/>
    </row>
    <row r="382" spans="1:12" x14ac:dyDescent="0.3">
      <c r="A382" s="47" t="s">
        <v>353</v>
      </c>
      <c r="B382" s="37" t="s">
        <v>353</v>
      </c>
      <c r="C382" s="38"/>
      <c r="D382" s="38"/>
      <c r="E382" s="38"/>
      <c r="F382" s="38"/>
      <c r="G382" s="48" t="s">
        <v>353</v>
      </c>
      <c r="H382" s="26"/>
      <c r="I382" s="26"/>
      <c r="J382" s="26"/>
      <c r="K382" s="26"/>
      <c r="L382" s="69"/>
    </row>
    <row r="383" spans="1:12" x14ac:dyDescent="0.3">
      <c r="A383" s="43" t="s">
        <v>942</v>
      </c>
      <c r="B383" s="36" t="s">
        <v>353</v>
      </c>
      <c r="C383" s="44" t="s">
        <v>943</v>
      </c>
      <c r="D383" s="40"/>
      <c r="E383" s="40"/>
      <c r="F383" s="40"/>
      <c r="G383" s="40"/>
      <c r="H383" s="25">
        <v>469.63</v>
      </c>
      <c r="I383" s="25">
        <v>0</v>
      </c>
      <c r="J383" s="25">
        <v>0</v>
      </c>
      <c r="K383" s="25">
        <v>469.63</v>
      </c>
      <c r="L383" s="74">
        <f>I383-J383</f>
        <v>0</v>
      </c>
    </row>
    <row r="384" spans="1:12" x14ac:dyDescent="0.3">
      <c r="A384" s="43" t="s">
        <v>944</v>
      </c>
      <c r="B384" s="37" t="s">
        <v>353</v>
      </c>
      <c r="C384" s="38"/>
      <c r="D384" s="44" t="s">
        <v>943</v>
      </c>
      <c r="E384" s="40"/>
      <c r="F384" s="40"/>
      <c r="G384" s="40"/>
      <c r="H384" s="25">
        <v>469.63</v>
      </c>
      <c r="I384" s="25">
        <v>0</v>
      </c>
      <c r="J384" s="25">
        <v>0</v>
      </c>
      <c r="K384" s="25">
        <v>469.63</v>
      </c>
      <c r="L384" s="72"/>
    </row>
    <row r="385" spans="1:12" x14ac:dyDescent="0.3">
      <c r="A385" s="43" t="s">
        <v>945</v>
      </c>
      <c r="B385" s="37" t="s">
        <v>353</v>
      </c>
      <c r="C385" s="38"/>
      <c r="D385" s="38"/>
      <c r="E385" s="44" t="s">
        <v>943</v>
      </c>
      <c r="F385" s="40"/>
      <c r="G385" s="40"/>
      <c r="H385" s="25">
        <v>469.63</v>
      </c>
      <c r="I385" s="25">
        <v>0</v>
      </c>
      <c r="J385" s="25">
        <v>0</v>
      </c>
      <c r="K385" s="25">
        <v>469.63</v>
      </c>
      <c r="L385" s="72"/>
    </row>
    <row r="386" spans="1:12" x14ac:dyDescent="0.3">
      <c r="A386" s="43" t="s">
        <v>946</v>
      </c>
      <c r="B386" s="37" t="s">
        <v>353</v>
      </c>
      <c r="C386" s="38"/>
      <c r="D386" s="38"/>
      <c r="E386" s="38"/>
      <c r="F386" s="44" t="s">
        <v>943</v>
      </c>
      <c r="G386" s="40"/>
      <c r="H386" s="25">
        <v>469.63</v>
      </c>
      <c r="I386" s="25">
        <v>0</v>
      </c>
      <c r="J386" s="25">
        <v>0</v>
      </c>
      <c r="K386" s="25">
        <v>469.63</v>
      </c>
      <c r="L386" s="72"/>
    </row>
    <row r="387" spans="1:12" x14ac:dyDescent="0.3">
      <c r="A387" s="45" t="s">
        <v>947</v>
      </c>
      <c r="B387" s="37" t="s">
        <v>353</v>
      </c>
      <c r="C387" s="38"/>
      <c r="D387" s="38"/>
      <c r="E387" s="38"/>
      <c r="F387" s="38"/>
      <c r="G387" s="46" t="s">
        <v>943</v>
      </c>
      <c r="H387" s="27">
        <v>469.63</v>
      </c>
      <c r="I387" s="27">
        <v>0</v>
      </c>
      <c r="J387" s="27">
        <v>0</v>
      </c>
      <c r="K387" s="27">
        <v>469.63</v>
      </c>
      <c r="L387" s="68"/>
    </row>
    <row r="388" spans="1:12" x14ac:dyDescent="0.3">
      <c r="A388" s="47" t="s">
        <v>353</v>
      </c>
      <c r="B388" s="37" t="s">
        <v>353</v>
      </c>
      <c r="C388" s="38"/>
      <c r="D388" s="38"/>
      <c r="E388" s="38"/>
      <c r="F388" s="38"/>
      <c r="G388" s="48" t="s">
        <v>353</v>
      </c>
      <c r="H388" s="26"/>
      <c r="I388" s="26"/>
      <c r="J388" s="26"/>
      <c r="K388" s="26"/>
      <c r="L388" s="69"/>
    </row>
    <row r="389" spans="1:12" x14ac:dyDescent="0.3">
      <c r="A389" s="43" t="s">
        <v>948</v>
      </c>
      <c r="B389" s="36" t="s">
        <v>353</v>
      </c>
      <c r="C389" s="44" t="s">
        <v>949</v>
      </c>
      <c r="D389" s="40"/>
      <c r="E389" s="40"/>
      <c r="F389" s="40"/>
      <c r="G389" s="40"/>
      <c r="H389" s="25">
        <v>92282.6</v>
      </c>
      <c r="I389" s="25">
        <v>2472.3000000000002</v>
      </c>
      <c r="J389" s="25">
        <v>0</v>
      </c>
      <c r="K389" s="25">
        <v>94754.9</v>
      </c>
      <c r="L389" s="74">
        <f>I389-J389</f>
        <v>2472.3000000000002</v>
      </c>
    </row>
    <row r="390" spans="1:12" x14ac:dyDescent="0.3">
      <c r="A390" s="43" t="s">
        <v>950</v>
      </c>
      <c r="B390" s="37" t="s">
        <v>353</v>
      </c>
      <c r="C390" s="38"/>
      <c r="D390" s="44" t="s">
        <v>949</v>
      </c>
      <c r="E390" s="40"/>
      <c r="F390" s="40"/>
      <c r="G390" s="40"/>
      <c r="H390" s="25">
        <v>92282.6</v>
      </c>
      <c r="I390" s="25">
        <v>2472.3000000000002</v>
      </c>
      <c r="J390" s="25">
        <v>0</v>
      </c>
      <c r="K390" s="25">
        <v>94754.9</v>
      </c>
      <c r="L390" s="72"/>
    </row>
    <row r="391" spans="1:12" x14ac:dyDescent="0.3">
      <c r="A391" s="43" t="s">
        <v>951</v>
      </c>
      <c r="B391" s="37" t="s">
        <v>353</v>
      </c>
      <c r="C391" s="38"/>
      <c r="D391" s="38"/>
      <c r="E391" s="44" t="s">
        <v>949</v>
      </c>
      <c r="F391" s="40"/>
      <c r="G391" s="40"/>
      <c r="H391" s="25">
        <v>92282.6</v>
      </c>
      <c r="I391" s="25">
        <v>2472.3000000000002</v>
      </c>
      <c r="J391" s="25">
        <v>0</v>
      </c>
      <c r="K391" s="25">
        <v>94754.9</v>
      </c>
      <c r="L391" s="72"/>
    </row>
    <row r="392" spans="1:12" x14ac:dyDescent="0.3">
      <c r="A392" s="43" t="s">
        <v>952</v>
      </c>
      <c r="B392" s="37" t="s">
        <v>353</v>
      </c>
      <c r="C392" s="38"/>
      <c r="D392" s="38"/>
      <c r="E392" s="38"/>
      <c r="F392" s="44" t="s">
        <v>949</v>
      </c>
      <c r="G392" s="40"/>
      <c r="H392" s="25">
        <v>92282.6</v>
      </c>
      <c r="I392" s="25">
        <v>2472.3000000000002</v>
      </c>
      <c r="J392" s="25">
        <v>0</v>
      </c>
      <c r="K392" s="25">
        <v>94754.9</v>
      </c>
      <c r="L392" s="72"/>
    </row>
    <row r="393" spans="1:12" x14ac:dyDescent="0.3">
      <c r="A393" s="45" t="s">
        <v>953</v>
      </c>
      <c r="B393" s="37" t="s">
        <v>353</v>
      </c>
      <c r="C393" s="38"/>
      <c r="D393" s="38"/>
      <c r="E393" s="38"/>
      <c r="F393" s="38"/>
      <c r="G393" s="46" t="s">
        <v>954</v>
      </c>
      <c r="H393" s="27">
        <v>555.1</v>
      </c>
      <c r="I393" s="27">
        <v>0</v>
      </c>
      <c r="J393" s="27">
        <v>0</v>
      </c>
      <c r="K393" s="27">
        <v>555.1</v>
      </c>
      <c r="L393" s="68"/>
    </row>
    <row r="394" spans="1:12" x14ac:dyDescent="0.3">
      <c r="A394" s="45" t="s">
        <v>955</v>
      </c>
      <c r="B394" s="37" t="s">
        <v>353</v>
      </c>
      <c r="C394" s="38"/>
      <c r="D394" s="38"/>
      <c r="E394" s="38"/>
      <c r="F394" s="38"/>
      <c r="G394" s="46" t="s">
        <v>956</v>
      </c>
      <c r="H394" s="27">
        <v>86000</v>
      </c>
      <c r="I394" s="27">
        <v>0</v>
      </c>
      <c r="J394" s="27">
        <v>0</v>
      </c>
      <c r="K394" s="27">
        <v>86000</v>
      </c>
      <c r="L394" s="68"/>
    </row>
    <row r="395" spans="1:12" x14ac:dyDescent="0.3">
      <c r="A395" s="45" t="s">
        <v>957</v>
      </c>
      <c r="B395" s="37" t="s">
        <v>353</v>
      </c>
      <c r="C395" s="38"/>
      <c r="D395" s="38"/>
      <c r="E395" s="38"/>
      <c r="F395" s="38"/>
      <c r="G395" s="46" t="s">
        <v>1021</v>
      </c>
      <c r="H395" s="27">
        <v>5727.5</v>
      </c>
      <c r="I395" s="27">
        <v>2472.3000000000002</v>
      </c>
      <c r="J395" s="27">
        <v>0</v>
      </c>
      <c r="K395" s="27">
        <v>8199.7999999999993</v>
      </c>
      <c r="L395" s="68"/>
    </row>
    <row r="396" spans="1:12" x14ac:dyDescent="0.3">
      <c r="A396" s="43" t="s">
        <v>353</v>
      </c>
      <c r="B396" s="37" t="s">
        <v>353</v>
      </c>
      <c r="C396" s="38"/>
      <c r="D396" s="38"/>
      <c r="E396" s="44" t="s">
        <v>353</v>
      </c>
      <c r="F396" s="40"/>
      <c r="G396" s="40"/>
      <c r="H396" s="28"/>
      <c r="I396" s="28"/>
      <c r="J396" s="28"/>
      <c r="K396" s="28"/>
      <c r="L396" s="73"/>
    </row>
    <row r="397" spans="1:12" x14ac:dyDescent="0.3">
      <c r="A397" s="43" t="s">
        <v>74</v>
      </c>
      <c r="B397" s="44" t="s">
        <v>959</v>
      </c>
      <c r="C397" s="40"/>
      <c r="D397" s="40"/>
      <c r="E397" s="40"/>
      <c r="F397" s="40"/>
      <c r="G397" s="40"/>
      <c r="H397" s="25">
        <v>10014184.01</v>
      </c>
      <c r="I397" s="25">
        <v>0</v>
      </c>
      <c r="J397" s="25">
        <v>3412589.11</v>
      </c>
      <c r="K397" s="25">
        <v>13426773.119999999</v>
      </c>
      <c r="L397" s="72"/>
    </row>
    <row r="398" spans="1:12" x14ac:dyDescent="0.3">
      <c r="A398" s="43" t="s">
        <v>960</v>
      </c>
      <c r="B398" s="36" t="s">
        <v>353</v>
      </c>
      <c r="C398" s="44" t="s">
        <v>959</v>
      </c>
      <c r="D398" s="40"/>
      <c r="E398" s="40"/>
      <c r="F398" s="40"/>
      <c r="G398" s="40"/>
      <c r="H398" s="25">
        <v>10014184.01</v>
      </c>
      <c r="I398" s="25">
        <v>0</v>
      </c>
      <c r="J398" s="25">
        <v>3412589.11</v>
      </c>
      <c r="K398" s="25">
        <v>13426773.119999999</v>
      </c>
      <c r="L398" s="72"/>
    </row>
    <row r="399" spans="1:12" x14ac:dyDescent="0.3">
      <c r="A399" s="43" t="s">
        <v>961</v>
      </c>
      <c r="B399" s="37" t="s">
        <v>353</v>
      </c>
      <c r="C399" s="38"/>
      <c r="D399" s="44" t="s">
        <v>959</v>
      </c>
      <c r="E399" s="40"/>
      <c r="F399" s="40"/>
      <c r="G399" s="40"/>
      <c r="H399" s="25">
        <v>10014184.01</v>
      </c>
      <c r="I399" s="25">
        <v>0</v>
      </c>
      <c r="J399" s="25">
        <v>3412589.11</v>
      </c>
      <c r="K399" s="25">
        <v>13426773.119999999</v>
      </c>
      <c r="L399" s="72"/>
    </row>
    <row r="400" spans="1:12" x14ac:dyDescent="0.3">
      <c r="A400" s="43" t="s">
        <v>962</v>
      </c>
      <c r="B400" s="37" t="s">
        <v>353</v>
      </c>
      <c r="C400" s="38"/>
      <c r="D400" s="38"/>
      <c r="E400" s="44" t="s">
        <v>963</v>
      </c>
      <c r="F400" s="40"/>
      <c r="G400" s="40"/>
      <c r="H400" s="25">
        <v>9835091.2100000009</v>
      </c>
      <c r="I400" s="25">
        <v>0</v>
      </c>
      <c r="J400" s="25">
        <v>3381351.11</v>
      </c>
      <c r="K400" s="25">
        <v>13216442.32</v>
      </c>
      <c r="L400" s="72"/>
    </row>
    <row r="401" spans="1:13" x14ac:dyDescent="0.3">
      <c r="A401" s="43" t="s">
        <v>964</v>
      </c>
      <c r="B401" s="37" t="s">
        <v>353</v>
      </c>
      <c r="C401" s="38"/>
      <c r="D401" s="38"/>
      <c r="E401" s="38"/>
      <c r="F401" s="44" t="s">
        <v>963</v>
      </c>
      <c r="G401" s="40"/>
      <c r="H401" s="25">
        <v>9835091.2100000009</v>
      </c>
      <c r="I401" s="25">
        <v>0</v>
      </c>
      <c r="J401" s="25">
        <v>3381351.11</v>
      </c>
      <c r="K401" s="25">
        <v>13216442.32</v>
      </c>
      <c r="L401" s="72"/>
    </row>
    <row r="402" spans="1:13" x14ac:dyDescent="0.3">
      <c r="A402" s="45" t="s">
        <v>965</v>
      </c>
      <c r="B402" s="37" t="s">
        <v>353</v>
      </c>
      <c r="C402" s="38"/>
      <c r="D402" s="38"/>
      <c r="E402" s="38"/>
      <c r="F402" s="38"/>
      <c r="G402" s="46" t="s">
        <v>966</v>
      </c>
      <c r="H402" s="27">
        <v>9835091.2100000009</v>
      </c>
      <c r="I402" s="27">
        <v>0</v>
      </c>
      <c r="J402" s="27">
        <v>3381351.11</v>
      </c>
      <c r="K402" s="27">
        <v>13216442.32</v>
      </c>
      <c r="L402" s="68"/>
    </row>
    <row r="403" spans="1:13" x14ac:dyDescent="0.3">
      <c r="A403" s="47" t="s">
        <v>353</v>
      </c>
      <c r="B403" s="37" t="s">
        <v>353</v>
      </c>
      <c r="C403" s="38"/>
      <c r="D403" s="38"/>
      <c r="E403" s="38"/>
      <c r="F403" s="38"/>
      <c r="G403" s="48" t="s">
        <v>353</v>
      </c>
      <c r="H403" s="26"/>
      <c r="I403" s="26"/>
      <c r="J403" s="26"/>
      <c r="K403" s="26"/>
      <c r="L403" s="69"/>
    </row>
    <row r="404" spans="1:13" x14ac:dyDescent="0.3">
      <c r="A404" s="43" t="s">
        <v>967</v>
      </c>
      <c r="B404" s="37" t="s">
        <v>353</v>
      </c>
      <c r="C404" s="38"/>
      <c r="D404" s="38"/>
      <c r="E404" s="44" t="s">
        <v>968</v>
      </c>
      <c r="F404" s="40"/>
      <c r="G404" s="40"/>
      <c r="H404" s="25">
        <v>92663.58</v>
      </c>
      <c r="I404" s="25">
        <v>0</v>
      </c>
      <c r="J404" s="25">
        <v>2784.31</v>
      </c>
      <c r="K404" s="25">
        <v>95447.89</v>
      </c>
      <c r="L404" s="72"/>
    </row>
    <row r="405" spans="1:13" x14ac:dyDescent="0.3">
      <c r="A405" s="43" t="s">
        <v>969</v>
      </c>
      <c r="B405" s="37" t="s">
        <v>353</v>
      </c>
      <c r="C405" s="38"/>
      <c r="D405" s="38"/>
      <c r="E405" s="38"/>
      <c r="F405" s="44" t="s">
        <v>970</v>
      </c>
      <c r="G405" s="40"/>
      <c r="H405" s="25">
        <v>92663.58</v>
      </c>
      <c r="I405" s="25">
        <v>0</v>
      </c>
      <c r="J405" s="25">
        <v>2784.31</v>
      </c>
      <c r="K405" s="25">
        <v>95447.89</v>
      </c>
      <c r="L405" s="72"/>
    </row>
    <row r="406" spans="1:13" x14ac:dyDescent="0.3">
      <c r="A406" s="45" t="s">
        <v>971</v>
      </c>
      <c r="B406" s="37" t="s">
        <v>353</v>
      </c>
      <c r="C406" s="38"/>
      <c r="D406" s="38"/>
      <c r="E406" s="38"/>
      <c r="F406" s="38"/>
      <c r="G406" s="46" t="s">
        <v>972</v>
      </c>
      <c r="H406" s="27">
        <v>92663.58</v>
      </c>
      <c r="I406" s="27">
        <v>0</v>
      </c>
      <c r="J406" s="27">
        <v>2784.31</v>
      </c>
      <c r="K406" s="27">
        <v>95447.89</v>
      </c>
      <c r="L406" s="68"/>
    </row>
    <row r="407" spans="1:13" x14ac:dyDescent="0.3">
      <c r="A407" s="47" t="s">
        <v>353</v>
      </c>
      <c r="B407" s="37" t="s">
        <v>353</v>
      </c>
      <c r="C407" s="38"/>
      <c r="D407" s="38"/>
      <c r="E407" s="38"/>
      <c r="F407" s="38"/>
      <c r="G407" s="48" t="s">
        <v>353</v>
      </c>
      <c r="H407" s="26"/>
      <c r="I407" s="26"/>
      <c r="J407" s="26"/>
      <c r="K407" s="26"/>
      <c r="L407" s="69"/>
    </row>
    <row r="408" spans="1:13" x14ac:dyDescent="0.3">
      <c r="A408" s="43" t="s">
        <v>973</v>
      </c>
      <c r="B408" s="37" t="s">
        <v>353</v>
      </c>
      <c r="C408" s="38"/>
      <c r="D408" s="38"/>
      <c r="E408" s="44" t="s">
        <v>974</v>
      </c>
      <c r="F408" s="40"/>
      <c r="G408" s="40"/>
      <c r="H408" s="25">
        <v>60578.04</v>
      </c>
      <c r="I408" s="25">
        <v>0</v>
      </c>
      <c r="J408" s="25">
        <v>28399.66</v>
      </c>
      <c r="K408" s="25">
        <v>88977.7</v>
      </c>
      <c r="L408" s="72"/>
    </row>
    <row r="409" spans="1:13" x14ac:dyDescent="0.3">
      <c r="A409" s="43" t="s">
        <v>975</v>
      </c>
      <c r="B409" s="37" t="s">
        <v>353</v>
      </c>
      <c r="C409" s="38"/>
      <c r="D409" s="38"/>
      <c r="E409" s="38"/>
      <c r="F409" s="44" t="s">
        <v>974</v>
      </c>
      <c r="G409" s="40"/>
      <c r="H409" s="25">
        <v>60578.04</v>
      </c>
      <c r="I409" s="25">
        <v>0</v>
      </c>
      <c r="J409" s="25">
        <v>28399.66</v>
      </c>
      <c r="K409" s="25">
        <v>88977.7</v>
      </c>
      <c r="L409" s="72"/>
    </row>
    <row r="410" spans="1:13" x14ac:dyDescent="0.3">
      <c r="A410" s="45" t="s">
        <v>976</v>
      </c>
      <c r="B410" s="37" t="s">
        <v>353</v>
      </c>
      <c r="C410" s="38"/>
      <c r="D410" s="38"/>
      <c r="E410" s="38"/>
      <c r="F410" s="38"/>
      <c r="G410" s="46" t="s">
        <v>977</v>
      </c>
      <c r="H410" s="27">
        <v>60465.919999999998</v>
      </c>
      <c r="I410" s="27">
        <v>0</v>
      </c>
      <c r="J410" s="27">
        <v>28249.59</v>
      </c>
      <c r="K410" s="27">
        <v>88715.51</v>
      </c>
      <c r="L410" s="68"/>
    </row>
    <row r="411" spans="1:13" x14ac:dyDescent="0.3">
      <c r="A411" s="45" t="s">
        <v>978</v>
      </c>
      <c r="B411" s="37" t="s">
        <v>353</v>
      </c>
      <c r="C411" s="38"/>
      <c r="D411" s="38"/>
      <c r="E411" s="38"/>
      <c r="F411" s="38"/>
      <c r="G411" s="46" t="s">
        <v>979</v>
      </c>
      <c r="H411" s="27">
        <v>112.12</v>
      </c>
      <c r="I411" s="27">
        <v>0</v>
      </c>
      <c r="J411" s="27">
        <v>150.07</v>
      </c>
      <c r="K411" s="27">
        <v>262.19</v>
      </c>
      <c r="L411" s="68"/>
    </row>
    <row r="412" spans="1:13" x14ac:dyDescent="0.3">
      <c r="A412" s="47" t="s">
        <v>353</v>
      </c>
      <c r="B412" s="37" t="s">
        <v>353</v>
      </c>
      <c r="C412" s="38"/>
      <c r="D412" s="38"/>
      <c r="E412" s="38"/>
      <c r="F412" s="38"/>
      <c r="G412" s="48" t="s">
        <v>353</v>
      </c>
      <c r="H412" s="26"/>
      <c r="I412" s="26"/>
      <c r="J412" s="26"/>
      <c r="K412" s="26"/>
      <c r="L412" s="69"/>
      <c r="M412" s="53"/>
    </row>
    <row r="413" spans="1:13" x14ac:dyDescent="0.3">
      <c r="A413" s="43" t="s">
        <v>980</v>
      </c>
      <c r="B413" s="37" t="s">
        <v>353</v>
      </c>
      <c r="C413" s="38"/>
      <c r="D413" s="38"/>
      <c r="E413" s="44" t="s">
        <v>981</v>
      </c>
      <c r="F413" s="40"/>
      <c r="G413" s="40"/>
      <c r="H413" s="25">
        <v>8199.3700000000008</v>
      </c>
      <c r="I413" s="25">
        <v>0</v>
      </c>
      <c r="J413" s="25">
        <v>0</v>
      </c>
      <c r="K413" s="25">
        <v>8199.3700000000008</v>
      </c>
      <c r="L413" s="72"/>
    </row>
    <row r="414" spans="1:13" x14ac:dyDescent="0.3">
      <c r="A414" s="43" t="s">
        <v>982</v>
      </c>
      <c r="B414" s="37" t="s">
        <v>353</v>
      </c>
      <c r="C414" s="38"/>
      <c r="D414" s="38"/>
      <c r="E414" s="38"/>
      <c r="F414" s="44" t="s">
        <v>983</v>
      </c>
      <c r="G414" s="40"/>
      <c r="H414" s="25">
        <v>8199.3700000000008</v>
      </c>
      <c r="I414" s="25">
        <v>0</v>
      </c>
      <c r="J414" s="25">
        <v>0</v>
      </c>
      <c r="K414" s="25">
        <v>8199.3700000000008</v>
      </c>
      <c r="L414" s="72"/>
    </row>
    <row r="415" spans="1:13" x14ac:dyDescent="0.3">
      <c r="A415" s="45" t="s">
        <v>984</v>
      </c>
      <c r="B415" s="37" t="s">
        <v>353</v>
      </c>
      <c r="C415" s="38"/>
      <c r="D415" s="38"/>
      <c r="E415" s="38"/>
      <c r="F415" s="38"/>
      <c r="G415" s="46" t="s">
        <v>985</v>
      </c>
      <c r="H415" s="27">
        <v>8199.3700000000008</v>
      </c>
      <c r="I415" s="27">
        <v>0</v>
      </c>
      <c r="J415" s="27">
        <v>0</v>
      </c>
      <c r="K415" s="27">
        <v>8199.3700000000008</v>
      </c>
      <c r="L415" s="68"/>
    </row>
    <row r="416" spans="1:13" x14ac:dyDescent="0.3">
      <c r="A416" s="47" t="s">
        <v>353</v>
      </c>
      <c r="B416" s="37" t="s">
        <v>353</v>
      </c>
      <c r="C416" s="38"/>
      <c r="D416" s="38"/>
      <c r="E416" s="38"/>
      <c r="F416" s="38"/>
      <c r="G416" s="48" t="s">
        <v>353</v>
      </c>
      <c r="H416" s="26"/>
      <c r="I416" s="26"/>
      <c r="J416" s="26"/>
      <c r="K416" s="26"/>
      <c r="L416" s="69"/>
    </row>
    <row r="417" spans="1:12" x14ac:dyDescent="0.3">
      <c r="A417" s="43" t="s">
        <v>986</v>
      </c>
      <c r="B417" s="37" t="s">
        <v>353</v>
      </c>
      <c r="C417" s="38"/>
      <c r="D417" s="38"/>
      <c r="E417" s="44" t="s">
        <v>987</v>
      </c>
      <c r="F417" s="40"/>
      <c r="G417" s="40"/>
      <c r="H417" s="25">
        <v>373.88</v>
      </c>
      <c r="I417" s="25">
        <v>0</v>
      </c>
      <c r="J417" s="25">
        <v>0</v>
      </c>
      <c r="K417" s="25">
        <v>373.88</v>
      </c>
      <c r="L417" s="72"/>
    </row>
    <row r="418" spans="1:12" x14ac:dyDescent="0.3">
      <c r="A418" s="43" t="s">
        <v>988</v>
      </c>
      <c r="B418" s="37" t="s">
        <v>353</v>
      </c>
      <c r="C418" s="38"/>
      <c r="D418" s="38"/>
      <c r="E418" s="38"/>
      <c r="F418" s="44" t="s">
        <v>987</v>
      </c>
      <c r="G418" s="40"/>
      <c r="H418" s="25">
        <v>373.88</v>
      </c>
      <c r="I418" s="25">
        <v>0</v>
      </c>
      <c r="J418" s="25">
        <v>0</v>
      </c>
      <c r="K418" s="25">
        <v>373.88</v>
      </c>
      <c r="L418" s="72"/>
    </row>
    <row r="419" spans="1:12" x14ac:dyDescent="0.3">
      <c r="A419" s="45" t="s">
        <v>989</v>
      </c>
      <c r="B419" s="37" t="s">
        <v>353</v>
      </c>
      <c r="C419" s="38"/>
      <c r="D419" s="38"/>
      <c r="E419" s="38"/>
      <c r="F419" s="38"/>
      <c r="G419" s="46" t="s">
        <v>990</v>
      </c>
      <c r="H419" s="27">
        <v>373.88</v>
      </c>
      <c r="I419" s="27">
        <v>0</v>
      </c>
      <c r="J419" s="27">
        <v>0</v>
      </c>
      <c r="K419" s="27">
        <v>373.88</v>
      </c>
      <c r="L419" s="68"/>
    </row>
    <row r="420" spans="1:12" x14ac:dyDescent="0.3">
      <c r="A420" s="47" t="s">
        <v>353</v>
      </c>
      <c r="B420" s="37" t="s">
        <v>353</v>
      </c>
      <c r="C420" s="38"/>
      <c r="D420" s="38"/>
      <c r="E420" s="38"/>
      <c r="F420" s="38"/>
      <c r="G420" s="48" t="s">
        <v>353</v>
      </c>
      <c r="H420" s="26"/>
      <c r="I420" s="26"/>
      <c r="J420" s="26"/>
      <c r="K420" s="26"/>
      <c r="L420" s="69"/>
    </row>
    <row r="421" spans="1:12" x14ac:dyDescent="0.3">
      <c r="A421" s="43" t="s">
        <v>991</v>
      </c>
      <c r="B421" s="37" t="s">
        <v>353</v>
      </c>
      <c r="C421" s="38"/>
      <c r="D421" s="38"/>
      <c r="E421" s="44" t="s">
        <v>992</v>
      </c>
      <c r="F421" s="40"/>
      <c r="G421" s="40"/>
      <c r="H421" s="25">
        <v>16722.830000000002</v>
      </c>
      <c r="I421" s="25">
        <v>0</v>
      </c>
      <c r="J421" s="25">
        <v>54.03</v>
      </c>
      <c r="K421" s="25">
        <v>16776.86</v>
      </c>
      <c r="L421" s="72"/>
    </row>
    <row r="422" spans="1:12" x14ac:dyDescent="0.3">
      <c r="A422" s="43" t="s">
        <v>993</v>
      </c>
      <c r="B422" s="37" t="s">
        <v>353</v>
      </c>
      <c r="C422" s="38"/>
      <c r="D422" s="38"/>
      <c r="E422" s="38"/>
      <c r="F422" s="44" t="s">
        <v>994</v>
      </c>
      <c r="G422" s="40"/>
      <c r="H422" s="25">
        <v>16722.830000000002</v>
      </c>
      <c r="I422" s="25">
        <v>0</v>
      </c>
      <c r="J422" s="25">
        <v>54.03</v>
      </c>
      <c r="K422" s="25">
        <v>16776.86</v>
      </c>
      <c r="L422" s="72"/>
    </row>
    <row r="423" spans="1:12" x14ac:dyDescent="0.3">
      <c r="A423" s="45" t="s">
        <v>995</v>
      </c>
      <c r="B423" s="37" t="s">
        <v>353</v>
      </c>
      <c r="C423" s="38"/>
      <c r="D423" s="38"/>
      <c r="E423" s="38"/>
      <c r="F423" s="38"/>
      <c r="G423" s="46" t="s">
        <v>996</v>
      </c>
      <c r="H423" s="27">
        <v>16562.37</v>
      </c>
      <c r="I423" s="27">
        <v>0</v>
      </c>
      <c r="J423" s="27">
        <v>0</v>
      </c>
      <c r="K423" s="27">
        <v>16562.37</v>
      </c>
      <c r="L423" s="68"/>
    </row>
    <row r="424" spans="1:12" x14ac:dyDescent="0.3">
      <c r="A424" s="45" t="s">
        <v>997</v>
      </c>
      <c r="B424" s="37" t="s">
        <v>353</v>
      </c>
      <c r="C424" s="38"/>
      <c r="D424" s="38"/>
      <c r="E424" s="38"/>
      <c r="F424" s="38"/>
      <c r="G424" s="46" t="s">
        <v>998</v>
      </c>
      <c r="H424" s="27">
        <v>160.46</v>
      </c>
      <c r="I424" s="27">
        <v>0</v>
      </c>
      <c r="J424" s="27">
        <v>54.03</v>
      </c>
      <c r="K424" s="27">
        <v>214.49</v>
      </c>
      <c r="L424" s="68"/>
    </row>
    <row r="425" spans="1:12" x14ac:dyDescent="0.3">
      <c r="A425" s="47" t="s">
        <v>353</v>
      </c>
      <c r="B425" s="37" t="s">
        <v>353</v>
      </c>
      <c r="C425" s="38"/>
      <c r="D425" s="38"/>
      <c r="E425" s="38"/>
      <c r="F425" s="38"/>
      <c r="G425" s="48" t="s">
        <v>353</v>
      </c>
      <c r="H425" s="26"/>
      <c r="I425" s="26"/>
      <c r="J425" s="26"/>
      <c r="K425" s="26"/>
      <c r="L425" s="69"/>
    </row>
    <row r="426" spans="1:12" x14ac:dyDescent="0.3">
      <c r="A426" s="43" t="s">
        <v>999</v>
      </c>
      <c r="B426" s="37" t="s">
        <v>353</v>
      </c>
      <c r="C426" s="38"/>
      <c r="D426" s="38"/>
      <c r="E426" s="44" t="s">
        <v>949</v>
      </c>
      <c r="F426" s="40"/>
      <c r="G426" s="40"/>
      <c r="H426" s="25">
        <v>555.1</v>
      </c>
      <c r="I426" s="25">
        <v>0</v>
      </c>
      <c r="J426" s="25">
        <v>0</v>
      </c>
      <c r="K426" s="25">
        <v>555.1</v>
      </c>
      <c r="L426" s="72"/>
    </row>
    <row r="427" spans="1:12" x14ac:dyDescent="0.3">
      <c r="A427" s="43" t="s">
        <v>1000</v>
      </c>
      <c r="B427" s="37" t="s">
        <v>353</v>
      </c>
      <c r="C427" s="38"/>
      <c r="D427" s="38"/>
      <c r="E427" s="38"/>
      <c r="F427" s="44" t="s">
        <v>949</v>
      </c>
      <c r="G427" s="40"/>
      <c r="H427" s="25">
        <v>555.1</v>
      </c>
      <c r="I427" s="25">
        <v>0</v>
      </c>
      <c r="J427" s="25">
        <v>0</v>
      </c>
      <c r="K427" s="25">
        <v>555.1</v>
      </c>
      <c r="L427" s="72"/>
    </row>
    <row r="428" spans="1:12" x14ac:dyDescent="0.3">
      <c r="A428" s="45" t="s">
        <v>1001</v>
      </c>
      <c r="B428" s="37" t="s">
        <v>353</v>
      </c>
      <c r="C428" s="38"/>
      <c r="D428" s="38"/>
      <c r="E428" s="38"/>
      <c r="F428" s="38"/>
      <c r="G428" s="46" t="s">
        <v>954</v>
      </c>
      <c r="H428" s="27">
        <v>555.1</v>
      </c>
      <c r="I428" s="27">
        <v>0</v>
      </c>
      <c r="J428" s="27">
        <v>0</v>
      </c>
      <c r="K428" s="27">
        <v>555.1</v>
      </c>
      <c r="L428" s="68"/>
    </row>
  </sheetData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422"/>
  <sheetViews>
    <sheetView topLeftCell="A422" workbookViewId="0">
      <selection activeCell="J140" sqref="J140"/>
    </sheetView>
  </sheetViews>
  <sheetFormatPr defaultRowHeight="14.4" x14ac:dyDescent="0.3"/>
  <cols>
    <col min="1" max="1" width="16.33203125" customWidth="1"/>
    <col min="2" max="6" width="1.5546875" customWidth="1"/>
    <col min="7" max="7" width="52.6640625" bestFit="1" customWidth="1"/>
    <col min="8" max="8" width="15" style="29" bestFit="1" customWidth="1"/>
    <col min="9" max="10" width="13.33203125" style="29" bestFit="1" customWidth="1"/>
    <col min="11" max="11" width="14.33203125" style="29" bestFit="1" customWidth="1"/>
    <col min="12" max="12" width="13.33203125" bestFit="1" customWidth="1"/>
    <col min="13" max="13" width="11.6640625" bestFit="1" customWidth="1"/>
    <col min="257" max="257" width="16.33203125" customWidth="1"/>
    <col min="258" max="262" width="1.5546875" customWidth="1"/>
    <col min="263" max="263" width="52.6640625" bestFit="1" customWidth="1"/>
    <col min="264" max="264" width="15" bestFit="1" customWidth="1"/>
    <col min="265" max="266" width="13.33203125" bestFit="1" customWidth="1"/>
    <col min="267" max="267" width="14.33203125" bestFit="1" customWidth="1"/>
    <col min="268" max="268" width="13.33203125" bestFit="1" customWidth="1"/>
    <col min="269" max="269" width="11.6640625" bestFit="1" customWidth="1"/>
    <col min="513" max="513" width="16.33203125" customWidth="1"/>
    <col min="514" max="518" width="1.5546875" customWidth="1"/>
    <col min="519" max="519" width="52.6640625" bestFit="1" customWidth="1"/>
    <col min="520" max="520" width="15" bestFit="1" customWidth="1"/>
    <col min="521" max="522" width="13.33203125" bestFit="1" customWidth="1"/>
    <col min="523" max="523" width="14.33203125" bestFit="1" customWidth="1"/>
    <col min="524" max="524" width="13.33203125" bestFit="1" customWidth="1"/>
    <col min="525" max="525" width="11.6640625" bestFit="1" customWidth="1"/>
    <col min="769" max="769" width="16.33203125" customWidth="1"/>
    <col min="770" max="774" width="1.5546875" customWidth="1"/>
    <col min="775" max="775" width="52.6640625" bestFit="1" customWidth="1"/>
    <col min="776" max="776" width="15" bestFit="1" customWidth="1"/>
    <col min="777" max="778" width="13.33203125" bestFit="1" customWidth="1"/>
    <col min="779" max="779" width="14.33203125" bestFit="1" customWidth="1"/>
    <col min="780" max="780" width="13.33203125" bestFit="1" customWidth="1"/>
    <col min="781" max="781" width="11.6640625" bestFit="1" customWidth="1"/>
    <col min="1025" max="1025" width="16.33203125" customWidth="1"/>
    <col min="1026" max="1030" width="1.5546875" customWidth="1"/>
    <col min="1031" max="1031" width="52.6640625" bestFit="1" customWidth="1"/>
    <col min="1032" max="1032" width="15" bestFit="1" customWidth="1"/>
    <col min="1033" max="1034" width="13.33203125" bestFit="1" customWidth="1"/>
    <col min="1035" max="1035" width="14.33203125" bestFit="1" customWidth="1"/>
    <col min="1036" max="1036" width="13.33203125" bestFit="1" customWidth="1"/>
    <col min="1037" max="1037" width="11.6640625" bestFit="1" customWidth="1"/>
    <col min="1281" max="1281" width="16.33203125" customWidth="1"/>
    <col min="1282" max="1286" width="1.5546875" customWidth="1"/>
    <col min="1287" max="1287" width="52.6640625" bestFit="1" customWidth="1"/>
    <col min="1288" max="1288" width="15" bestFit="1" customWidth="1"/>
    <col min="1289" max="1290" width="13.33203125" bestFit="1" customWidth="1"/>
    <col min="1291" max="1291" width="14.33203125" bestFit="1" customWidth="1"/>
    <col min="1292" max="1292" width="13.33203125" bestFit="1" customWidth="1"/>
    <col min="1293" max="1293" width="11.6640625" bestFit="1" customWidth="1"/>
    <col min="1537" max="1537" width="16.33203125" customWidth="1"/>
    <col min="1538" max="1542" width="1.5546875" customWidth="1"/>
    <col min="1543" max="1543" width="52.6640625" bestFit="1" customWidth="1"/>
    <col min="1544" max="1544" width="15" bestFit="1" customWidth="1"/>
    <col min="1545" max="1546" width="13.33203125" bestFit="1" customWidth="1"/>
    <col min="1547" max="1547" width="14.33203125" bestFit="1" customWidth="1"/>
    <col min="1548" max="1548" width="13.33203125" bestFit="1" customWidth="1"/>
    <col min="1549" max="1549" width="11.6640625" bestFit="1" customWidth="1"/>
    <col min="1793" max="1793" width="16.33203125" customWidth="1"/>
    <col min="1794" max="1798" width="1.5546875" customWidth="1"/>
    <col min="1799" max="1799" width="52.6640625" bestFit="1" customWidth="1"/>
    <col min="1800" max="1800" width="15" bestFit="1" customWidth="1"/>
    <col min="1801" max="1802" width="13.33203125" bestFit="1" customWidth="1"/>
    <col min="1803" max="1803" width="14.33203125" bestFit="1" customWidth="1"/>
    <col min="1804" max="1804" width="13.33203125" bestFit="1" customWidth="1"/>
    <col min="1805" max="1805" width="11.6640625" bestFit="1" customWidth="1"/>
    <col min="2049" max="2049" width="16.33203125" customWidth="1"/>
    <col min="2050" max="2054" width="1.5546875" customWidth="1"/>
    <col min="2055" max="2055" width="52.6640625" bestFit="1" customWidth="1"/>
    <col min="2056" max="2056" width="15" bestFit="1" customWidth="1"/>
    <col min="2057" max="2058" width="13.33203125" bestFit="1" customWidth="1"/>
    <col min="2059" max="2059" width="14.33203125" bestFit="1" customWidth="1"/>
    <col min="2060" max="2060" width="13.33203125" bestFit="1" customWidth="1"/>
    <col min="2061" max="2061" width="11.6640625" bestFit="1" customWidth="1"/>
    <col min="2305" max="2305" width="16.33203125" customWidth="1"/>
    <col min="2306" max="2310" width="1.5546875" customWidth="1"/>
    <col min="2311" max="2311" width="52.6640625" bestFit="1" customWidth="1"/>
    <col min="2312" max="2312" width="15" bestFit="1" customWidth="1"/>
    <col min="2313" max="2314" width="13.33203125" bestFit="1" customWidth="1"/>
    <col min="2315" max="2315" width="14.33203125" bestFit="1" customWidth="1"/>
    <col min="2316" max="2316" width="13.33203125" bestFit="1" customWidth="1"/>
    <col min="2317" max="2317" width="11.6640625" bestFit="1" customWidth="1"/>
    <col min="2561" max="2561" width="16.33203125" customWidth="1"/>
    <col min="2562" max="2566" width="1.5546875" customWidth="1"/>
    <col min="2567" max="2567" width="52.6640625" bestFit="1" customWidth="1"/>
    <col min="2568" max="2568" width="15" bestFit="1" customWidth="1"/>
    <col min="2569" max="2570" width="13.33203125" bestFit="1" customWidth="1"/>
    <col min="2571" max="2571" width="14.33203125" bestFit="1" customWidth="1"/>
    <col min="2572" max="2572" width="13.33203125" bestFit="1" customWidth="1"/>
    <col min="2573" max="2573" width="11.6640625" bestFit="1" customWidth="1"/>
    <col min="2817" max="2817" width="16.33203125" customWidth="1"/>
    <col min="2818" max="2822" width="1.5546875" customWidth="1"/>
    <col min="2823" max="2823" width="52.6640625" bestFit="1" customWidth="1"/>
    <col min="2824" max="2824" width="15" bestFit="1" customWidth="1"/>
    <col min="2825" max="2826" width="13.33203125" bestFit="1" customWidth="1"/>
    <col min="2827" max="2827" width="14.33203125" bestFit="1" customWidth="1"/>
    <col min="2828" max="2828" width="13.33203125" bestFit="1" customWidth="1"/>
    <col min="2829" max="2829" width="11.6640625" bestFit="1" customWidth="1"/>
    <col min="3073" max="3073" width="16.33203125" customWidth="1"/>
    <col min="3074" max="3078" width="1.5546875" customWidth="1"/>
    <col min="3079" max="3079" width="52.6640625" bestFit="1" customWidth="1"/>
    <col min="3080" max="3080" width="15" bestFit="1" customWidth="1"/>
    <col min="3081" max="3082" width="13.33203125" bestFit="1" customWidth="1"/>
    <col min="3083" max="3083" width="14.33203125" bestFit="1" customWidth="1"/>
    <col min="3084" max="3084" width="13.33203125" bestFit="1" customWidth="1"/>
    <col min="3085" max="3085" width="11.6640625" bestFit="1" customWidth="1"/>
    <col min="3329" max="3329" width="16.33203125" customWidth="1"/>
    <col min="3330" max="3334" width="1.5546875" customWidth="1"/>
    <col min="3335" max="3335" width="52.6640625" bestFit="1" customWidth="1"/>
    <col min="3336" max="3336" width="15" bestFit="1" customWidth="1"/>
    <col min="3337" max="3338" width="13.33203125" bestFit="1" customWidth="1"/>
    <col min="3339" max="3339" width="14.33203125" bestFit="1" customWidth="1"/>
    <col min="3340" max="3340" width="13.33203125" bestFit="1" customWidth="1"/>
    <col min="3341" max="3341" width="11.6640625" bestFit="1" customWidth="1"/>
    <col min="3585" max="3585" width="16.33203125" customWidth="1"/>
    <col min="3586" max="3590" width="1.5546875" customWidth="1"/>
    <col min="3591" max="3591" width="52.6640625" bestFit="1" customWidth="1"/>
    <col min="3592" max="3592" width="15" bestFit="1" customWidth="1"/>
    <col min="3593" max="3594" width="13.33203125" bestFit="1" customWidth="1"/>
    <col min="3595" max="3595" width="14.33203125" bestFit="1" customWidth="1"/>
    <col min="3596" max="3596" width="13.33203125" bestFit="1" customWidth="1"/>
    <col min="3597" max="3597" width="11.6640625" bestFit="1" customWidth="1"/>
    <col min="3841" max="3841" width="16.33203125" customWidth="1"/>
    <col min="3842" max="3846" width="1.5546875" customWidth="1"/>
    <col min="3847" max="3847" width="52.6640625" bestFit="1" customWidth="1"/>
    <col min="3848" max="3848" width="15" bestFit="1" customWidth="1"/>
    <col min="3849" max="3850" width="13.33203125" bestFit="1" customWidth="1"/>
    <col min="3851" max="3851" width="14.33203125" bestFit="1" customWidth="1"/>
    <col min="3852" max="3852" width="13.33203125" bestFit="1" customWidth="1"/>
    <col min="3853" max="3853" width="11.6640625" bestFit="1" customWidth="1"/>
    <col min="4097" max="4097" width="16.33203125" customWidth="1"/>
    <col min="4098" max="4102" width="1.5546875" customWidth="1"/>
    <col min="4103" max="4103" width="52.6640625" bestFit="1" customWidth="1"/>
    <col min="4104" max="4104" width="15" bestFit="1" customWidth="1"/>
    <col min="4105" max="4106" width="13.33203125" bestFit="1" customWidth="1"/>
    <col min="4107" max="4107" width="14.33203125" bestFit="1" customWidth="1"/>
    <col min="4108" max="4108" width="13.33203125" bestFit="1" customWidth="1"/>
    <col min="4109" max="4109" width="11.6640625" bestFit="1" customWidth="1"/>
    <col min="4353" max="4353" width="16.33203125" customWidth="1"/>
    <col min="4354" max="4358" width="1.5546875" customWidth="1"/>
    <col min="4359" max="4359" width="52.6640625" bestFit="1" customWidth="1"/>
    <col min="4360" max="4360" width="15" bestFit="1" customWidth="1"/>
    <col min="4361" max="4362" width="13.33203125" bestFit="1" customWidth="1"/>
    <col min="4363" max="4363" width="14.33203125" bestFit="1" customWidth="1"/>
    <col min="4364" max="4364" width="13.33203125" bestFit="1" customWidth="1"/>
    <col min="4365" max="4365" width="11.6640625" bestFit="1" customWidth="1"/>
    <col min="4609" max="4609" width="16.33203125" customWidth="1"/>
    <col min="4610" max="4614" width="1.5546875" customWidth="1"/>
    <col min="4615" max="4615" width="52.6640625" bestFit="1" customWidth="1"/>
    <col min="4616" max="4616" width="15" bestFit="1" customWidth="1"/>
    <col min="4617" max="4618" width="13.33203125" bestFit="1" customWidth="1"/>
    <col min="4619" max="4619" width="14.33203125" bestFit="1" customWidth="1"/>
    <col min="4620" max="4620" width="13.33203125" bestFit="1" customWidth="1"/>
    <col min="4621" max="4621" width="11.6640625" bestFit="1" customWidth="1"/>
    <col min="4865" max="4865" width="16.33203125" customWidth="1"/>
    <col min="4866" max="4870" width="1.5546875" customWidth="1"/>
    <col min="4871" max="4871" width="52.6640625" bestFit="1" customWidth="1"/>
    <col min="4872" max="4872" width="15" bestFit="1" customWidth="1"/>
    <col min="4873" max="4874" width="13.33203125" bestFit="1" customWidth="1"/>
    <col min="4875" max="4875" width="14.33203125" bestFit="1" customWidth="1"/>
    <col min="4876" max="4876" width="13.33203125" bestFit="1" customWidth="1"/>
    <col min="4877" max="4877" width="11.6640625" bestFit="1" customWidth="1"/>
    <col min="5121" max="5121" width="16.33203125" customWidth="1"/>
    <col min="5122" max="5126" width="1.5546875" customWidth="1"/>
    <col min="5127" max="5127" width="52.6640625" bestFit="1" customWidth="1"/>
    <col min="5128" max="5128" width="15" bestFit="1" customWidth="1"/>
    <col min="5129" max="5130" width="13.33203125" bestFit="1" customWidth="1"/>
    <col min="5131" max="5131" width="14.33203125" bestFit="1" customWidth="1"/>
    <col min="5132" max="5132" width="13.33203125" bestFit="1" customWidth="1"/>
    <col min="5133" max="5133" width="11.6640625" bestFit="1" customWidth="1"/>
    <col min="5377" max="5377" width="16.33203125" customWidth="1"/>
    <col min="5378" max="5382" width="1.5546875" customWidth="1"/>
    <col min="5383" max="5383" width="52.6640625" bestFit="1" customWidth="1"/>
    <col min="5384" max="5384" width="15" bestFit="1" customWidth="1"/>
    <col min="5385" max="5386" width="13.33203125" bestFit="1" customWidth="1"/>
    <col min="5387" max="5387" width="14.33203125" bestFit="1" customWidth="1"/>
    <col min="5388" max="5388" width="13.33203125" bestFit="1" customWidth="1"/>
    <col min="5389" max="5389" width="11.6640625" bestFit="1" customWidth="1"/>
    <col min="5633" max="5633" width="16.33203125" customWidth="1"/>
    <col min="5634" max="5638" width="1.5546875" customWidth="1"/>
    <col min="5639" max="5639" width="52.6640625" bestFit="1" customWidth="1"/>
    <col min="5640" max="5640" width="15" bestFit="1" customWidth="1"/>
    <col min="5641" max="5642" width="13.33203125" bestFit="1" customWidth="1"/>
    <col min="5643" max="5643" width="14.33203125" bestFit="1" customWidth="1"/>
    <col min="5644" max="5644" width="13.33203125" bestFit="1" customWidth="1"/>
    <col min="5645" max="5645" width="11.6640625" bestFit="1" customWidth="1"/>
    <col min="5889" max="5889" width="16.33203125" customWidth="1"/>
    <col min="5890" max="5894" width="1.5546875" customWidth="1"/>
    <col min="5895" max="5895" width="52.6640625" bestFit="1" customWidth="1"/>
    <col min="5896" max="5896" width="15" bestFit="1" customWidth="1"/>
    <col min="5897" max="5898" width="13.33203125" bestFit="1" customWidth="1"/>
    <col min="5899" max="5899" width="14.33203125" bestFit="1" customWidth="1"/>
    <col min="5900" max="5900" width="13.33203125" bestFit="1" customWidth="1"/>
    <col min="5901" max="5901" width="11.6640625" bestFit="1" customWidth="1"/>
    <col min="6145" max="6145" width="16.33203125" customWidth="1"/>
    <col min="6146" max="6150" width="1.5546875" customWidth="1"/>
    <col min="6151" max="6151" width="52.6640625" bestFit="1" customWidth="1"/>
    <col min="6152" max="6152" width="15" bestFit="1" customWidth="1"/>
    <col min="6153" max="6154" width="13.33203125" bestFit="1" customWidth="1"/>
    <col min="6155" max="6155" width="14.33203125" bestFit="1" customWidth="1"/>
    <col min="6156" max="6156" width="13.33203125" bestFit="1" customWidth="1"/>
    <col min="6157" max="6157" width="11.6640625" bestFit="1" customWidth="1"/>
    <col min="6401" max="6401" width="16.33203125" customWidth="1"/>
    <col min="6402" max="6406" width="1.5546875" customWidth="1"/>
    <col min="6407" max="6407" width="52.6640625" bestFit="1" customWidth="1"/>
    <col min="6408" max="6408" width="15" bestFit="1" customWidth="1"/>
    <col min="6409" max="6410" width="13.33203125" bestFit="1" customWidth="1"/>
    <col min="6411" max="6411" width="14.33203125" bestFit="1" customWidth="1"/>
    <col min="6412" max="6412" width="13.33203125" bestFit="1" customWidth="1"/>
    <col min="6413" max="6413" width="11.6640625" bestFit="1" customWidth="1"/>
    <col min="6657" max="6657" width="16.33203125" customWidth="1"/>
    <col min="6658" max="6662" width="1.5546875" customWidth="1"/>
    <col min="6663" max="6663" width="52.6640625" bestFit="1" customWidth="1"/>
    <col min="6664" max="6664" width="15" bestFit="1" customWidth="1"/>
    <col min="6665" max="6666" width="13.33203125" bestFit="1" customWidth="1"/>
    <col min="6667" max="6667" width="14.33203125" bestFit="1" customWidth="1"/>
    <col min="6668" max="6668" width="13.33203125" bestFit="1" customWidth="1"/>
    <col min="6669" max="6669" width="11.6640625" bestFit="1" customWidth="1"/>
    <col min="6913" max="6913" width="16.33203125" customWidth="1"/>
    <col min="6914" max="6918" width="1.5546875" customWidth="1"/>
    <col min="6919" max="6919" width="52.6640625" bestFit="1" customWidth="1"/>
    <col min="6920" max="6920" width="15" bestFit="1" customWidth="1"/>
    <col min="6921" max="6922" width="13.33203125" bestFit="1" customWidth="1"/>
    <col min="6923" max="6923" width="14.33203125" bestFit="1" customWidth="1"/>
    <col min="6924" max="6924" width="13.33203125" bestFit="1" customWidth="1"/>
    <col min="6925" max="6925" width="11.6640625" bestFit="1" customWidth="1"/>
    <col min="7169" max="7169" width="16.33203125" customWidth="1"/>
    <col min="7170" max="7174" width="1.5546875" customWidth="1"/>
    <col min="7175" max="7175" width="52.6640625" bestFit="1" customWidth="1"/>
    <col min="7176" max="7176" width="15" bestFit="1" customWidth="1"/>
    <col min="7177" max="7178" width="13.33203125" bestFit="1" customWidth="1"/>
    <col min="7179" max="7179" width="14.33203125" bestFit="1" customWidth="1"/>
    <col min="7180" max="7180" width="13.33203125" bestFit="1" customWidth="1"/>
    <col min="7181" max="7181" width="11.6640625" bestFit="1" customWidth="1"/>
    <col min="7425" max="7425" width="16.33203125" customWidth="1"/>
    <col min="7426" max="7430" width="1.5546875" customWidth="1"/>
    <col min="7431" max="7431" width="52.6640625" bestFit="1" customWidth="1"/>
    <col min="7432" max="7432" width="15" bestFit="1" customWidth="1"/>
    <col min="7433" max="7434" width="13.33203125" bestFit="1" customWidth="1"/>
    <col min="7435" max="7435" width="14.33203125" bestFit="1" customWidth="1"/>
    <col min="7436" max="7436" width="13.33203125" bestFit="1" customWidth="1"/>
    <col min="7437" max="7437" width="11.6640625" bestFit="1" customWidth="1"/>
    <col min="7681" max="7681" width="16.33203125" customWidth="1"/>
    <col min="7682" max="7686" width="1.5546875" customWidth="1"/>
    <col min="7687" max="7687" width="52.6640625" bestFit="1" customWidth="1"/>
    <col min="7688" max="7688" width="15" bestFit="1" customWidth="1"/>
    <col min="7689" max="7690" width="13.33203125" bestFit="1" customWidth="1"/>
    <col min="7691" max="7691" width="14.33203125" bestFit="1" customWidth="1"/>
    <col min="7692" max="7692" width="13.33203125" bestFit="1" customWidth="1"/>
    <col min="7693" max="7693" width="11.6640625" bestFit="1" customWidth="1"/>
    <col min="7937" max="7937" width="16.33203125" customWidth="1"/>
    <col min="7938" max="7942" width="1.5546875" customWidth="1"/>
    <col min="7943" max="7943" width="52.6640625" bestFit="1" customWidth="1"/>
    <col min="7944" max="7944" width="15" bestFit="1" customWidth="1"/>
    <col min="7945" max="7946" width="13.33203125" bestFit="1" customWidth="1"/>
    <col min="7947" max="7947" width="14.33203125" bestFit="1" customWidth="1"/>
    <col min="7948" max="7948" width="13.33203125" bestFit="1" customWidth="1"/>
    <col min="7949" max="7949" width="11.6640625" bestFit="1" customWidth="1"/>
    <col min="8193" max="8193" width="16.33203125" customWidth="1"/>
    <col min="8194" max="8198" width="1.5546875" customWidth="1"/>
    <col min="8199" max="8199" width="52.6640625" bestFit="1" customWidth="1"/>
    <col min="8200" max="8200" width="15" bestFit="1" customWidth="1"/>
    <col min="8201" max="8202" width="13.33203125" bestFit="1" customWidth="1"/>
    <col min="8203" max="8203" width="14.33203125" bestFit="1" customWidth="1"/>
    <col min="8204" max="8204" width="13.33203125" bestFit="1" customWidth="1"/>
    <col min="8205" max="8205" width="11.6640625" bestFit="1" customWidth="1"/>
    <col min="8449" max="8449" width="16.33203125" customWidth="1"/>
    <col min="8450" max="8454" width="1.5546875" customWidth="1"/>
    <col min="8455" max="8455" width="52.6640625" bestFit="1" customWidth="1"/>
    <col min="8456" max="8456" width="15" bestFit="1" customWidth="1"/>
    <col min="8457" max="8458" width="13.33203125" bestFit="1" customWidth="1"/>
    <col min="8459" max="8459" width="14.33203125" bestFit="1" customWidth="1"/>
    <col min="8460" max="8460" width="13.33203125" bestFit="1" customWidth="1"/>
    <col min="8461" max="8461" width="11.6640625" bestFit="1" customWidth="1"/>
    <col min="8705" max="8705" width="16.33203125" customWidth="1"/>
    <col min="8706" max="8710" width="1.5546875" customWidth="1"/>
    <col min="8711" max="8711" width="52.6640625" bestFit="1" customWidth="1"/>
    <col min="8712" max="8712" width="15" bestFit="1" customWidth="1"/>
    <col min="8713" max="8714" width="13.33203125" bestFit="1" customWidth="1"/>
    <col min="8715" max="8715" width="14.33203125" bestFit="1" customWidth="1"/>
    <col min="8716" max="8716" width="13.33203125" bestFit="1" customWidth="1"/>
    <col min="8717" max="8717" width="11.6640625" bestFit="1" customWidth="1"/>
    <col min="8961" max="8961" width="16.33203125" customWidth="1"/>
    <col min="8962" max="8966" width="1.5546875" customWidth="1"/>
    <col min="8967" max="8967" width="52.6640625" bestFit="1" customWidth="1"/>
    <col min="8968" max="8968" width="15" bestFit="1" customWidth="1"/>
    <col min="8969" max="8970" width="13.33203125" bestFit="1" customWidth="1"/>
    <col min="8971" max="8971" width="14.33203125" bestFit="1" customWidth="1"/>
    <col min="8972" max="8972" width="13.33203125" bestFit="1" customWidth="1"/>
    <col min="8973" max="8973" width="11.6640625" bestFit="1" customWidth="1"/>
    <col min="9217" max="9217" width="16.33203125" customWidth="1"/>
    <col min="9218" max="9222" width="1.5546875" customWidth="1"/>
    <col min="9223" max="9223" width="52.6640625" bestFit="1" customWidth="1"/>
    <col min="9224" max="9224" width="15" bestFit="1" customWidth="1"/>
    <col min="9225" max="9226" width="13.33203125" bestFit="1" customWidth="1"/>
    <col min="9227" max="9227" width="14.33203125" bestFit="1" customWidth="1"/>
    <col min="9228" max="9228" width="13.33203125" bestFit="1" customWidth="1"/>
    <col min="9229" max="9229" width="11.6640625" bestFit="1" customWidth="1"/>
    <col min="9473" max="9473" width="16.33203125" customWidth="1"/>
    <col min="9474" max="9478" width="1.5546875" customWidth="1"/>
    <col min="9479" max="9479" width="52.6640625" bestFit="1" customWidth="1"/>
    <col min="9480" max="9480" width="15" bestFit="1" customWidth="1"/>
    <col min="9481" max="9482" width="13.33203125" bestFit="1" customWidth="1"/>
    <col min="9483" max="9483" width="14.33203125" bestFit="1" customWidth="1"/>
    <col min="9484" max="9484" width="13.33203125" bestFit="1" customWidth="1"/>
    <col min="9485" max="9485" width="11.6640625" bestFit="1" customWidth="1"/>
    <col min="9729" max="9729" width="16.33203125" customWidth="1"/>
    <col min="9730" max="9734" width="1.5546875" customWidth="1"/>
    <col min="9735" max="9735" width="52.6640625" bestFit="1" customWidth="1"/>
    <col min="9736" max="9736" width="15" bestFit="1" customWidth="1"/>
    <col min="9737" max="9738" width="13.33203125" bestFit="1" customWidth="1"/>
    <col min="9739" max="9739" width="14.33203125" bestFit="1" customWidth="1"/>
    <col min="9740" max="9740" width="13.33203125" bestFit="1" customWidth="1"/>
    <col min="9741" max="9741" width="11.6640625" bestFit="1" customWidth="1"/>
    <col min="9985" max="9985" width="16.33203125" customWidth="1"/>
    <col min="9986" max="9990" width="1.5546875" customWidth="1"/>
    <col min="9991" max="9991" width="52.6640625" bestFit="1" customWidth="1"/>
    <col min="9992" max="9992" width="15" bestFit="1" customWidth="1"/>
    <col min="9993" max="9994" width="13.33203125" bestFit="1" customWidth="1"/>
    <col min="9995" max="9995" width="14.33203125" bestFit="1" customWidth="1"/>
    <col min="9996" max="9996" width="13.33203125" bestFit="1" customWidth="1"/>
    <col min="9997" max="9997" width="11.6640625" bestFit="1" customWidth="1"/>
    <col min="10241" max="10241" width="16.33203125" customWidth="1"/>
    <col min="10242" max="10246" width="1.5546875" customWidth="1"/>
    <col min="10247" max="10247" width="52.6640625" bestFit="1" customWidth="1"/>
    <col min="10248" max="10248" width="15" bestFit="1" customWidth="1"/>
    <col min="10249" max="10250" width="13.33203125" bestFit="1" customWidth="1"/>
    <col min="10251" max="10251" width="14.33203125" bestFit="1" customWidth="1"/>
    <col min="10252" max="10252" width="13.33203125" bestFit="1" customWidth="1"/>
    <col min="10253" max="10253" width="11.6640625" bestFit="1" customWidth="1"/>
    <col min="10497" max="10497" width="16.33203125" customWidth="1"/>
    <col min="10498" max="10502" width="1.5546875" customWidth="1"/>
    <col min="10503" max="10503" width="52.6640625" bestFit="1" customWidth="1"/>
    <col min="10504" max="10504" width="15" bestFit="1" customWidth="1"/>
    <col min="10505" max="10506" width="13.33203125" bestFit="1" customWidth="1"/>
    <col min="10507" max="10507" width="14.33203125" bestFit="1" customWidth="1"/>
    <col min="10508" max="10508" width="13.33203125" bestFit="1" customWidth="1"/>
    <col min="10509" max="10509" width="11.6640625" bestFit="1" customWidth="1"/>
    <col min="10753" max="10753" width="16.33203125" customWidth="1"/>
    <col min="10754" max="10758" width="1.5546875" customWidth="1"/>
    <col min="10759" max="10759" width="52.6640625" bestFit="1" customWidth="1"/>
    <col min="10760" max="10760" width="15" bestFit="1" customWidth="1"/>
    <col min="10761" max="10762" width="13.33203125" bestFit="1" customWidth="1"/>
    <col min="10763" max="10763" width="14.33203125" bestFit="1" customWidth="1"/>
    <col min="10764" max="10764" width="13.33203125" bestFit="1" customWidth="1"/>
    <col min="10765" max="10765" width="11.6640625" bestFit="1" customWidth="1"/>
    <col min="11009" max="11009" width="16.33203125" customWidth="1"/>
    <col min="11010" max="11014" width="1.5546875" customWidth="1"/>
    <col min="11015" max="11015" width="52.6640625" bestFit="1" customWidth="1"/>
    <col min="11016" max="11016" width="15" bestFit="1" customWidth="1"/>
    <col min="11017" max="11018" width="13.33203125" bestFit="1" customWidth="1"/>
    <col min="11019" max="11019" width="14.33203125" bestFit="1" customWidth="1"/>
    <col min="11020" max="11020" width="13.33203125" bestFit="1" customWidth="1"/>
    <col min="11021" max="11021" width="11.6640625" bestFit="1" customWidth="1"/>
    <col min="11265" max="11265" width="16.33203125" customWidth="1"/>
    <col min="11266" max="11270" width="1.5546875" customWidth="1"/>
    <col min="11271" max="11271" width="52.6640625" bestFit="1" customWidth="1"/>
    <col min="11272" max="11272" width="15" bestFit="1" customWidth="1"/>
    <col min="11273" max="11274" width="13.33203125" bestFit="1" customWidth="1"/>
    <col min="11275" max="11275" width="14.33203125" bestFit="1" customWidth="1"/>
    <col min="11276" max="11276" width="13.33203125" bestFit="1" customWidth="1"/>
    <col min="11277" max="11277" width="11.6640625" bestFit="1" customWidth="1"/>
    <col min="11521" max="11521" width="16.33203125" customWidth="1"/>
    <col min="11522" max="11526" width="1.5546875" customWidth="1"/>
    <col min="11527" max="11527" width="52.6640625" bestFit="1" customWidth="1"/>
    <col min="11528" max="11528" width="15" bestFit="1" customWidth="1"/>
    <col min="11529" max="11530" width="13.33203125" bestFit="1" customWidth="1"/>
    <col min="11531" max="11531" width="14.33203125" bestFit="1" customWidth="1"/>
    <col min="11532" max="11532" width="13.33203125" bestFit="1" customWidth="1"/>
    <col min="11533" max="11533" width="11.6640625" bestFit="1" customWidth="1"/>
    <col min="11777" max="11777" width="16.33203125" customWidth="1"/>
    <col min="11778" max="11782" width="1.5546875" customWidth="1"/>
    <col min="11783" max="11783" width="52.6640625" bestFit="1" customWidth="1"/>
    <col min="11784" max="11784" width="15" bestFit="1" customWidth="1"/>
    <col min="11785" max="11786" width="13.33203125" bestFit="1" customWidth="1"/>
    <col min="11787" max="11787" width="14.33203125" bestFit="1" customWidth="1"/>
    <col min="11788" max="11788" width="13.33203125" bestFit="1" customWidth="1"/>
    <col min="11789" max="11789" width="11.6640625" bestFit="1" customWidth="1"/>
    <col min="12033" max="12033" width="16.33203125" customWidth="1"/>
    <col min="12034" max="12038" width="1.5546875" customWidth="1"/>
    <col min="12039" max="12039" width="52.6640625" bestFit="1" customWidth="1"/>
    <col min="12040" max="12040" width="15" bestFit="1" customWidth="1"/>
    <col min="12041" max="12042" width="13.33203125" bestFit="1" customWidth="1"/>
    <col min="12043" max="12043" width="14.33203125" bestFit="1" customWidth="1"/>
    <col min="12044" max="12044" width="13.33203125" bestFit="1" customWidth="1"/>
    <col min="12045" max="12045" width="11.6640625" bestFit="1" customWidth="1"/>
    <col min="12289" max="12289" width="16.33203125" customWidth="1"/>
    <col min="12290" max="12294" width="1.5546875" customWidth="1"/>
    <col min="12295" max="12295" width="52.6640625" bestFit="1" customWidth="1"/>
    <col min="12296" max="12296" width="15" bestFit="1" customWidth="1"/>
    <col min="12297" max="12298" width="13.33203125" bestFit="1" customWidth="1"/>
    <col min="12299" max="12299" width="14.33203125" bestFit="1" customWidth="1"/>
    <col min="12300" max="12300" width="13.33203125" bestFit="1" customWidth="1"/>
    <col min="12301" max="12301" width="11.6640625" bestFit="1" customWidth="1"/>
    <col min="12545" max="12545" width="16.33203125" customWidth="1"/>
    <col min="12546" max="12550" width="1.5546875" customWidth="1"/>
    <col min="12551" max="12551" width="52.6640625" bestFit="1" customWidth="1"/>
    <col min="12552" max="12552" width="15" bestFit="1" customWidth="1"/>
    <col min="12553" max="12554" width="13.33203125" bestFit="1" customWidth="1"/>
    <col min="12555" max="12555" width="14.33203125" bestFit="1" customWidth="1"/>
    <col min="12556" max="12556" width="13.33203125" bestFit="1" customWidth="1"/>
    <col min="12557" max="12557" width="11.6640625" bestFit="1" customWidth="1"/>
    <col min="12801" max="12801" width="16.33203125" customWidth="1"/>
    <col min="12802" max="12806" width="1.5546875" customWidth="1"/>
    <col min="12807" max="12807" width="52.6640625" bestFit="1" customWidth="1"/>
    <col min="12808" max="12808" width="15" bestFit="1" customWidth="1"/>
    <col min="12809" max="12810" width="13.33203125" bestFit="1" customWidth="1"/>
    <col min="12811" max="12811" width="14.33203125" bestFit="1" customWidth="1"/>
    <col min="12812" max="12812" width="13.33203125" bestFit="1" customWidth="1"/>
    <col min="12813" max="12813" width="11.6640625" bestFit="1" customWidth="1"/>
    <col min="13057" max="13057" width="16.33203125" customWidth="1"/>
    <col min="13058" max="13062" width="1.5546875" customWidth="1"/>
    <col min="13063" max="13063" width="52.6640625" bestFit="1" customWidth="1"/>
    <col min="13064" max="13064" width="15" bestFit="1" customWidth="1"/>
    <col min="13065" max="13066" width="13.33203125" bestFit="1" customWidth="1"/>
    <col min="13067" max="13067" width="14.33203125" bestFit="1" customWidth="1"/>
    <col min="13068" max="13068" width="13.33203125" bestFit="1" customWidth="1"/>
    <col min="13069" max="13069" width="11.6640625" bestFit="1" customWidth="1"/>
    <col min="13313" max="13313" width="16.33203125" customWidth="1"/>
    <col min="13314" max="13318" width="1.5546875" customWidth="1"/>
    <col min="13319" max="13319" width="52.6640625" bestFit="1" customWidth="1"/>
    <col min="13320" max="13320" width="15" bestFit="1" customWidth="1"/>
    <col min="13321" max="13322" width="13.33203125" bestFit="1" customWidth="1"/>
    <col min="13323" max="13323" width="14.33203125" bestFit="1" customWidth="1"/>
    <col min="13324" max="13324" width="13.33203125" bestFit="1" customWidth="1"/>
    <col min="13325" max="13325" width="11.6640625" bestFit="1" customWidth="1"/>
    <col min="13569" max="13569" width="16.33203125" customWidth="1"/>
    <col min="13570" max="13574" width="1.5546875" customWidth="1"/>
    <col min="13575" max="13575" width="52.6640625" bestFit="1" customWidth="1"/>
    <col min="13576" max="13576" width="15" bestFit="1" customWidth="1"/>
    <col min="13577" max="13578" width="13.33203125" bestFit="1" customWidth="1"/>
    <col min="13579" max="13579" width="14.33203125" bestFit="1" customWidth="1"/>
    <col min="13580" max="13580" width="13.33203125" bestFit="1" customWidth="1"/>
    <col min="13581" max="13581" width="11.6640625" bestFit="1" customWidth="1"/>
    <col min="13825" max="13825" width="16.33203125" customWidth="1"/>
    <col min="13826" max="13830" width="1.5546875" customWidth="1"/>
    <col min="13831" max="13831" width="52.6640625" bestFit="1" customWidth="1"/>
    <col min="13832" max="13832" width="15" bestFit="1" customWidth="1"/>
    <col min="13833" max="13834" width="13.33203125" bestFit="1" customWidth="1"/>
    <col min="13835" max="13835" width="14.33203125" bestFit="1" customWidth="1"/>
    <col min="13836" max="13836" width="13.33203125" bestFit="1" customWidth="1"/>
    <col min="13837" max="13837" width="11.6640625" bestFit="1" customWidth="1"/>
    <col min="14081" max="14081" width="16.33203125" customWidth="1"/>
    <col min="14082" max="14086" width="1.5546875" customWidth="1"/>
    <col min="14087" max="14087" width="52.6640625" bestFit="1" customWidth="1"/>
    <col min="14088" max="14088" width="15" bestFit="1" customWidth="1"/>
    <col min="14089" max="14090" width="13.33203125" bestFit="1" customWidth="1"/>
    <col min="14091" max="14091" width="14.33203125" bestFit="1" customWidth="1"/>
    <col min="14092" max="14092" width="13.33203125" bestFit="1" customWidth="1"/>
    <col min="14093" max="14093" width="11.6640625" bestFit="1" customWidth="1"/>
    <col min="14337" max="14337" width="16.33203125" customWidth="1"/>
    <col min="14338" max="14342" width="1.5546875" customWidth="1"/>
    <col min="14343" max="14343" width="52.6640625" bestFit="1" customWidth="1"/>
    <col min="14344" max="14344" width="15" bestFit="1" customWidth="1"/>
    <col min="14345" max="14346" width="13.33203125" bestFit="1" customWidth="1"/>
    <col min="14347" max="14347" width="14.33203125" bestFit="1" customWidth="1"/>
    <col min="14348" max="14348" width="13.33203125" bestFit="1" customWidth="1"/>
    <col min="14349" max="14349" width="11.6640625" bestFit="1" customWidth="1"/>
    <col min="14593" max="14593" width="16.33203125" customWidth="1"/>
    <col min="14594" max="14598" width="1.5546875" customWidth="1"/>
    <col min="14599" max="14599" width="52.6640625" bestFit="1" customWidth="1"/>
    <col min="14600" max="14600" width="15" bestFit="1" customWidth="1"/>
    <col min="14601" max="14602" width="13.33203125" bestFit="1" customWidth="1"/>
    <col min="14603" max="14603" width="14.33203125" bestFit="1" customWidth="1"/>
    <col min="14604" max="14604" width="13.33203125" bestFit="1" customWidth="1"/>
    <col min="14605" max="14605" width="11.6640625" bestFit="1" customWidth="1"/>
    <col min="14849" max="14849" width="16.33203125" customWidth="1"/>
    <col min="14850" max="14854" width="1.5546875" customWidth="1"/>
    <col min="14855" max="14855" width="52.6640625" bestFit="1" customWidth="1"/>
    <col min="14856" max="14856" width="15" bestFit="1" customWidth="1"/>
    <col min="14857" max="14858" width="13.33203125" bestFit="1" customWidth="1"/>
    <col min="14859" max="14859" width="14.33203125" bestFit="1" customWidth="1"/>
    <col min="14860" max="14860" width="13.33203125" bestFit="1" customWidth="1"/>
    <col min="14861" max="14861" width="11.6640625" bestFit="1" customWidth="1"/>
    <col min="15105" max="15105" width="16.33203125" customWidth="1"/>
    <col min="15106" max="15110" width="1.5546875" customWidth="1"/>
    <col min="15111" max="15111" width="52.6640625" bestFit="1" customWidth="1"/>
    <col min="15112" max="15112" width="15" bestFit="1" customWidth="1"/>
    <col min="15113" max="15114" width="13.33203125" bestFit="1" customWidth="1"/>
    <col min="15115" max="15115" width="14.33203125" bestFit="1" customWidth="1"/>
    <col min="15116" max="15116" width="13.33203125" bestFit="1" customWidth="1"/>
    <col min="15117" max="15117" width="11.6640625" bestFit="1" customWidth="1"/>
    <col min="15361" max="15361" width="16.33203125" customWidth="1"/>
    <col min="15362" max="15366" width="1.5546875" customWidth="1"/>
    <col min="15367" max="15367" width="52.6640625" bestFit="1" customWidth="1"/>
    <col min="15368" max="15368" width="15" bestFit="1" customWidth="1"/>
    <col min="15369" max="15370" width="13.33203125" bestFit="1" customWidth="1"/>
    <col min="15371" max="15371" width="14.33203125" bestFit="1" customWidth="1"/>
    <col min="15372" max="15372" width="13.33203125" bestFit="1" customWidth="1"/>
    <col min="15373" max="15373" width="11.6640625" bestFit="1" customWidth="1"/>
    <col min="15617" max="15617" width="16.33203125" customWidth="1"/>
    <col min="15618" max="15622" width="1.5546875" customWidth="1"/>
    <col min="15623" max="15623" width="52.6640625" bestFit="1" customWidth="1"/>
    <col min="15624" max="15624" width="15" bestFit="1" customWidth="1"/>
    <col min="15625" max="15626" width="13.33203125" bestFit="1" customWidth="1"/>
    <col min="15627" max="15627" width="14.33203125" bestFit="1" customWidth="1"/>
    <col min="15628" max="15628" width="13.33203125" bestFit="1" customWidth="1"/>
    <col min="15629" max="15629" width="11.6640625" bestFit="1" customWidth="1"/>
    <col min="15873" max="15873" width="16.33203125" customWidth="1"/>
    <col min="15874" max="15878" width="1.5546875" customWidth="1"/>
    <col min="15879" max="15879" width="52.6640625" bestFit="1" customWidth="1"/>
    <col min="15880" max="15880" width="15" bestFit="1" customWidth="1"/>
    <col min="15881" max="15882" width="13.33203125" bestFit="1" customWidth="1"/>
    <col min="15883" max="15883" width="14.33203125" bestFit="1" customWidth="1"/>
    <col min="15884" max="15884" width="13.33203125" bestFit="1" customWidth="1"/>
    <col min="15885" max="15885" width="11.6640625" bestFit="1" customWidth="1"/>
    <col min="16129" max="16129" width="16.33203125" customWidth="1"/>
    <col min="16130" max="16134" width="1.5546875" customWidth="1"/>
    <col min="16135" max="16135" width="52.6640625" bestFit="1" customWidth="1"/>
    <col min="16136" max="16136" width="15" bestFit="1" customWidth="1"/>
    <col min="16137" max="16138" width="13.33203125" bestFit="1" customWidth="1"/>
    <col min="16139" max="16139" width="14.33203125" bestFit="1" customWidth="1"/>
    <col min="16140" max="16140" width="13.33203125" bestFit="1" customWidth="1"/>
    <col min="16141" max="16141" width="11.6640625" bestFit="1" customWidth="1"/>
  </cols>
  <sheetData>
    <row r="1" spans="1:12" x14ac:dyDescent="0.3">
      <c r="A1" s="31" t="s">
        <v>344</v>
      </c>
      <c r="B1" s="32" t="s">
        <v>345</v>
      </c>
      <c r="C1" s="33"/>
      <c r="D1" s="33"/>
      <c r="E1" s="33"/>
      <c r="F1" s="33"/>
      <c r="G1" s="33"/>
      <c r="H1" s="25" t="s">
        <v>346</v>
      </c>
      <c r="I1" s="25" t="s">
        <v>347</v>
      </c>
      <c r="J1" s="25" t="s">
        <v>348</v>
      </c>
      <c r="K1" s="25" t="s">
        <v>349</v>
      </c>
      <c r="L1" s="70"/>
    </row>
    <row r="3" spans="1:12" x14ac:dyDescent="0.3">
      <c r="A3" s="34" t="s">
        <v>350</v>
      </c>
      <c r="B3" s="35"/>
      <c r="C3" s="35"/>
      <c r="D3" s="35"/>
      <c r="E3" s="35"/>
      <c r="F3" s="35"/>
      <c r="G3" s="35"/>
      <c r="H3" s="28"/>
      <c r="I3" s="28"/>
      <c r="J3" s="28"/>
      <c r="K3" s="28"/>
      <c r="L3" s="71"/>
    </row>
    <row r="4" spans="1:12" x14ac:dyDescent="0.3">
      <c r="A4" s="43" t="s">
        <v>26</v>
      </c>
      <c r="B4" s="44" t="s">
        <v>351</v>
      </c>
      <c r="C4" s="40"/>
      <c r="D4" s="40"/>
      <c r="E4" s="40"/>
      <c r="F4" s="40"/>
      <c r="G4" s="40"/>
      <c r="H4" s="25">
        <v>18862122.350000001</v>
      </c>
      <c r="I4" s="25">
        <v>7614043.6900000004</v>
      </c>
      <c r="J4" s="25">
        <v>7241243.6500000004</v>
      </c>
      <c r="K4" s="25">
        <v>19234922.390000001</v>
      </c>
      <c r="L4" s="72"/>
    </row>
    <row r="5" spans="1:12" x14ac:dyDescent="0.3">
      <c r="A5" s="43" t="s">
        <v>352</v>
      </c>
      <c r="B5" s="36" t="s">
        <v>353</v>
      </c>
      <c r="C5" s="44" t="s">
        <v>354</v>
      </c>
      <c r="D5" s="40"/>
      <c r="E5" s="40"/>
      <c r="F5" s="40"/>
      <c r="G5" s="40"/>
      <c r="H5" s="25">
        <v>13531749.18</v>
      </c>
      <c r="I5" s="25">
        <v>7603845.9400000004</v>
      </c>
      <c r="J5" s="25">
        <v>7080212.4500000002</v>
      </c>
      <c r="K5" s="25">
        <v>14055382.67</v>
      </c>
      <c r="L5" s="72"/>
    </row>
    <row r="6" spans="1:12" x14ac:dyDescent="0.3">
      <c r="A6" s="43" t="s">
        <v>355</v>
      </c>
      <c r="B6" s="37" t="s">
        <v>353</v>
      </c>
      <c r="C6" s="38"/>
      <c r="D6" s="44" t="s">
        <v>356</v>
      </c>
      <c r="E6" s="40"/>
      <c r="F6" s="40"/>
      <c r="G6" s="40"/>
      <c r="H6" s="25">
        <v>13424663.35</v>
      </c>
      <c r="I6" s="25">
        <v>7453194.46</v>
      </c>
      <c r="J6" s="25">
        <v>6907469.7400000002</v>
      </c>
      <c r="K6" s="25">
        <v>13970388.07</v>
      </c>
      <c r="L6" s="72"/>
    </row>
    <row r="7" spans="1:12" x14ac:dyDescent="0.3">
      <c r="A7" s="43" t="s">
        <v>357</v>
      </c>
      <c r="B7" s="37" t="s">
        <v>353</v>
      </c>
      <c r="C7" s="38"/>
      <c r="D7" s="38"/>
      <c r="E7" s="44" t="s">
        <v>356</v>
      </c>
      <c r="F7" s="40"/>
      <c r="G7" s="40"/>
      <c r="H7" s="25">
        <v>13424663.35</v>
      </c>
      <c r="I7" s="25">
        <v>7453194.46</v>
      </c>
      <c r="J7" s="25">
        <v>6907469.7400000002</v>
      </c>
      <c r="K7" s="25">
        <v>13970388.07</v>
      </c>
      <c r="L7" s="72"/>
    </row>
    <row r="8" spans="1:12" x14ac:dyDescent="0.3">
      <c r="A8" s="43" t="s">
        <v>358</v>
      </c>
      <c r="B8" s="37" t="s">
        <v>353</v>
      </c>
      <c r="C8" s="38"/>
      <c r="D8" s="38"/>
      <c r="E8" s="38"/>
      <c r="F8" s="44" t="s">
        <v>359</v>
      </c>
      <c r="G8" s="40"/>
      <c r="H8" s="25">
        <v>5000</v>
      </c>
      <c r="I8" s="25">
        <v>7910.4</v>
      </c>
      <c r="J8" s="25">
        <v>7910.4</v>
      </c>
      <c r="K8" s="25">
        <v>5000</v>
      </c>
      <c r="L8" s="72"/>
    </row>
    <row r="9" spans="1:12" x14ac:dyDescent="0.3">
      <c r="A9" s="45" t="s">
        <v>360</v>
      </c>
      <c r="B9" s="37" t="s">
        <v>353</v>
      </c>
      <c r="C9" s="38"/>
      <c r="D9" s="38"/>
      <c r="E9" s="38"/>
      <c r="F9" s="38"/>
      <c r="G9" s="46" t="s">
        <v>361</v>
      </c>
      <c r="H9" s="27">
        <v>5000</v>
      </c>
      <c r="I9" s="27">
        <v>7910.4</v>
      </c>
      <c r="J9" s="27">
        <v>7910.4</v>
      </c>
      <c r="K9" s="27">
        <v>5000</v>
      </c>
      <c r="L9" s="68"/>
    </row>
    <row r="10" spans="1:12" x14ac:dyDescent="0.3">
      <c r="A10" s="47" t="s">
        <v>353</v>
      </c>
      <c r="B10" s="37" t="s">
        <v>353</v>
      </c>
      <c r="C10" s="38"/>
      <c r="D10" s="38"/>
      <c r="E10" s="38"/>
      <c r="F10" s="38"/>
      <c r="G10" s="48" t="s">
        <v>353</v>
      </c>
      <c r="H10" s="26"/>
      <c r="I10" s="26"/>
      <c r="J10" s="26"/>
      <c r="K10" s="26"/>
      <c r="L10" s="69"/>
    </row>
    <row r="11" spans="1:12" x14ac:dyDescent="0.3">
      <c r="A11" s="43" t="s">
        <v>362</v>
      </c>
      <c r="B11" s="37" t="s">
        <v>353</v>
      </c>
      <c r="C11" s="38"/>
      <c r="D11" s="38"/>
      <c r="E11" s="38"/>
      <c r="F11" s="44" t="s">
        <v>363</v>
      </c>
      <c r="G11" s="40"/>
      <c r="H11" s="25">
        <v>1268.3</v>
      </c>
      <c r="I11" s="25">
        <v>5054830.88</v>
      </c>
      <c r="J11" s="25">
        <v>5055028.04</v>
      </c>
      <c r="K11" s="25">
        <v>1071.1400000000001</v>
      </c>
      <c r="L11" s="72"/>
    </row>
    <row r="12" spans="1:12" x14ac:dyDescent="0.3">
      <c r="A12" s="45" t="s">
        <v>364</v>
      </c>
      <c r="B12" s="37" t="s">
        <v>353</v>
      </c>
      <c r="C12" s="38"/>
      <c r="D12" s="38"/>
      <c r="E12" s="38"/>
      <c r="F12" s="38"/>
      <c r="G12" s="46" t="s">
        <v>365</v>
      </c>
      <c r="H12" s="27">
        <v>492.29</v>
      </c>
      <c r="I12" s="27">
        <v>5054830.88</v>
      </c>
      <c r="J12" s="27">
        <v>5054968.04</v>
      </c>
      <c r="K12" s="27">
        <v>355.13</v>
      </c>
      <c r="L12" s="68"/>
    </row>
    <row r="13" spans="1:12" x14ac:dyDescent="0.3">
      <c r="A13" s="45" t="s">
        <v>366</v>
      </c>
      <c r="B13" s="37" t="s">
        <v>353</v>
      </c>
      <c r="C13" s="38"/>
      <c r="D13" s="38"/>
      <c r="E13" s="38"/>
      <c r="F13" s="38"/>
      <c r="G13" s="46" t="s">
        <v>367</v>
      </c>
      <c r="H13" s="27">
        <v>456.6</v>
      </c>
      <c r="I13" s="27">
        <v>0</v>
      </c>
      <c r="J13" s="27">
        <v>0</v>
      </c>
      <c r="K13" s="27">
        <v>456.6</v>
      </c>
      <c r="L13" s="68"/>
    </row>
    <row r="14" spans="1:12" x14ac:dyDescent="0.3">
      <c r="A14" s="45" t="s">
        <v>368</v>
      </c>
      <c r="B14" s="37" t="s">
        <v>353</v>
      </c>
      <c r="C14" s="38"/>
      <c r="D14" s="38"/>
      <c r="E14" s="38"/>
      <c r="F14" s="38"/>
      <c r="G14" s="46" t="s">
        <v>369</v>
      </c>
      <c r="H14" s="27">
        <v>13.15</v>
      </c>
      <c r="I14" s="27">
        <v>0</v>
      </c>
      <c r="J14" s="27">
        <v>0</v>
      </c>
      <c r="K14" s="27">
        <v>13.15</v>
      </c>
      <c r="L14" s="68"/>
    </row>
    <row r="15" spans="1:12" x14ac:dyDescent="0.3">
      <c r="A15" s="45" t="s">
        <v>370</v>
      </c>
      <c r="B15" s="37" t="s">
        <v>353</v>
      </c>
      <c r="C15" s="38"/>
      <c r="D15" s="38"/>
      <c r="E15" s="38"/>
      <c r="F15" s="38"/>
      <c r="G15" s="46" t="s">
        <v>371</v>
      </c>
      <c r="H15" s="27">
        <v>306.26</v>
      </c>
      <c r="I15" s="27">
        <v>0</v>
      </c>
      <c r="J15" s="27">
        <v>60</v>
      </c>
      <c r="K15" s="27">
        <v>246.26</v>
      </c>
      <c r="L15" s="68"/>
    </row>
    <row r="16" spans="1:12" x14ac:dyDescent="0.3">
      <c r="A16" s="47" t="s">
        <v>353</v>
      </c>
      <c r="B16" s="37" t="s">
        <v>353</v>
      </c>
      <c r="C16" s="38"/>
      <c r="D16" s="38"/>
      <c r="E16" s="38"/>
      <c r="F16" s="38"/>
      <c r="G16" s="48" t="s">
        <v>353</v>
      </c>
      <c r="H16" s="26"/>
      <c r="I16" s="26"/>
      <c r="J16" s="26"/>
      <c r="K16" s="26"/>
      <c r="L16" s="69"/>
    </row>
    <row r="17" spans="1:12" x14ac:dyDescent="0.3">
      <c r="A17" s="43" t="s">
        <v>372</v>
      </c>
      <c r="B17" s="37" t="s">
        <v>353</v>
      </c>
      <c r="C17" s="38"/>
      <c r="D17" s="38"/>
      <c r="E17" s="38"/>
      <c r="F17" s="44" t="s">
        <v>373</v>
      </c>
      <c r="G17" s="40"/>
      <c r="H17" s="25">
        <v>13418395.050000001</v>
      </c>
      <c r="I17" s="25">
        <v>2389397.1800000002</v>
      </c>
      <c r="J17" s="25">
        <v>1843475.3</v>
      </c>
      <c r="K17" s="25">
        <v>13964316.93</v>
      </c>
      <c r="L17" s="72"/>
    </row>
    <row r="18" spans="1:12" x14ac:dyDescent="0.3">
      <c r="A18" s="45" t="s">
        <v>374</v>
      </c>
      <c r="B18" s="37" t="s">
        <v>353</v>
      </c>
      <c r="C18" s="38"/>
      <c r="D18" s="38"/>
      <c r="E18" s="38"/>
      <c r="F18" s="38"/>
      <c r="G18" s="46" t="s">
        <v>375</v>
      </c>
      <c r="H18" s="27">
        <v>11774923.4</v>
      </c>
      <c r="I18" s="27">
        <v>2386247.42</v>
      </c>
      <c r="J18" s="27">
        <v>1842778.77</v>
      </c>
      <c r="K18" s="27">
        <v>12318392.050000001</v>
      </c>
      <c r="L18" s="68"/>
    </row>
    <row r="19" spans="1:12" x14ac:dyDescent="0.3">
      <c r="A19" s="45" t="s">
        <v>376</v>
      </c>
      <c r="B19" s="37" t="s">
        <v>353</v>
      </c>
      <c r="C19" s="38"/>
      <c r="D19" s="38"/>
      <c r="E19" s="38"/>
      <c r="F19" s="38"/>
      <c r="G19" s="46" t="s">
        <v>377</v>
      </c>
      <c r="H19" s="27">
        <v>1007689.96</v>
      </c>
      <c r="I19" s="27">
        <v>1931.52</v>
      </c>
      <c r="J19" s="27">
        <v>430.04</v>
      </c>
      <c r="K19" s="27">
        <v>1009191.44</v>
      </c>
      <c r="L19" s="68"/>
    </row>
    <row r="20" spans="1:12" x14ac:dyDescent="0.3">
      <c r="A20" s="45" t="s">
        <v>378</v>
      </c>
      <c r="B20" s="37" t="s">
        <v>353</v>
      </c>
      <c r="C20" s="38"/>
      <c r="D20" s="38"/>
      <c r="E20" s="38"/>
      <c r="F20" s="38"/>
      <c r="G20" s="46" t="s">
        <v>379</v>
      </c>
      <c r="H20" s="27">
        <v>625260.48</v>
      </c>
      <c r="I20" s="27">
        <v>1198.08</v>
      </c>
      <c r="J20" s="27">
        <v>262.08</v>
      </c>
      <c r="K20" s="27">
        <v>626196.47999999998</v>
      </c>
      <c r="L20" s="68"/>
    </row>
    <row r="21" spans="1:12" x14ac:dyDescent="0.3">
      <c r="A21" s="45" t="s">
        <v>380</v>
      </c>
      <c r="B21" s="37" t="s">
        <v>353</v>
      </c>
      <c r="C21" s="38"/>
      <c r="D21" s="38"/>
      <c r="E21" s="38"/>
      <c r="F21" s="38"/>
      <c r="G21" s="46" t="s">
        <v>381</v>
      </c>
      <c r="H21" s="27">
        <v>10521.21</v>
      </c>
      <c r="I21" s="27">
        <v>20.16</v>
      </c>
      <c r="J21" s="27">
        <v>4.41</v>
      </c>
      <c r="K21" s="27">
        <v>10536.96</v>
      </c>
      <c r="L21" s="68"/>
    </row>
    <row r="22" spans="1:12" x14ac:dyDescent="0.3">
      <c r="A22" s="47" t="s">
        <v>353</v>
      </c>
      <c r="B22" s="37" t="s">
        <v>353</v>
      </c>
      <c r="C22" s="38"/>
      <c r="D22" s="38"/>
      <c r="E22" s="38"/>
      <c r="F22" s="38"/>
      <c r="G22" s="48" t="s">
        <v>353</v>
      </c>
      <c r="H22" s="26"/>
      <c r="I22" s="26"/>
      <c r="J22" s="26"/>
      <c r="K22" s="26"/>
      <c r="L22" s="69"/>
    </row>
    <row r="23" spans="1:12" x14ac:dyDescent="0.3">
      <c r="A23" s="43" t="s">
        <v>382</v>
      </c>
      <c r="B23" s="37" t="s">
        <v>353</v>
      </c>
      <c r="C23" s="38"/>
      <c r="D23" s="38"/>
      <c r="E23" s="38"/>
      <c r="F23" s="44" t="s">
        <v>383</v>
      </c>
      <c r="G23" s="40"/>
      <c r="H23" s="25">
        <v>0</v>
      </c>
      <c r="I23" s="25">
        <v>1056</v>
      </c>
      <c r="J23" s="25">
        <v>1056</v>
      </c>
      <c r="K23" s="25">
        <v>0</v>
      </c>
      <c r="L23" s="72"/>
    </row>
    <row r="24" spans="1:12" x14ac:dyDescent="0.3">
      <c r="A24" s="45" t="s">
        <v>1024</v>
      </c>
      <c r="B24" s="37" t="s">
        <v>353</v>
      </c>
      <c r="C24" s="38"/>
      <c r="D24" s="38"/>
      <c r="E24" s="38"/>
      <c r="F24" s="38"/>
      <c r="G24" s="46" t="s">
        <v>1025</v>
      </c>
      <c r="H24" s="27">
        <v>0</v>
      </c>
      <c r="I24" s="27">
        <v>1056</v>
      </c>
      <c r="J24" s="27">
        <v>1056</v>
      </c>
      <c r="K24" s="27">
        <v>0</v>
      </c>
      <c r="L24" s="68"/>
    </row>
    <row r="25" spans="1:12" x14ac:dyDescent="0.3">
      <c r="A25" s="47" t="s">
        <v>353</v>
      </c>
      <c r="B25" s="37" t="s">
        <v>353</v>
      </c>
      <c r="C25" s="38"/>
      <c r="D25" s="38"/>
      <c r="E25" s="38"/>
      <c r="F25" s="38"/>
      <c r="G25" s="48" t="s">
        <v>353</v>
      </c>
      <c r="H25" s="26"/>
      <c r="I25" s="26"/>
      <c r="J25" s="26"/>
      <c r="K25" s="26"/>
      <c r="L25" s="69"/>
    </row>
    <row r="26" spans="1:12" x14ac:dyDescent="0.3">
      <c r="A26" s="43" t="s">
        <v>386</v>
      </c>
      <c r="B26" s="37" t="s">
        <v>353</v>
      </c>
      <c r="C26" s="38"/>
      <c r="D26" s="44" t="s">
        <v>387</v>
      </c>
      <c r="E26" s="40"/>
      <c r="F26" s="40"/>
      <c r="G26" s="40"/>
      <c r="H26" s="25">
        <v>107085.83</v>
      </c>
      <c r="I26" s="25">
        <v>150651.48000000001</v>
      </c>
      <c r="J26" s="25">
        <v>172742.71</v>
      </c>
      <c r="K26" s="25">
        <v>84994.6</v>
      </c>
      <c r="L26" s="72"/>
    </row>
    <row r="27" spans="1:12" x14ac:dyDescent="0.3">
      <c r="A27" s="43" t="s">
        <v>388</v>
      </c>
      <c r="B27" s="37" t="s">
        <v>353</v>
      </c>
      <c r="C27" s="38"/>
      <c r="D27" s="38"/>
      <c r="E27" s="44" t="s">
        <v>389</v>
      </c>
      <c r="F27" s="40"/>
      <c r="G27" s="40"/>
      <c r="H27" s="25">
        <v>61939.29</v>
      </c>
      <c r="I27" s="25">
        <v>150651.48000000001</v>
      </c>
      <c r="J27" s="25">
        <v>168169.04</v>
      </c>
      <c r="K27" s="25">
        <v>44421.73</v>
      </c>
      <c r="L27" s="72"/>
    </row>
    <row r="28" spans="1:12" x14ac:dyDescent="0.3">
      <c r="A28" s="43" t="s">
        <v>390</v>
      </c>
      <c r="B28" s="37" t="s">
        <v>353</v>
      </c>
      <c r="C28" s="38"/>
      <c r="D28" s="38"/>
      <c r="E28" s="38"/>
      <c r="F28" s="44" t="s">
        <v>389</v>
      </c>
      <c r="G28" s="40"/>
      <c r="H28" s="25">
        <v>61939.29</v>
      </c>
      <c r="I28" s="25">
        <v>150651.48000000001</v>
      </c>
      <c r="J28" s="25">
        <v>168169.04</v>
      </c>
      <c r="K28" s="25">
        <v>44421.73</v>
      </c>
      <c r="L28" s="72"/>
    </row>
    <row r="29" spans="1:12" x14ac:dyDescent="0.3">
      <c r="A29" s="45" t="s">
        <v>391</v>
      </c>
      <c r="B29" s="37" t="s">
        <v>353</v>
      </c>
      <c r="C29" s="38"/>
      <c r="D29" s="38"/>
      <c r="E29" s="38"/>
      <c r="F29" s="38"/>
      <c r="G29" s="46" t="s">
        <v>392</v>
      </c>
      <c r="H29" s="27">
        <v>7275.81</v>
      </c>
      <c r="I29" s="27">
        <v>344.34</v>
      </c>
      <c r="J29" s="27">
        <v>0</v>
      </c>
      <c r="K29" s="27">
        <v>7620.15</v>
      </c>
      <c r="L29" s="68"/>
    </row>
    <row r="30" spans="1:12" x14ac:dyDescent="0.3">
      <c r="A30" s="45" t="s">
        <v>393</v>
      </c>
      <c r="B30" s="37" t="s">
        <v>353</v>
      </c>
      <c r="C30" s="38"/>
      <c r="D30" s="38"/>
      <c r="E30" s="38"/>
      <c r="F30" s="38"/>
      <c r="G30" s="46" t="s">
        <v>394</v>
      </c>
      <c r="H30" s="27">
        <v>52411.08</v>
      </c>
      <c r="I30" s="27">
        <v>57357.2</v>
      </c>
      <c r="J30" s="27">
        <v>79614.210000000006</v>
      </c>
      <c r="K30" s="27">
        <v>30154.07</v>
      </c>
      <c r="L30" s="68"/>
    </row>
    <row r="31" spans="1:12" x14ac:dyDescent="0.3">
      <c r="A31" s="45" t="s">
        <v>395</v>
      </c>
      <c r="B31" s="37" t="s">
        <v>353</v>
      </c>
      <c r="C31" s="38"/>
      <c r="D31" s="38"/>
      <c r="E31" s="38"/>
      <c r="F31" s="38"/>
      <c r="G31" s="46" t="s">
        <v>396</v>
      </c>
      <c r="H31" s="27">
        <v>0</v>
      </c>
      <c r="I31" s="27">
        <v>6236.54</v>
      </c>
      <c r="J31" s="27">
        <v>0</v>
      </c>
      <c r="K31" s="27">
        <v>6236.54</v>
      </c>
      <c r="L31" s="68"/>
    </row>
    <row r="32" spans="1:12" x14ac:dyDescent="0.3">
      <c r="A32" s="45" t="s">
        <v>399</v>
      </c>
      <c r="B32" s="37" t="s">
        <v>353</v>
      </c>
      <c r="C32" s="38"/>
      <c r="D32" s="38"/>
      <c r="E32" s="38"/>
      <c r="F32" s="38"/>
      <c r="G32" s="46" t="s">
        <v>400</v>
      </c>
      <c r="H32" s="27">
        <v>410.97</v>
      </c>
      <c r="I32" s="27">
        <v>0</v>
      </c>
      <c r="J32" s="27">
        <v>0</v>
      </c>
      <c r="K32" s="27">
        <v>410.97</v>
      </c>
      <c r="L32" s="68"/>
    </row>
    <row r="33" spans="1:12" x14ac:dyDescent="0.3">
      <c r="A33" s="45" t="s">
        <v>401</v>
      </c>
      <c r="B33" s="37" t="s">
        <v>353</v>
      </c>
      <c r="C33" s="38"/>
      <c r="D33" s="38"/>
      <c r="E33" s="38"/>
      <c r="F33" s="38"/>
      <c r="G33" s="46" t="s">
        <v>402</v>
      </c>
      <c r="H33" s="27">
        <v>0</v>
      </c>
      <c r="I33" s="27">
        <v>86713.4</v>
      </c>
      <c r="J33" s="27">
        <v>86713.4</v>
      </c>
      <c r="K33" s="27">
        <v>0</v>
      </c>
      <c r="L33" s="68"/>
    </row>
    <row r="34" spans="1:12" x14ac:dyDescent="0.3">
      <c r="A34" s="45" t="s">
        <v>403</v>
      </c>
      <c r="B34" s="37" t="s">
        <v>353</v>
      </c>
      <c r="C34" s="38"/>
      <c r="D34" s="38"/>
      <c r="E34" s="38"/>
      <c r="F34" s="38"/>
      <c r="G34" s="46" t="s">
        <v>404</v>
      </c>
      <c r="H34" s="27">
        <v>1841.43</v>
      </c>
      <c r="I34" s="27">
        <v>0</v>
      </c>
      <c r="J34" s="27">
        <v>1841.43</v>
      </c>
      <c r="K34" s="27">
        <v>0</v>
      </c>
      <c r="L34" s="68"/>
    </row>
    <row r="35" spans="1:12" x14ac:dyDescent="0.3">
      <c r="A35" s="47" t="s">
        <v>353</v>
      </c>
      <c r="B35" s="37" t="s">
        <v>353</v>
      </c>
      <c r="C35" s="38"/>
      <c r="D35" s="38"/>
      <c r="E35" s="38"/>
      <c r="F35" s="38"/>
      <c r="G35" s="48" t="s">
        <v>353</v>
      </c>
      <c r="H35" s="26"/>
      <c r="I35" s="26"/>
      <c r="J35" s="26"/>
      <c r="K35" s="26"/>
      <c r="L35" s="69"/>
    </row>
    <row r="36" spans="1:12" x14ac:dyDescent="0.3">
      <c r="A36" s="43" t="s">
        <v>405</v>
      </c>
      <c r="B36" s="37" t="s">
        <v>353</v>
      </c>
      <c r="C36" s="38"/>
      <c r="D36" s="38"/>
      <c r="E36" s="44" t="s">
        <v>406</v>
      </c>
      <c r="F36" s="40"/>
      <c r="G36" s="40"/>
      <c r="H36" s="25">
        <v>45146.54</v>
      </c>
      <c r="I36" s="25">
        <v>0</v>
      </c>
      <c r="J36" s="25">
        <v>4573.67</v>
      </c>
      <c r="K36" s="25">
        <v>40572.870000000003</v>
      </c>
      <c r="L36" s="72"/>
    </row>
    <row r="37" spans="1:12" x14ac:dyDescent="0.3">
      <c r="A37" s="43" t="s">
        <v>407</v>
      </c>
      <c r="B37" s="37" t="s">
        <v>353</v>
      </c>
      <c r="C37" s="38"/>
      <c r="D37" s="38"/>
      <c r="E37" s="38"/>
      <c r="F37" s="44" t="s">
        <v>406</v>
      </c>
      <c r="G37" s="40"/>
      <c r="H37" s="25">
        <v>45146.54</v>
      </c>
      <c r="I37" s="25">
        <v>0</v>
      </c>
      <c r="J37" s="25">
        <v>4573.67</v>
      </c>
      <c r="K37" s="25">
        <v>40572.870000000003</v>
      </c>
      <c r="L37" s="72"/>
    </row>
    <row r="38" spans="1:12" x14ac:dyDescent="0.3">
      <c r="A38" s="45" t="s">
        <v>408</v>
      </c>
      <c r="B38" s="37" t="s">
        <v>353</v>
      </c>
      <c r="C38" s="38"/>
      <c r="D38" s="38"/>
      <c r="E38" s="38"/>
      <c r="F38" s="38"/>
      <c r="G38" s="46" t="s">
        <v>409</v>
      </c>
      <c r="H38" s="27">
        <v>45146.54</v>
      </c>
      <c r="I38" s="27">
        <v>0</v>
      </c>
      <c r="J38" s="27">
        <v>4573.67</v>
      </c>
      <c r="K38" s="27">
        <v>40572.870000000003</v>
      </c>
      <c r="L38" s="68"/>
    </row>
    <row r="39" spans="1:12" x14ac:dyDescent="0.3">
      <c r="A39" s="47" t="s">
        <v>353</v>
      </c>
      <c r="B39" s="37" t="s">
        <v>353</v>
      </c>
      <c r="C39" s="38"/>
      <c r="D39" s="38"/>
      <c r="E39" s="38"/>
      <c r="F39" s="38"/>
      <c r="G39" s="48" t="s">
        <v>353</v>
      </c>
      <c r="H39" s="26"/>
      <c r="I39" s="26"/>
      <c r="J39" s="26"/>
      <c r="K39" s="26"/>
      <c r="L39" s="69"/>
    </row>
    <row r="40" spans="1:12" x14ac:dyDescent="0.3">
      <c r="A40" s="43" t="s">
        <v>410</v>
      </c>
      <c r="B40" s="36" t="s">
        <v>353</v>
      </c>
      <c r="C40" s="44" t="s">
        <v>411</v>
      </c>
      <c r="D40" s="40"/>
      <c r="E40" s="40"/>
      <c r="F40" s="40"/>
      <c r="G40" s="40"/>
      <c r="H40" s="25">
        <v>5330373.17</v>
      </c>
      <c r="I40" s="25">
        <v>10197.75</v>
      </c>
      <c r="J40" s="25">
        <v>161031.20000000001</v>
      </c>
      <c r="K40" s="25">
        <v>5179539.72</v>
      </c>
      <c r="L40" s="72"/>
    </row>
    <row r="41" spans="1:12" x14ac:dyDescent="0.3">
      <c r="A41" s="43" t="s">
        <v>1012</v>
      </c>
      <c r="B41" s="37" t="s">
        <v>353</v>
      </c>
      <c r="C41" s="38"/>
      <c r="D41" s="44" t="s">
        <v>1013</v>
      </c>
      <c r="E41" s="40"/>
      <c r="F41" s="40"/>
      <c r="G41" s="40"/>
      <c r="H41" s="25">
        <v>10751.61</v>
      </c>
      <c r="I41" s="25">
        <v>53.75</v>
      </c>
      <c r="J41" s="25">
        <v>0</v>
      </c>
      <c r="K41" s="25">
        <v>10805.36</v>
      </c>
      <c r="L41" s="72"/>
    </row>
    <row r="42" spans="1:12" x14ac:dyDescent="0.3">
      <c r="A42" s="43" t="s">
        <v>1014</v>
      </c>
      <c r="B42" s="37" t="s">
        <v>353</v>
      </c>
      <c r="C42" s="38"/>
      <c r="D42" s="38"/>
      <c r="E42" s="44" t="s">
        <v>1015</v>
      </c>
      <c r="F42" s="40"/>
      <c r="G42" s="40"/>
      <c r="H42" s="25">
        <v>10751.61</v>
      </c>
      <c r="I42" s="25">
        <v>53.75</v>
      </c>
      <c r="J42" s="25">
        <v>0</v>
      </c>
      <c r="K42" s="25">
        <v>10805.36</v>
      </c>
      <c r="L42" s="72"/>
    </row>
    <row r="43" spans="1:12" x14ac:dyDescent="0.3">
      <c r="A43" s="43" t="s">
        <v>1016</v>
      </c>
      <c r="B43" s="37" t="s">
        <v>353</v>
      </c>
      <c r="C43" s="38"/>
      <c r="D43" s="38"/>
      <c r="E43" s="38"/>
      <c r="F43" s="44" t="s">
        <v>1015</v>
      </c>
      <c r="G43" s="40"/>
      <c r="H43" s="25">
        <v>10751.61</v>
      </c>
      <c r="I43" s="25">
        <v>53.75</v>
      </c>
      <c r="J43" s="25">
        <v>0</v>
      </c>
      <c r="K43" s="25">
        <v>10805.36</v>
      </c>
      <c r="L43" s="72"/>
    </row>
    <row r="44" spans="1:12" x14ac:dyDescent="0.3">
      <c r="A44" s="45" t="s">
        <v>1017</v>
      </c>
      <c r="B44" s="37" t="s">
        <v>353</v>
      </c>
      <c r="C44" s="38"/>
      <c r="D44" s="38"/>
      <c r="E44" s="38"/>
      <c r="F44" s="38"/>
      <c r="G44" s="46" t="s">
        <v>1018</v>
      </c>
      <c r="H44" s="27">
        <v>10751.61</v>
      </c>
      <c r="I44" s="27">
        <v>53.75</v>
      </c>
      <c r="J44" s="27">
        <v>0</v>
      </c>
      <c r="K44" s="27">
        <v>10805.36</v>
      </c>
      <c r="L44" s="68"/>
    </row>
    <row r="45" spans="1:12" x14ac:dyDescent="0.3">
      <c r="A45" s="47" t="s">
        <v>353</v>
      </c>
      <c r="B45" s="37" t="s">
        <v>353</v>
      </c>
      <c r="C45" s="38"/>
      <c r="D45" s="38"/>
      <c r="E45" s="38"/>
      <c r="F45" s="38"/>
      <c r="G45" s="48" t="s">
        <v>353</v>
      </c>
      <c r="H45" s="26"/>
      <c r="I45" s="26"/>
      <c r="J45" s="26"/>
      <c r="K45" s="26"/>
      <c r="L45" s="69"/>
    </row>
    <row r="46" spans="1:12" x14ac:dyDescent="0.3">
      <c r="A46" s="43" t="s">
        <v>412</v>
      </c>
      <c r="B46" s="37" t="s">
        <v>353</v>
      </c>
      <c r="C46" s="38"/>
      <c r="D46" s="44" t="s">
        <v>413</v>
      </c>
      <c r="E46" s="40"/>
      <c r="F46" s="40"/>
      <c r="G46" s="40"/>
      <c r="H46" s="25">
        <v>5319621.5599999996</v>
      </c>
      <c r="I46" s="25">
        <v>10144</v>
      </c>
      <c r="J46" s="25">
        <v>161031.20000000001</v>
      </c>
      <c r="K46" s="25">
        <v>5168734.3600000003</v>
      </c>
      <c r="L46" s="72"/>
    </row>
    <row r="47" spans="1:12" x14ac:dyDescent="0.3">
      <c r="A47" s="43" t="s">
        <v>414</v>
      </c>
      <c r="B47" s="37" t="s">
        <v>353</v>
      </c>
      <c r="C47" s="38"/>
      <c r="D47" s="38"/>
      <c r="E47" s="44" t="s">
        <v>415</v>
      </c>
      <c r="F47" s="40"/>
      <c r="G47" s="40"/>
      <c r="H47" s="25">
        <v>1939123.08</v>
      </c>
      <c r="I47" s="25">
        <v>0</v>
      </c>
      <c r="J47" s="25">
        <v>0</v>
      </c>
      <c r="K47" s="25">
        <v>1939123.08</v>
      </c>
      <c r="L47" s="72"/>
    </row>
    <row r="48" spans="1:12" x14ac:dyDescent="0.3">
      <c r="A48" s="43" t="s">
        <v>416</v>
      </c>
      <c r="B48" s="37" t="s">
        <v>353</v>
      </c>
      <c r="C48" s="38"/>
      <c r="D48" s="38"/>
      <c r="E48" s="38"/>
      <c r="F48" s="44" t="s">
        <v>415</v>
      </c>
      <c r="G48" s="40"/>
      <c r="H48" s="25">
        <v>1939123.08</v>
      </c>
      <c r="I48" s="25">
        <v>0</v>
      </c>
      <c r="J48" s="25">
        <v>0</v>
      </c>
      <c r="K48" s="25">
        <v>1939123.08</v>
      </c>
      <c r="L48" s="72"/>
    </row>
    <row r="49" spans="1:12" x14ac:dyDescent="0.3">
      <c r="A49" s="45" t="s">
        <v>417</v>
      </c>
      <c r="B49" s="37" t="s">
        <v>353</v>
      </c>
      <c r="C49" s="38"/>
      <c r="D49" s="38"/>
      <c r="E49" s="38"/>
      <c r="F49" s="38"/>
      <c r="G49" s="46" t="s">
        <v>418</v>
      </c>
      <c r="H49" s="27">
        <v>181970</v>
      </c>
      <c r="I49" s="27">
        <v>0</v>
      </c>
      <c r="J49" s="27">
        <v>0</v>
      </c>
      <c r="K49" s="27">
        <v>181970</v>
      </c>
      <c r="L49" s="68"/>
    </row>
    <row r="50" spans="1:12" x14ac:dyDescent="0.3">
      <c r="A50" s="45" t="s">
        <v>419</v>
      </c>
      <c r="B50" s="37" t="s">
        <v>353</v>
      </c>
      <c r="C50" s="38"/>
      <c r="D50" s="38"/>
      <c r="E50" s="38"/>
      <c r="F50" s="38"/>
      <c r="G50" s="46" t="s">
        <v>420</v>
      </c>
      <c r="H50" s="27">
        <v>178120.55</v>
      </c>
      <c r="I50" s="27">
        <v>0</v>
      </c>
      <c r="J50" s="27">
        <v>0</v>
      </c>
      <c r="K50" s="27">
        <v>178120.55</v>
      </c>
      <c r="L50" s="68"/>
    </row>
    <row r="51" spans="1:12" x14ac:dyDescent="0.3">
      <c r="A51" s="45" t="s">
        <v>421</v>
      </c>
      <c r="B51" s="37" t="s">
        <v>353</v>
      </c>
      <c r="C51" s="38"/>
      <c r="D51" s="38"/>
      <c r="E51" s="38"/>
      <c r="F51" s="38"/>
      <c r="G51" s="46" t="s">
        <v>422</v>
      </c>
      <c r="H51" s="27">
        <v>75546.350000000006</v>
      </c>
      <c r="I51" s="27">
        <v>0</v>
      </c>
      <c r="J51" s="27">
        <v>0</v>
      </c>
      <c r="K51" s="27">
        <v>75546.350000000006</v>
      </c>
      <c r="L51" s="68"/>
    </row>
    <row r="52" spans="1:12" x14ac:dyDescent="0.3">
      <c r="A52" s="45" t="s">
        <v>423</v>
      </c>
      <c r="B52" s="37" t="s">
        <v>353</v>
      </c>
      <c r="C52" s="38"/>
      <c r="D52" s="38"/>
      <c r="E52" s="38"/>
      <c r="F52" s="38"/>
      <c r="G52" s="46" t="s">
        <v>424</v>
      </c>
      <c r="H52" s="27">
        <v>1382407.18</v>
      </c>
      <c r="I52" s="27">
        <v>0</v>
      </c>
      <c r="J52" s="27">
        <v>0</v>
      </c>
      <c r="K52" s="27">
        <v>1382407.18</v>
      </c>
      <c r="L52" s="68"/>
    </row>
    <row r="53" spans="1:12" x14ac:dyDescent="0.3">
      <c r="A53" s="45" t="s">
        <v>425</v>
      </c>
      <c r="B53" s="37" t="s">
        <v>353</v>
      </c>
      <c r="C53" s="38"/>
      <c r="D53" s="38"/>
      <c r="E53" s="38"/>
      <c r="F53" s="38"/>
      <c r="G53" s="46" t="s">
        <v>426</v>
      </c>
      <c r="H53" s="27">
        <v>121079</v>
      </c>
      <c r="I53" s="27">
        <v>0</v>
      </c>
      <c r="J53" s="27">
        <v>0</v>
      </c>
      <c r="K53" s="27">
        <v>121079</v>
      </c>
      <c r="L53" s="68"/>
    </row>
    <row r="54" spans="1:12" x14ac:dyDescent="0.3">
      <c r="A54" s="47" t="s">
        <v>353</v>
      </c>
      <c r="B54" s="37" t="s">
        <v>353</v>
      </c>
      <c r="C54" s="38"/>
      <c r="D54" s="38"/>
      <c r="E54" s="38"/>
      <c r="F54" s="38"/>
      <c r="G54" s="48" t="s">
        <v>353</v>
      </c>
      <c r="H54" s="26"/>
      <c r="I54" s="26"/>
      <c r="J54" s="26"/>
      <c r="K54" s="26"/>
      <c r="L54" s="69"/>
    </row>
    <row r="55" spans="1:12" x14ac:dyDescent="0.3">
      <c r="A55" s="43" t="s">
        <v>427</v>
      </c>
      <c r="B55" s="37" t="s">
        <v>353</v>
      </c>
      <c r="C55" s="38"/>
      <c r="D55" s="38"/>
      <c r="E55" s="44" t="s">
        <v>428</v>
      </c>
      <c r="F55" s="40"/>
      <c r="G55" s="40"/>
      <c r="H55" s="25">
        <v>-1939123.08</v>
      </c>
      <c r="I55" s="25">
        <v>0</v>
      </c>
      <c r="J55" s="25">
        <v>0</v>
      </c>
      <c r="K55" s="25">
        <v>-1939123.08</v>
      </c>
      <c r="L55" s="72"/>
    </row>
    <row r="56" spans="1:12" x14ac:dyDescent="0.3">
      <c r="A56" s="43" t="s">
        <v>429</v>
      </c>
      <c r="B56" s="37" t="s">
        <v>353</v>
      </c>
      <c r="C56" s="38"/>
      <c r="D56" s="38"/>
      <c r="E56" s="38"/>
      <c r="F56" s="44" t="s">
        <v>428</v>
      </c>
      <c r="G56" s="40"/>
      <c r="H56" s="25">
        <v>-1939123.08</v>
      </c>
      <c r="I56" s="25">
        <v>0</v>
      </c>
      <c r="J56" s="25">
        <v>0</v>
      </c>
      <c r="K56" s="25">
        <v>-1939123.08</v>
      </c>
      <c r="L56" s="72"/>
    </row>
    <row r="57" spans="1:12" x14ac:dyDescent="0.3">
      <c r="A57" s="45" t="s">
        <v>430</v>
      </c>
      <c r="B57" s="37" t="s">
        <v>353</v>
      </c>
      <c r="C57" s="38"/>
      <c r="D57" s="38"/>
      <c r="E57" s="38"/>
      <c r="F57" s="38"/>
      <c r="G57" s="46" t="s">
        <v>431</v>
      </c>
      <c r="H57" s="27">
        <v>-178120.55</v>
      </c>
      <c r="I57" s="27">
        <v>0</v>
      </c>
      <c r="J57" s="27">
        <v>0</v>
      </c>
      <c r="K57" s="27">
        <v>-178120.55</v>
      </c>
      <c r="L57" s="68"/>
    </row>
    <row r="58" spans="1:12" x14ac:dyDescent="0.3">
      <c r="A58" s="45" t="s">
        <v>432</v>
      </c>
      <c r="B58" s="37" t="s">
        <v>353</v>
      </c>
      <c r="C58" s="38"/>
      <c r="D58" s="38"/>
      <c r="E58" s="38"/>
      <c r="F58" s="38"/>
      <c r="G58" s="46" t="s">
        <v>433</v>
      </c>
      <c r="H58" s="27">
        <v>-75546.350000000006</v>
      </c>
      <c r="I58" s="27">
        <v>0</v>
      </c>
      <c r="J58" s="27">
        <v>0</v>
      </c>
      <c r="K58" s="27">
        <v>-75546.350000000006</v>
      </c>
      <c r="L58" s="68"/>
    </row>
    <row r="59" spans="1:12" x14ac:dyDescent="0.3">
      <c r="A59" s="45" t="s">
        <v>434</v>
      </c>
      <c r="B59" s="37" t="s">
        <v>353</v>
      </c>
      <c r="C59" s="38"/>
      <c r="D59" s="38"/>
      <c r="E59" s="38"/>
      <c r="F59" s="38"/>
      <c r="G59" s="46" t="s">
        <v>435</v>
      </c>
      <c r="H59" s="27">
        <v>-1382407.18</v>
      </c>
      <c r="I59" s="27">
        <v>0</v>
      </c>
      <c r="J59" s="27">
        <v>0</v>
      </c>
      <c r="K59" s="27">
        <v>-1382407.18</v>
      </c>
      <c r="L59" s="68"/>
    </row>
    <row r="60" spans="1:12" x14ac:dyDescent="0.3">
      <c r="A60" s="45" t="s">
        <v>436</v>
      </c>
      <c r="B60" s="37" t="s">
        <v>353</v>
      </c>
      <c r="C60" s="38"/>
      <c r="D60" s="38"/>
      <c r="E60" s="38"/>
      <c r="F60" s="38"/>
      <c r="G60" s="46" t="s">
        <v>437</v>
      </c>
      <c r="H60" s="27">
        <v>-181970</v>
      </c>
      <c r="I60" s="27">
        <v>0</v>
      </c>
      <c r="J60" s="27">
        <v>0</v>
      </c>
      <c r="K60" s="27">
        <v>-181970</v>
      </c>
      <c r="L60" s="68"/>
    </row>
    <row r="61" spans="1:12" x14ac:dyDescent="0.3">
      <c r="A61" s="45" t="s">
        <v>438</v>
      </c>
      <c r="B61" s="37" t="s">
        <v>353</v>
      </c>
      <c r="C61" s="38"/>
      <c r="D61" s="38"/>
      <c r="E61" s="38"/>
      <c r="F61" s="38"/>
      <c r="G61" s="46" t="s">
        <v>439</v>
      </c>
      <c r="H61" s="27">
        <v>-121079</v>
      </c>
      <c r="I61" s="27">
        <v>0</v>
      </c>
      <c r="J61" s="27">
        <v>0</v>
      </c>
      <c r="K61" s="27">
        <v>-121079</v>
      </c>
      <c r="L61" s="68"/>
    </row>
    <row r="62" spans="1:12" x14ac:dyDescent="0.3">
      <c r="A62" s="47" t="s">
        <v>353</v>
      </c>
      <c r="B62" s="37" t="s">
        <v>353</v>
      </c>
      <c r="C62" s="38"/>
      <c r="D62" s="38"/>
      <c r="E62" s="38"/>
      <c r="F62" s="38"/>
      <c r="G62" s="48" t="s">
        <v>353</v>
      </c>
      <c r="H62" s="26"/>
      <c r="I62" s="26"/>
      <c r="J62" s="26"/>
      <c r="K62" s="26"/>
      <c r="L62" s="69"/>
    </row>
    <row r="63" spans="1:12" x14ac:dyDescent="0.3">
      <c r="A63" s="43" t="s">
        <v>440</v>
      </c>
      <c r="B63" s="37" t="s">
        <v>353</v>
      </c>
      <c r="C63" s="38"/>
      <c r="D63" s="38"/>
      <c r="E63" s="44" t="s">
        <v>441</v>
      </c>
      <c r="F63" s="40"/>
      <c r="G63" s="40"/>
      <c r="H63" s="25">
        <v>18344777.600000001</v>
      </c>
      <c r="I63" s="25">
        <v>10144</v>
      </c>
      <c r="J63" s="25">
        <v>0</v>
      </c>
      <c r="K63" s="25">
        <v>18354921.600000001</v>
      </c>
      <c r="L63" s="72"/>
    </row>
    <row r="64" spans="1:12" x14ac:dyDescent="0.3">
      <c r="A64" s="43" t="s">
        <v>442</v>
      </c>
      <c r="B64" s="37" t="s">
        <v>353</v>
      </c>
      <c r="C64" s="38"/>
      <c r="D64" s="38"/>
      <c r="E64" s="38"/>
      <c r="F64" s="44" t="s">
        <v>441</v>
      </c>
      <c r="G64" s="40"/>
      <c r="H64" s="25">
        <v>18344777.600000001</v>
      </c>
      <c r="I64" s="25">
        <v>10144</v>
      </c>
      <c r="J64" s="25">
        <v>0</v>
      </c>
      <c r="K64" s="25">
        <v>18354921.600000001</v>
      </c>
      <c r="L64" s="72"/>
    </row>
    <row r="65" spans="1:12" x14ac:dyDescent="0.3">
      <c r="A65" s="45" t="s">
        <v>443</v>
      </c>
      <c r="B65" s="37" t="s">
        <v>353</v>
      </c>
      <c r="C65" s="38"/>
      <c r="D65" s="38"/>
      <c r="E65" s="38"/>
      <c r="F65" s="38"/>
      <c r="G65" s="46" t="s">
        <v>424</v>
      </c>
      <c r="H65" s="27">
        <v>328248.56</v>
      </c>
      <c r="I65" s="27">
        <v>0</v>
      </c>
      <c r="J65" s="27">
        <v>0</v>
      </c>
      <c r="K65" s="27">
        <v>328248.56</v>
      </c>
      <c r="L65" s="68"/>
    </row>
    <row r="66" spans="1:12" x14ac:dyDescent="0.3">
      <c r="A66" s="45" t="s">
        <v>444</v>
      </c>
      <c r="B66" s="37" t="s">
        <v>353</v>
      </c>
      <c r="C66" s="38"/>
      <c r="D66" s="38"/>
      <c r="E66" s="38"/>
      <c r="F66" s="38"/>
      <c r="G66" s="46" t="s">
        <v>445</v>
      </c>
      <c r="H66" s="27">
        <v>192699.85</v>
      </c>
      <c r="I66" s="27">
        <v>0</v>
      </c>
      <c r="J66" s="27">
        <v>0</v>
      </c>
      <c r="K66" s="27">
        <v>192699.85</v>
      </c>
      <c r="L66" s="68"/>
    </row>
    <row r="67" spans="1:12" x14ac:dyDescent="0.3">
      <c r="A67" s="45" t="s">
        <v>446</v>
      </c>
      <c r="B67" s="37" t="s">
        <v>353</v>
      </c>
      <c r="C67" s="38"/>
      <c r="D67" s="38"/>
      <c r="E67" s="38"/>
      <c r="F67" s="38"/>
      <c r="G67" s="46" t="s">
        <v>447</v>
      </c>
      <c r="H67" s="27">
        <v>2377742.0099999998</v>
      </c>
      <c r="I67" s="27">
        <v>0</v>
      </c>
      <c r="J67" s="27">
        <v>0</v>
      </c>
      <c r="K67" s="27">
        <v>2377742.0099999998</v>
      </c>
      <c r="L67" s="68"/>
    </row>
    <row r="68" spans="1:12" x14ac:dyDescent="0.3">
      <c r="A68" s="45" t="s">
        <v>448</v>
      </c>
      <c r="B68" s="37" t="s">
        <v>353</v>
      </c>
      <c r="C68" s="38"/>
      <c r="D68" s="38"/>
      <c r="E68" s="38"/>
      <c r="F68" s="38"/>
      <c r="G68" s="46" t="s">
        <v>422</v>
      </c>
      <c r="H68" s="27">
        <v>1929117.51</v>
      </c>
      <c r="I68" s="27">
        <v>6849</v>
      </c>
      <c r="J68" s="27">
        <v>0</v>
      </c>
      <c r="K68" s="27">
        <v>1935966.51</v>
      </c>
      <c r="L68" s="68"/>
    </row>
    <row r="69" spans="1:12" x14ac:dyDescent="0.3">
      <c r="A69" s="45" t="s">
        <v>449</v>
      </c>
      <c r="B69" s="37" t="s">
        <v>353</v>
      </c>
      <c r="C69" s="38"/>
      <c r="D69" s="38"/>
      <c r="E69" s="38"/>
      <c r="F69" s="38"/>
      <c r="G69" s="46" t="s">
        <v>420</v>
      </c>
      <c r="H69" s="27">
        <v>4202765.07</v>
      </c>
      <c r="I69" s="27">
        <v>3295</v>
      </c>
      <c r="J69" s="27">
        <v>0</v>
      </c>
      <c r="K69" s="27">
        <v>4206060.07</v>
      </c>
      <c r="L69" s="68"/>
    </row>
    <row r="70" spans="1:12" x14ac:dyDescent="0.3">
      <c r="A70" s="45" t="s">
        <v>450</v>
      </c>
      <c r="B70" s="37" t="s">
        <v>353</v>
      </c>
      <c r="C70" s="38"/>
      <c r="D70" s="38"/>
      <c r="E70" s="38"/>
      <c r="F70" s="38"/>
      <c r="G70" s="46" t="s">
        <v>451</v>
      </c>
      <c r="H70" s="27">
        <v>7663494.0899999999</v>
      </c>
      <c r="I70" s="27">
        <v>0</v>
      </c>
      <c r="J70" s="27">
        <v>0</v>
      </c>
      <c r="K70" s="27">
        <v>7663494.0899999999</v>
      </c>
      <c r="L70" s="68"/>
    </row>
    <row r="71" spans="1:12" x14ac:dyDescent="0.3">
      <c r="A71" s="45" t="s">
        <v>452</v>
      </c>
      <c r="B71" s="37" t="s">
        <v>353</v>
      </c>
      <c r="C71" s="38"/>
      <c r="D71" s="38"/>
      <c r="E71" s="38"/>
      <c r="F71" s="38"/>
      <c r="G71" s="46" t="s">
        <v>453</v>
      </c>
      <c r="H71" s="27">
        <v>1235227.45</v>
      </c>
      <c r="I71" s="27">
        <v>0</v>
      </c>
      <c r="J71" s="27">
        <v>0</v>
      </c>
      <c r="K71" s="27">
        <v>1235227.45</v>
      </c>
      <c r="L71" s="68"/>
    </row>
    <row r="72" spans="1:12" x14ac:dyDescent="0.3">
      <c r="A72" s="45" t="s">
        <v>454</v>
      </c>
      <c r="B72" s="37" t="s">
        <v>353</v>
      </c>
      <c r="C72" s="38"/>
      <c r="D72" s="38"/>
      <c r="E72" s="38"/>
      <c r="F72" s="38"/>
      <c r="G72" s="46" t="s">
        <v>455</v>
      </c>
      <c r="H72" s="27">
        <v>104497</v>
      </c>
      <c r="I72" s="27">
        <v>0</v>
      </c>
      <c r="J72" s="27">
        <v>0</v>
      </c>
      <c r="K72" s="27">
        <v>104497</v>
      </c>
      <c r="L72" s="68"/>
    </row>
    <row r="73" spans="1:12" x14ac:dyDescent="0.3">
      <c r="A73" s="45" t="s">
        <v>456</v>
      </c>
      <c r="B73" s="37" t="s">
        <v>353</v>
      </c>
      <c r="C73" s="38"/>
      <c r="D73" s="38"/>
      <c r="E73" s="38"/>
      <c r="F73" s="38"/>
      <c r="G73" s="46" t="s">
        <v>418</v>
      </c>
      <c r="H73" s="27">
        <v>295946.06</v>
      </c>
      <c r="I73" s="27">
        <v>0</v>
      </c>
      <c r="J73" s="27">
        <v>0</v>
      </c>
      <c r="K73" s="27">
        <v>295946.06</v>
      </c>
      <c r="L73" s="68"/>
    </row>
    <row r="74" spans="1:12" x14ac:dyDescent="0.3">
      <c r="A74" s="45" t="s">
        <v>457</v>
      </c>
      <c r="B74" s="37" t="s">
        <v>353</v>
      </c>
      <c r="C74" s="38"/>
      <c r="D74" s="38"/>
      <c r="E74" s="38"/>
      <c r="F74" s="38"/>
      <c r="G74" s="46" t="s">
        <v>458</v>
      </c>
      <c r="H74" s="27">
        <v>15040</v>
      </c>
      <c r="I74" s="27">
        <v>0</v>
      </c>
      <c r="J74" s="27">
        <v>0</v>
      </c>
      <c r="K74" s="27">
        <v>15040</v>
      </c>
      <c r="L74" s="68"/>
    </row>
    <row r="75" spans="1:12" x14ac:dyDescent="0.3">
      <c r="A75" s="47" t="s">
        <v>353</v>
      </c>
      <c r="B75" s="37" t="s">
        <v>353</v>
      </c>
      <c r="C75" s="38"/>
      <c r="D75" s="38"/>
      <c r="E75" s="38"/>
      <c r="F75" s="38"/>
      <c r="G75" s="48" t="s">
        <v>353</v>
      </c>
      <c r="H75" s="26"/>
      <c r="I75" s="26"/>
      <c r="J75" s="26"/>
      <c r="K75" s="26"/>
      <c r="L75" s="69"/>
    </row>
    <row r="76" spans="1:12" x14ac:dyDescent="0.3">
      <c r="A76" s="43" t="s">
        <v>459</v>
      </c>
      <c r="B76" s="37" t="s">
        <v>353</v>
      </c>
      <c r="C76" s="38"/>
      <c r="D76" s="38"/>
      <c r="E76" s="44" t="s">
        <v>460</v>
      </c>
      <c r="F76" s="40"/>
      <c r="G76" s="40"/>
      <c r="H76" s="25">
        <v>-13047006.57</v>
      </c>
      <c r="I76" s="25">
        <v>0</v>
      </c>
      <c r="J76" s="25">
        <v>160389.45000000001</v>
      </c>
      <c r="K76" s="25">
        <v>-13207396.02</v>
      </c>
      <c r="L76" s="72"/>
    </row>
    <row r="77" spans="1:12" x14ac:dyDescent="0.3">
      <c r="A77" s="43" t="s">
        <v>461</v>
      </c>
      <c r="B77" s="37" t="s">
        <v>353</v>
      </c>
      <c r="C77" s="38"/>
      <c r="D77" s="38"/>
      <c r="E77" s="38"/>
      <c r="F77" s="44" t="s">
        <v>460</v>
      </c>
      <c r="G77" s="40"/>
      <c r="H77" s="25">
        <v>-13047006.57</v>
      </c>
      <c r="I77" s="25">
        <v>0</v>
      </c>
      <c r="J77" s="25">
        <v>160389.45000000001</v>
      </c>
      <c r="K77" s="25">
        <v>-13207396.02</v>
      </c>
      <c r="L77" s="72"/>
    </row>
    <row r="78" spans="1:12" x14ac:dyDescent="0.3">
      <c r="A78" s="45" t="s">
        <v>462</v>
      </c>
      <c r="B78" s="37" t="s">
        <v>353</v>
      </c>
      <c r="C78" s="38"/>
      <c r="D78" s="38"/>
      <c r="E78" s="38"/>
      <c r="F78" s="38"/>
      <c r="G78" s="46" t="s">
        <v>463</v>
      </c>
      <c r="H78" s="27">
        <v>-2377742.0099999998</v>
      </c>
      <c r="I78" s="27">
        <v>0</v>
      </c>
      <c r="J78" s="27">
        <v>0</v>
      </c>
      <c r="K78" s="27">
        <v>-2377742.0099999998</v>
      </c>
      <c r="L78" s="68"/>
    </row>
    <row r="79" spans="1:12" x14ac:dyDescent="0.3">
      <c r="A79" s="45" t="s">
        <v>464</v>
      </c>
      <c r="B79" s="37" t="s">
        <v>353</v>
      </c>
      <c r="C79" s="38"/>
      <c r="D79" s="38"/>
      <c r="E79" s="38"/>
      <c r="F79" s="38"/>
      <c r="G79" s="46" t="s">
        <v>431</v>
      </c>
      <c r="H79" s="27">
        <v>-1764633.3</v>
      </c>
      <c r="I79" s="27">
        <v>0</v>
      </c>
      <c r="J79" s="27">
        <v>47651.51</v>
      </c>
      <c r="K79" s="27">
        <v>-1812284.81</v>
      </c>
      <c r="L79" s="68"/>
    </row>
    <row r="80" spans="1:12" x14ac:dyDescent="0.3">
      <c r="A80" s="45" t="s">
        <v>465</v>
      </c>
      <c r="B80" s="37" t="s">
        <v>353</v>
      </c>
      <c r="C80" s="38"/>
      <c r="D80" s="38"/>
      <c r="E80" s="38"/>
      <c r="F80" s="38"/>
      <c r="G80" s="46" t="s">
        <v>433</v>
      </c>
      <c r="H80" s="27">
        <v>-1148950.99</v>
      </c>
      <c r="I80" s="27">
        <v>0</v>
      </c>
      <c r="J80" s="27">
        <v>16363.31</v>
      </c>
      <c r="K80" s="27">
        <v>-1165314.3</v>
      </c>
      <c r="L80" s="68"/>
    </row>
    <row r="81" spans="1:12" x14ac:dyDescent="0.3">
      <c r="A81" s="45" t="s">
        <v>466</v>
      </c>
      <c r="B81" s="37" t="s">
        <v>353</v>
      </c>
      <c r="C81" s="38"/>
      <c r="D81" s="38"/>
      <c r="E81" s="38"/>
      <c r="F81" s="38"/>
      <c r="G81" s="46" t="s">
        <v>435</v>
      </c>
      <c r="H81" s="27">
        <v>-328248.56</v>
      </c>
      <c r="I81" s="27">
        <v>0</v>
      </c>
      <c r="J81" s="27">
        <v>0</v>
      </c>
      <c r="K81" s="27">
        <v>-328248.56</v>
      </c>
      <c r="L81" s="68"/>
    </row>
    <row r="82" spans="1:12" x14ac:dyDescent="0.3">
      <c r="A82" s="45" t="s">
        <v>467</v>
      </c>
      <c r="B82" s="37" t="s">
        <v>353</v>
      </c>
      <c r="C82" s="38"/>
      <c r="D82" s="38"/>
      <c r="E82" s="38"/>
      <c r="F82" s="38"/>
      <c r="G82" s="46" t="s">
        <v>468</v>
      </c>
      <c r="H82" s="27">
        <v>-575338.66</v>
      </c>
      <c r="I82" s="27">
        <v>0</v>
      </c>
      <c r="J82" s="27">
        <v>12561.87</v>
      </c>
      <c r="K82" s="27">
        <v>-587900.53</v>
      </c>
      <c r="L82" s="68"/>
    </row>
    <row r="83" spans="1:12" x14ac:dyDescent="0.3">
      <c r="A83" s="45" t="s">
        <v>469</v>
      </c>
      <c r="B83" s="37" t="s">
        <v>353</v>
      </c>
      <c r="C83" s="38"/>
      <c r="D83" s="38"/>
      <c r="E83" s="38"/>
      <c r="F83" s="38"/>
      <c r="G83" s="46" t="s">
        <v>470</v>
      </c>
      <c r="H83" s="27">
        <v>-68726.559999999998</v>
      </c>
      <c r="I83" s="27">
        <v>0</v>
      </c>
      <c r="J83" s="27">
        <v>887.51</v>
      </c>
      <c r="K83" s="27">
        <v>-69614.070000000007</v>
      </c>
      <c r="L83" s="68"/>
    </row>
    <row r="84" spans="1:12" x14ac:dyDescent="0.3">
      <c r="A84" s="45" t="s">
        <v>471</v>
      </c>
      <c r="B84" s="37" t="s">
        <v>353</v>
      </c>
      <c r="C84" s="38"/>
      <c r="D84" s="38"/>
      <c r="E84" s="38"/>
      <c r="F84" s="38"/>
      <c r="G84" s="46" t="s">
        <v>472</v>
      </c>
      <c r="H84" s="27">
        <v>-6338308.6299999999</v>
      </c>
      <c r="I84" s="27">
        <v>0</v>
      </c>
      <c r="J84" s="27">
        <v>81476.98</v>
      </c>
      <c r="K84" s="27">
        <v>-6419785.6100000003</v>
      </c>
      <c r="L84" s="68"/>
    </row>
    <row r="85" spans="1:12" x14ac:dyDescent="0.3">
      <c r="A85" s="45" t="s">
        <v>473</v>
      </c>
      <c r="B85" s="37" t="s">
        <v>353</v>
      </c>
      <c r="C85" s="38"/>
      <c r="D85" s="38"/>
      <c r="E85" s="38"/>
      <c r="F85" s="38"/>
      <c r="G85" s="46" t="s">
        <v>474</v>
      </c>
      <c r="H85" s="27">
        <v>-156448.65</v>
      </c>
      <c r="I85" s="27">
        <v>0</v>
      </c>
      <c r="J85" s="27">
        <v>799.3</v>
      </c>
      <c r="K85" s="27">
        <v>-157247.95000000001</v>
      </c>
      <c r="L85" s="68"/>
    </row>
    <row r="86" spans="1:12" x14ac:dyDescent="0.3">
      <c r="A86" s="45" t="s">
        <v>475</v>
      </c>
      <c r="B86" s="37" t="s">
        <v>353</v>
      </c>
      <c r="C86" s="38"/>
      <c r="D86" s="38"/>
      <c r="E86" s="38"/>
      <c r="F86" s="38"/>
      <c r="G86" s="46" t="s">
        <v>437</v>
      </c>
      <c r="H86" s="27">
        <v>-279713.33</v>
      </c>
      <c r="I86" s="27">
        <v>0</v>
      </c>
      <c r="J86" s="27">
        <v>490.32</v>
      </c>
      <c r="K86" s="27">
        <v>-280203.65000000002</v>
      </c>
      <c r="L86" s="68"/>
    </row>
    <row r="87" spans="1:12" x14ac:dyDescent="0.3">
      <c r="A87" s="45" t="s">
        <v>476</v>
      </c>
      <c r="B87" s="37" t="s">
        <v>353</v>
      </c>
      <c r="C87" s="38"/>
      <c r="D87" s="38"/>
      <c r="E87" s="38"/>
      <c r="F87" s="38"/>
      <c r="G87" s="46" t="s">
        <v>477</v>
      </c>
      <c r="H87" s="27">
        <v>-8895.8799999999992</v>
      </c>
      <c r="I87" s="27">
        <v>0</v>
      </c>
      <c r="J87" s="27">
        <v>158.65</v>
      </c>
      <c r="K87" s="27">
        <v>-9054.5300000000007</v>
      </c>
      <c r="L87" s="68"/>
    </row>
    <row r="88" spans="1:12" x14ac:dyDescent="0.3">
      <c r="A88" s="47" t="s">
        <v>353</v>
      </c>
      <c r="B88" s="37" t="s">
        <v>353</v>
      </c>
      <c r="C88" s="38"/>
      <c r="D88" s="38"/>
      <c r="E88" s="38"/>
      <c r="F88" s="38"/>
      <c r="G88" s="48" t="s">
        <v>353</v>
      </c>
      <c r="H88" s="26"/>
      <c r="I88" s="26"/>
      <c r="J88" s="26"/>
      <c r="K88" s="26"/>
      <c r="L88" s="69"/>
    </row>
    <row r="89" spans="1:12" x14ac:dyDescent="0.3">
      <c r="A89" s="43" t="s">
        <v>478</v>
      </c>
      <c r="B89" s="37" t="s">
        <v>353</v>
      </c>
      <c r="C89" s="38"/>
      <c r="D89" s="38"/>
      <c r="E89" s="44" t="s">
        <v>479</v>
      </c>
      <c r="F89" s="40"/>
      <c r="G89" s="40"/>
      <c r="H89" s="25">
        <v>206769.81</v>
      </c>
      <c r="I89" s="25">
        <v>0</v>
      </c>
      <c r="J89" s="25">
        <v>0</v>
      </c>
      <c r="K89" s="25">
        <v>206769.81</v>
      </c>
      <c r="L89" s="72"/>
    </row>
    <row r="90" spans="1:12" x14ac:dyDescent="0.3">
      <c r="A90" s="43" t="s">
        <v>480</v>
      </c>
      <c r="B90" s="37" t="s">
        <v>353</v>
      </c>
      <c r="C90" s="38"/>
      <c r="D90" s="38"/>
      <c r="E90" s="38"/>
      <c r="F90" s="44" t="s">
        <v>479</v>
      </c>
      <c r="G90" s="40"/>
      <c r="H90" s="25">
        <v>206769.81</v>
      </c>
      <c r="I90" s="25">
        <v>0</v>
      </c>
      <c r="J90" s="25">
        <v>0</v>
      </c>
      <c r="K90" s="25">
        <v>206769.81</v>
      </c>
      <c r="L90" s="72"/>
    </row>
    <row r="91" spans="1:12" x14ac:dyDescent="0.3">
      <c r="A91" s="45" t="s">
        <v>481</v>
      </c>
      <c r="B91" s="37" t="s">
        <v>353</v>
      </c>
      <c r="C91" s="38"/>
      <c r="D91" s="38"/>
      <c r="E91" s="38"/>
      <c r="F91" s="38"/>
      <c r="G91" s="46" t="s">
        <v>482</v>
      </c>
      <c r="H91" s="27">
        <v>206769.81</v>
      </c>
      <c r="I91" s="27">
        <v>0</v>
      </c>
      <c r="J91" s="27">
        <v>0</v>
      </c>
      <c r="K91" s="27">
        <v>206769.81</v>
      </c>
      <c r="L91" s="68"/>
    </row>
    <row r="92" spans="1:12" x14ac:dyDescent="0.3">
      <c r="A92" s="47" t="s">
        <v>353</v>
      </c>
      <c r="B92" s="37" t="s">
        <v>353</v>
      </c>
      <c r="C92" s="38"/>
      <c r="D92" s="38"/>
      <c r="E92" s="38"/>
      <c r="F92" s="38"/>
      <c r="G92" s="48" t="s">
        <v>353</v>
      </c>
      <c r="H92" s="26"/>
      <c r="I92" s="26"/>
      <c r="J92" s="26"/>
      <c r="K92" s="26"/>
      <c r="L92" s="69"/>
    </row>
    <row r="93" spans="1:12" x14ac:dyDescent="0.3">
      <c r="A93" s="43" t="s">
        <v>483</v>
      </c>
      <c r="B93" s="37" t="s">
        <v>353</v>
      </c>
      <c r="C93" s="38"/>
      <c r="D93" s="38"/>
      <c r="E93" s="44" t="s">
        <v>484</v>
      </c>
      <c r="F93" s="40"/>
      <c r="G93" s="40"/>
      <c r="H93" s="25">
        <v>-184919.28</v>
      </c>
      <c r="I93" s="25">
        <v>0</v>
      </c>
      <c r="J93" s="25">
        <v>641.75</v>
      </c>
      <c r="K93" s="25">
        <v>-185561.03</v>
      </c>
      <c r="L93" s="72"/>
    </row>
    <row r="94" spans="1:12" x14ac:dyDescent="0.3">
      <c r="A94" s="43" t="s">
        <v>485</v>
      </c>
      <c r="B94" s="37" t="s">
        <v>353</v>
      </c>
      <c r="C94" s="38"/>
      <c r="D94" s="38"/>
      <c r="E94" s="38"/>
      <c r="F94" s="44" t="s">
        <v>486</v>
      </c>
      <c r="G94" s="40"/>
      <c r="H94" s="25">
        <v>-184919.28</v>
      </c>
      <c r="I94" s="25">
        <v>0</v>
      </c>
      <c r="J94" s="25">
        <v>641.75</v>
      </c>
      <c r="K94" s="25">
        <v>-185561.03</v>
      </c>
      <c r="L94" s="72"/>
    </row>
    <row r="95" spans="1:12" x14ac:dyDescent="0.3">
      <c r="A95" s="45" t="s">
        <v>487</v>
      </c>
      <c r="B95" s="37" t="s">
        <v>353</v>
      </c>
      <c r="C95" s="38"/>
      <c r="D95" s="38"/>
      <c r="E95" s="38"/>
      <c r="F95" s="38"/>
      <c r="G95" s="46" t="s">
        <v>488</v>
      </c>
      <c r="H95" s="27">
        <v>-184919.28</v>
      </c>
      <c r="I95" s="27">
        <v>0</v>
      </c>
      <c r="J95" s="27">
        <v>641.75</v>
      </c>
      <c r="K95" s="27">
        <v>-185561.03</v>
      </c>
      <c r="L95" s="68"/>
    </row>
    <row r="96" spans="1:12" x14ac:dyDescent="0.3">
      <c r="A96" s="43" t="s">
        <v>353</v>
      </c>
      <c r="B96" s="37" t="s">
        <v>353</v>
      </c>
      <c r="C96" s="38"/>
      <c r="D96" s="38"/>
      <c r="E96" s="44" t="s">
        <v>353</v>
      </c>
      <c r="F96" s="40"/>
      <c r="G96" s="40"/>
      <c r="H96" s="28"/>
      <c r="I96" s="28"/>
      <c r="J96" s="28"/>
      <c r="K96" s="28"/>
      <c r="L96" s="73"/>
    </row>
    <row r="97" spans="1:12" x14ac:dyDescent="0.3">
      <c r="A97" s="43" t="s">
        <v>54</v>
      </c>
      <c r="B97" s="44" t="s">
        <v>489</v>
      </c>
      <c r="C97" s="40"/>
      <c r="D97" s="40"/>
      <c r="E97" s="40"/>
      <c r="F97" s="40"/>
      <c r="G97" s="40"/>
      <c r="H97" s="25">
        <v>18862122.350000001</v>
      </c>
      <c r="I97" s="25">
        <v>8155370.5899999999</v>
      </c>
      <c r="J97" s="25">
        <v>8528170.6300000008</v>
      </c>
      <c r="K97" s="25">
        <v>19234922.390000001</v>
      </c>
      <c r="L97" s="72"/>
    </row>
    <row r="98" spans="1:12" x14ac:dyDescent="0.3">
      <c r="A98" s="43" t="s">
        <v>490</v>
      </c>
      <c r="B98" s="36" t="s">
        <v>353</v>
      </c>
      <c r="C98" s="44" t="s">
        <v>491</v>
      </c>
      <c r="D98" s="40"/>
      <c r="E98" s="40"/>
      <c r="F98" s="40"/>
      <c r="G98" s="40"/>
      <c r="H98" s="25">
        <v>13159120.800000001</v>
      </c>
      <c r="I98" s="25">
        <v>7987921.0199999996</v>
      </c>
      <c r="J98" s="25">
        <v>8526496.6799999997</v>
      </c>
      <c r="K98" s="25">
        <v>13697696.460000001</v>
      </c>
      <c r="L98" s="72"/>
    </row>
    <row r="99" spans="1:12" x14ac:dyDescent="0.3">
      <c r="A99" s="43" t="s">
        <v>492</v>
      </c>
      <c r="B99" s="37" t="s">
        <v>353</v>
      </c>
      <c r="C99" s="38"/>
      <c r="D99" s="44" t="s">
        <v>493</v>
      </c>
      <c r="E99" s="40"/>
      <c r="F99" s="40"/>
      <c r="G99" s="40"/>
      <c r="H99" s="25">
        <v>3562392.88</v>
      </c>
      <c r="I99" s="25">
        <v>5011771.95</v>
      </c>
      <c r="J99" s="25">
        <v>5245761.7</v>
      </c>
      <c r="K99" s="25">
        <v>3796382.63</v>
      </c>
      <c r="L99" s="72"/>
    </row>
    <row r="100" spans="1:12" x14ac:dyDescent="0.3">
      <c r="A100" s="43" t="s">
        <v>494</v>
      </c>
      <c r="B100" s="37" t="s">
        <v>353</v>
      </c>
      <c r="C100" s="38"/>
      <c r="D100" s="38"/>
      <c r="E100" s="44" t="s">
        <v>495</v>
      </c>
      <c r="F100" s="40"/>
      <c r="G100" s="40"/>
      <c r="H100" s="25">
        <v>2266182.4</v>
      </c>
      <c r="I100" s="25">
        <v>3728416.54</v>
      </c>
      <c r="J100" s="25">
        <v>3964853.24</v>
      </c>
      <c r="K100" s="25">
        <v>2502619.1</v>
      </c>
      <c r="L100" s="72"/>
    </row>
    <row r="101" spans="1:12" x14ac:dyDescent="0.3">
      <c r="A101" s="43" t="s">
        <v>496</v>
      </c>
      <c r="B101" s="37" t="s">
        <v>353</v>
      </c>
      <c r="C101" s="38"/>
      <c r="D101" s="38"/>
      <c r="E101" s="38"/>
      <c r="F101" s="44" t="s">
        <v>495</v>
      </c>
      <c r="G101" s="40"/>
      <c r="H101" s="25">
        <v>2266182.4</v>
      </c>
      <c r="I101" s="25">
        <v>3728416.54</v>
      </c>
      <c r="J101" s="25">
        <v>3964853.24</v>
      </c>
      <c r="K101" s="25">
        <v>2502619.1</v>
      </c>
      <c r="L101" s="72"/>
    </row>
    <row r="102" spans="1:12" x14ac:dyDescent="0.3">
      <c r="A102" s="45" t="s">
        <v>497</v>
      </c>
      <c r="B102" s="37" t="s">
        <v>353</v>
      </c>
      <c r="C102" s="38"/>
      <c r="D102" s="38"/>
      <c r="E102" s="38"/>
      <c r="F102" s="38"/>
      <c r="G102" s="46" t="s">
        <v>498</v>
      </c>
      <c r="H102" s="27">
        <v>0</v>
      </c>
      <c r="I102" s="27">
        <v>1209092.25</v>
      </c>
      <c r="J102" s="27">
        <v>1209092.25</v>
      </c>
      <c r="K102" s="27">
        <v>0</v>
      </c>
      <c r="L102" s="68"/>
    </row>
    <row r="103" spans="1:12" x14ac:dyDescent="0.3">
      <c r="A103" s="45" t="s">
        <v>499</v>
      </c>
      <c r="B103" s="37" t="s">
        <v>353</v>
      </c>
      <c r="C103" s="38"/>
      <c r="D103" s="38"/>
      <c r="E103" s="38"/>
      <c r="F103" s="38"/>
      <c r="G103" s="46" t="s">
        <v>500</v>
      </c>
      <c r="H103" s="27">
        <v>1907707.26</v>
      </c>
      <c r="I103" s="27">
        <v>1907707.26</v>
      </c>
      <c r="J103" s="27">
        <v>2009384.76</v>
      </c>
      <c r="K103" s="27">
        <v>2009384.76</v>
      </c>
      <c r="L103" s="68"/>
    </row>
    <row r="104" spans="1:12" x14ac:dyDescent="0.3">
      <c r="A104" s="45" t="s">
        <v>501</v>
      </c>
      <c r="B104" s="37" t="s">
        <v>353</v>
      </c>
      <c r="C104" s="38"/>
      <c r="D104" s="38"/>
      <c r="E104" s="38"/>
      <c r="F104" s="38"/>
      <c r="G104" s="46" t="s">
        <v>502</v>
      </c>
      <c r="H104" s="27">
        <v>227577.96</v>
      </c>
      <c r="I104" s="27">
        <v>227577.96</v>
      </c>
      <c r="J104" s="27">
        <v>352570.6</v>
      </c>
      <c r="K104" s="27">
        <v>352570.6</v>
      </c>
      <c r="L104" s="68"/>
    </row>
    <row r="105" spans="1:12" x14ac:dyDescent="0.3">
      <c r="A105" s="45" t="s">
        <v>503</v>
      </c>
      <c r="B105" s="37" t="s">
        <v>353</v>
      </c>
      <c r="C105" s="38"/>
      <c r="D105" s="38"/>
      <c r="E105" s="38"/>
      <c r="F105" s="38"/>
      <c r="G105" s="46" t="s">
        <v>504</v>
      </c>
      <c r="H105" s="27">
        <v>0</v>
      </c>
      <c r="I105" s="27">
        <v>5229.29</v>
      </c>
      <c r="J105" s="27">
        <v>5229.29</v>
      </c>
      <c r="K105" s="27">
        <v>0</v>
      </c>
      <c r="L105" s="68"/>
    </row>
    <row r="106" spans="1:12" x14ac:dyDescent="0.3">
      <c r="A106" s="45" t="s">
        <v>505</v>
      </c>
      <c r="B106" s="37" t="s">
        <v>353</v>
      </c>
      <c r="C106" s="38"/>
      <c r="D106" s="38"/>
      <c r="E106" s="38"/>
      <c r="F106" s="38"/>
      <c r="G106" s="46" t="s">
        <v>506</v>
      </c>
      <c r="H106" s="27">
        <v>0</v>
      </c>
      <c r="I106" s="27">
        <v>15835.04</v>
      </c>
      <c r="J106" s="27">
        <v>15835.04</v>
      </c>
      <c r="K106" s="27">
        <v>0</v>
      </c>
      <c r="L106" s="68"/>
    </row>
    <row r="107" spans="1:12" x14ac:dyDescent="0.3">
      <c r="A107" s="45" t="s">
        <v>507</v>
      </c>
      <c r="B107" s="37" t="s">
        <v>353</v>
      </c>
      <c r="C107" s="38"/>
      <c r="D107" s="38"/>
      <c r="E107" s="38"/>
      <c r="F107" s="38"/>
      <c r="G107" s="46" t="s">
        <v>508</v>
      </c>
      <c r="H107" s="27">
        <v>130897.18</v>
      </c>
      <c r="I107" s="27">
        <v>362974.74</v>
      </c>
      <c r="J107" s="27">
        <v>372741.3</v>
      </c>
      <c r="K107" s="27">
        <v>140663.74</v>
      </c>
      <c r="L107" s="68"/>
    </row>
    <row r="108" spans="1:12" x14ac:dyDescent="0.3">
      <c r="A108" s="47" t="s">
        <v>353</v>
      </c>
      <c r="B108" s="37" t="s">
        <v>353</v>
      </c>
      <c r="C108" s="38"/>
      <c r="D108" s="38"/>
      <c r="E108" s="38"/>
      <c r="F108" s="38"/>
      <c r="G108" s="48" t="s">
        <v>353</v>
      </c>
      <c r="H108" s="26"/>
      <c r="I108" s="26"/>
      <c r="J108" s="26"/>
      <c r="K108" s="26"/>
      <c r="L108" s="69"/>
    </row>
    <row r="109" spans="1:12" x14ac:dyDescent="0.3">
      <c r="A109" s="43" t="s">
        <v>509</v>
      </c>
      <c r="B109" s="37" t="s">
        <v>353</v>
      </c>
      <c r="C109" s="38"/>
      <c r="D109" s="38"/>
      <c r="E109" s="44" t="s">
        <v>510</v>
      </c>
      <c r="F109" s="40"/>
      <c r="G109" s="40"/>
      <c r="H109" s="25">
        <v>535291.57999999996</v>
      </c>
      <c r="I109" s="25">
        <v>538216.26</v>
      </c>
      <c r="J109" s="25">
        <v>536582.19999999995</v>
      </c>
      <c r="K109" s="25">
        <v>533657.52</v>
      </c>
      <c r="L109" s="72"/>
    </row>
    <row r="110" spans="1:12" x14ac:dyDescent="0.3">
      <c r="A110" s="43" t="s">
        <v>511</v>
      </c>
      <c r="B110" s="37" t="s">
        <v>353</v>
      </c>
      <c r="C110" s="38"/>
      <c r="D110" s="38"/>
      <c r="E110" s="38"/>
      <c r="F110" s="44" t="s">
        <v>510</v>
      </c>
      <c r="G110" s="40"/>
      <c r="H110" s="25">
        <v>535291.57999999996</v>
      </c>
      <c r="I110" s="25">
        <v>538216.26</v>
      </c>
      <c r="J110" s="25">
        <v>536582.19999999995</v>
      </c>
      <c r="K110" s="25">
        <v>533657.52</v>
      </c>
      <c r="L110" s="72"/>
    </row>
    <row r="111" spans="1:12" x14ac:dyDescent="0.3">
      <c r="A111" s="45" t="s">
        <v>512</v>
      </c>
      <c r="B111" s="37" t="s">
        <v>353</v>
      </c>
      <c r="C111" s="38"/>
      <c r="D111" s="38"/>
      <c r="E111" s="38"/>
      <c r="F111" s="38"/>
      <c r="G111" s="46" t="s">
        <v>513</v>
      </c>
      <c r="H111" s="27">
        <v>425413.72</v>
      </c>
      <c r="I111" s="27">
        <v>428338.4</v>
      </c>
      <c r="J111" s="27">
        <v>422261.29</v>
      </c>
      <c r="K111" s="27">
        <v>419336.61</v>
      </c>
      <c r="L111" s="68"/>
    </row>
    <row r="112" spans="1:12" x14ac:dyDescent="0.3">
      <c r="A112" s="45" t="s">
        <v>514</v>
      </c>
      <c r="B112" s="37" t="s">
        <v>353</v>
      </c>
      <c r="C112" s="38"/>
      <c r="D112" s="38"/>
      <c r="E112" s="38"/>
      <c r="F112" s="38"/>
      <c r="G112" s="46" t="s">
        <v>515</v>
      </c>
      <c r="H112" s="27">
        <v>92966.93</v>
      </c>
      <c r="I112" s="27">
        <v>92966.93</v>
      </c>
      <c r="J112" s="27">
        <v>93784.01</v>
      </c>
      <c r="K112" s="27">
        <v>93784.01</v>
      </c>
      <c r="L112" s="68"/>
    </row>
    <row r="113" spans="1:12" x14ac:dyDescent="0.3">
      <c r="A113" s="45" t="s">
        <v>1022</v>
      </c>
      <c r="B113" s="37" t="s">
        <v>353</v>
      </c>
      <c r="C113" s="38"/>
      <c r="D113" s="38"/>
      <c r="E113" s="38"/>
      <c r="F113" s="38"/>
      <c r="G113" s="46" t="s">
        <v>1023</v>
      </c>
      <c r="H113" s="27">
        <v>0</v>
      </c>
      <c r="I113" s="27">
        <v>0</v>
      </c>
      <c r="J113" s="27">
        <v>840.1</v>
      </c>
      <c r="K113" s="27">
        <v>840.1</v>
      </c>
      <c r="L113" s="68"/>
    </row>
    <row r="114" spans="1:12" x14ac:dyDescent="0.3">
      <c r="A114" s="45" t="s">
        <v>516</v>
      </c>
      <c r="B114" s="37" t="s">
        <v>353</v>
      </c>
      <c r="C114" s="38"/>
      <c r="D114" s="38"/>
      <c r="E114" s="38"/>
      <c r="F114" s="38"/>
      <c r="G114" s="46" t="s">
        <v>517</v>
      </c>
      <c r="H114" s="27">
        <v>11543.16</v>
      </c>
      <c r="I114" s="27">
        <v>11543.16</v>
      </c>
      <c r="J114" s="27">
        <v>11483.41</v>
      </c>
      <c r="K114" s="27">
        <v>11483.41</v>
      </c>
      <c r="L114" s="68"/>
    </row>
    <row r="115" spans="1:12" x14ac:dyDescent="0.3">
      <c r="A115" s="45" t="s">
        <v>518</v>
      </c>
      <c r="B115" s="37" t="s">
        <v>353</v>
      </c>
      <c r="C115" s="38"/>
      <c r="D115" s="38"/>
      <c r="E115" s="38"/>
      <c r="F115" s="38"/>
      <c r="G115" s="46" t="s">
        <v>519</v>
      </c>
      <c r="H115" s="27">
        <v>5367.77</v>
      </c>
      <c r="I115" s="27">
        <v>5367.77</v>
      </c>
      <c r="J115" s="27">
        <v>8213.39</v>
      </c>
      <c r="K115" s="27">
        <v>8213.39</v>
      </c>
      <c r="L115" s="68"/>
    </row>
    <row r="116" spans="1:12" x14ac:dyDescent="0.3">
      <c r="A116" s="47" t="s">
        <v>353</v>
      </c>
      <c r="B116" s="37" t="s">
        <v>353</v>
      </c>
      <c r="C116" s="38"/>
      <c r="D116" s="38"/>
      <c r="E116" s="38"/>
      <c r="F116" s="38"/>
      <c r="G116" s="48" t="s">
        <v>353</v>
      </c>
      <c r="H116" s="26"/>
      <c r="I116" s="26"/>
      <c r="J116" s="26"/>
      <c r="K116" s="26"/>
      <c r="L116" s="69"/>
    </row>
    <row r="117" spans="1:12" x14ac:dyDescent="0.3">
      <c r="A117" s="43" t="s">
        <v>520</v>
      </c>
      <c r="B117" s="37" t="s">
        <v>353</v>
      </c>
      <c r="C117" s="38"/>
      <c r="D117" s="38"/>
      <c r="E117" s="44" t="s">
        <v>521</v>
      </c>
      <c r="F117" s="40"/>
      <c r="G117" s="40"/>
      <c r="H117" s="25">
        <v>389804.09</v>
      </c>
      <c r="I117" s="25">
        <v>121793.61</v>
      </c>
      <c r="J117" s="25">
        <v>128664.5</v>
      </c>
      <c r="K117" s="25">
        <v>396674.98</v>
      </c>
      <c r="L117" s="72"/>
    </row>
    <row r="118" spans="1:12" x14ac:dyDescent="0.3">
      <c r="A118" s="43" t="s">
        <v>522</v>
      </c>
      <c r="B118" s="37" t="s">
        <v>353</v>
      </c>
      <c r="C118" s="38"/>
      <c r="D118" s="38"/>
      <c r="E118" s="38"/>
      <c r="F118" s="44" t="s">
        <v>521</v>
      </c>
      <c r="G118" s="40"/>
      <c r="H118" s="25">
        <v>131080.39000000001</v>
      </c>
      <c r="I118" s="25">
        <v>121793.61</v>
      </c>
      <c r="J118" s="25">
        <v>128664.5</v>
      </c>
      <c r="K118" s="25">
        <v>137951.28</v>
      </c>
      <c r="L118" s="72"/>
    </row>
    <row r="119" spans="1:12" x14ac:dyDescent="0.3">
      <c r="A119" s="45" t="s">
        <v>523</v>
      </c>
      <c r="B119" s="37" t="s">
        <v>353</v>
      </c>
      <c r="C119" s="38"/>
      <c r="D119" s="38"/>
      <c r="E119" s="38"/>
      <c r="F119" s="38"/>
      <c r="G119" s="46" t="s">
        <v>524</v>
      </c>
      <c r="H119" s="27">
        <v>60473.52</v>
      </c>
      <c r="I119" s="27">
        <v>60835.83</v>
      </c>
      <c r="J119" s="27">
        <v>63972.43</v>
      </c>
      <c r="K119" s="27">
        <v>63610.12</v>
      </c>
      <c r="L119" s="68"/>
    </row>
    <row r="120" spans="1:12" x14ac:dyDescent="0.3">
      <c r="A120" s="45" t="s">
        <v>525</v>
      </c>
      <c r="B120" s="37" t="s">
        <v>353</v>
      </c>
      <c r="C120" s="38"/>
      <c r="D120" s="38"/>
      <c r="E120" s="38"/>
      <c r="F120" s="38"/>
      <c r="G120" s="46" t="s">
        <v>526</v>
      </c>
      <c r="H120" s="27">
        <v>0</v>
      </c>
      <c r="I120" s="27">
        <v>0</v>
      </c>
      <c r="J120" s="27">
        <v>365.12</v>
      </c>
      <c r="K120" s="27">
        <v>365.12</v>
      </c>
      <c r="L120" s="68"/>
    </row>
    <row r="121" spans="1:12" x14ac:dyDescent="0.3">
      <c r="A121" s="45" t="s">
        <v>527</v>
      </c>
      <c r="B121" s="37" t="s">
        <v>353</v>
      </c>
      <c r="C121" s="38"/>
      <c r="D121" s="38"/>
      <c r="E121" s="38"/>
      <c r="F121" s="38"/>
      <c r="G121" s="46" t="s">
        <v>528</v>
      </c>
      <c r="H121" s="27">
        <v>3633.45</v>
      </c>
      <c r="I121" s="27">
        <v>3633.45</v>
      </c>
      <c r="J121" s="27">
        <v>3634.25</v>
      </c>
      <c r="K121" s="27">
        <v>3634.25</v>
      </c>
      <c r="L121" s="68"/>
    </row>
    <row r="122" spans="1:12" x14ac:dyDescent="0.3">
      <c r="A122" s="45" t="s">
        <v>529</v>
      </c>
      <c r="B122" s="37" t="s">
        <v>353</v>
      </c>
      <c r="C122" s="38"/>
      <c r="D122" s="38"/>
      <c r="E122" s="38"/>
      <c r="F122" s="38"/>
      <c r="G122" s="46" t="s">
        <v>530</v>
      </c>
      <c r="H122" s="27">
        <v>26624.55</v>
      </c>
      <c r="I122" s="27">
        <v>16975.45</v>
      </c>
      <c r="J122" s="27">
        <v>17578.21</v>
      </c>
      <c r="K122" s="27">
        <v>27227.31</v>
      </c>
      <c r="L122" s="68"/>
    </row>
    <row r="123" spans="1:12" x14ac:dyDescent="0.3">
      <c r="A123" s="45" t="s">
        <v>531</v>
      </c>
      <c r="B123" s="37" t="s">
        <v>353</v>
      </c>
      <c r="C123" s="38"/>
      <c r="D123" s="38"/>
      <c r="E123" s="38"/>
      <c r="F123" s="38"/>
      <c r="G123" s="46" t="s">
        <v>532</v>
      </c>
      <c r="H123" s="27">
        <v>31265.73</v>
      </c>
      <c r="I123" s="27">
        <v>31265.73</v>
      </c>
      <c r="J123" s="27">
        <v>32882.800000000003</v>
      </c>
      <c r="K123" s="27">
        <v>32882.800000000003</v>
      </c>
      <c r="L123" s="68"/>
    </row>
    <row r="124" spans="1:12" x14ac:dyDescent="0.3">
      <c r="A124" s="45" t="s">
        <v>533</v>
      </c>
      <c r="B124" s="37" t="s">
        <v>353</v>
      </c>
      <c r="C124" s="38"/>
      <c r="D124" s="38"/>
      <c r="E124" s="38"/>
      <c r="F124" s="38"/>
      <c r="G124" s="46" t="s">
        <v>534</v>
      </c>
      <c r="H124" s="27">
        <v>7608.78</v>
      </c>
      <c r="I124" s="27">
        <v>7608.79</v>
      </c>
      <c r="J124" s="27">
        <v>8231.56</v>
      </c>
      <c r="K124" s="27">
        <v>8231.5499999999993</v>
      </c>
      <c r="L124" s="68"/>
    </row>
    <row r="125" spans="1:12" x14ac:dyDescent="0.3">
      <c r="A125" s="45" t="s">
        <v>535</v>
      </c>
      <c r="B125" s="37" t="s">
        <v>353</v>
      </c>
      <c r="C125" s="38"/>
      <c r="D125" s="38"/>
      <c r="E125" s="38"/>
      <c r="F125" s="38"/>
      <c r="G125" s="46" t="s">
        <v>536</v>
      </c>
      <c r="H125" s="27">
        <v>821.34</v>
      </c>
      <c r="I125" s="27">
        <v>821.34</v>
      </c>
      <c r="J125" s="27">
        <v>964.24</v>
      </c>
      <c r="K125" s="27">
        <v>964.24</v>
      </c>
      <c r="L125" s="68"/>
    </row>
    <row r="126" spans="1:12" x14ac:dyDescent="0.3">
      <c r="A126" s="45" t="s">
        <v>537</v>
      </c>
      <c r="B126" s="37" t="s">
        <v>353</v>
      </c>
      <c r="C126" s="38"/>
      <c r="D126" s="38"/>
      <c r="E126" s="38"/>
      <c r="F126" s="38"/>
      <c r="G126" s="46" t="s">
        <v>538</v>
      </c>
      <c r="H126" s="27">
        <v>653.02</v>
      </c>
      <c r="I126" s="27">
        <v>653.02</v>
      </c>
      <c r="J126" s="27">
        <v>1035.8900000000001</v>
      </c>
      <c r="K126" s="27">
        <v>1035.8900000000001</v>
      </c>
      <c r="L126" s="68"/>
    </row>
    <row r="127" spans="1:12" x14ac:dyDescent="0.3">
      <c r="A127" s="47" t="s">
        <v>353</v>
      </c>
      <c r="B127" s="37" t="s">
        <v>353</v>
      </c>
      <c r="C127" s="38"/>
      <c r="D127" s="38"/>
      <c r="E127" s="38"/>
      <c r="F127" s="38"/>
      <c r="G127" s="48" t="s">
        <v>353</v>
      </c>
      <c r="H127" s="26"/>
      <c r="I127" s="26"/>
      <c r="J127" s="26"/>
      <c r="K127" s="26"/>
      <c r="L127" s="69"/>
    </row>
    <row r="128" spans="1:12" x14ac:dyDescent="0.3">
      <c r="A128" s="43" t="s">
        <v>539</v>
      </c>
      <c r="B128" s="37" t="s">
        <v>353</v>
      </c>
      <c r="C128" s="38"/>
      <c r="D128" s="38"/>
      <c r="E128" s="38"/>
      <c r="F128" s="44" t="s">
        <v>540</v>
      </c>
      <c r="G128" s="40"/>
      <c r="H128" s="25">
        <v>258723.7</v>
      </c>
      <c r="I128" s="25">
        <v>0</v>
      </c>
      <c r="J128" s="25">
        <v>0</v>
      </c>
      <c r="K128" s="25">
        <v>258723.7</v>
      </c>
      <c r="L128" s="72"/>
    </row>
    <row r="129" spans="1:13" x14ac:dyDescent="0.3">
      <c r="A129" s="45" t="s">
        <v>541</v>
      </c>
      <c r="B129" s="37" t="s">
        <v>353</v>
      </c>
      <c r="C129" s="38"/>
      <c r="D129" s="38"/>
      <c r="E129" s="38"/>
      <c r="F129" s="38"/>
      <c r="G129" s="46" t="s">
        <v>542</v>
      </c>
      <c r="H129" s="27">
        <v>258723.7</v>
      </c>
      <c r="I129" s="27">
        <v>0</v>
      </c>
      <c r="J129" s="27">
        <v>0</v>
      </c>
      <c r="K129" s="27">
        <v>258723.7</v>
      </c>
      <c r="L129" s="68"/>
    </row>
    <row r="130" spans="1:13" x14ac:dyDescent="0.3">
      <c r="A130" s="47" t="s">
        <v>353</v>
      </c>
      <c r="B130" s="37" t="s">
        <v>353</v>
      </c>
      <c r="C130" s="38"/>
      <c r="D130" s="38"/>
      <c r="E130" s="38"/>
      <c r="F130" s="38"/>
      <c r="G130" s="48" t="s">
        <v>353</v>
      </c>
      <c r="H130" s="26"/>
      <c r="I130" s="26"/>
      <c r="J130" s="26"/>
      <c r="K130" s="26"/>
      <c r="L130" s="69"/>
    </row>
    <row r="131" spans="1:13" x14ac:dyDescent="0.3">
      <c r="A131" s="43" t="s">
        <v>543</v>
      </c>
      <c r="B131" s="37" t="s">
        <v>353</v>
      </c>
      <c r="C131" s="38"/>
      <c r="D131" s="38"/>
      <c r="E131" s="44" t="s">
        <v>544</v>
      </c>
      <c r="F131" s="40"/>
      <c r="G131" s="40"/>
      <c r="H131" s="25">
        <v>371114.81</v>
      </c>
      <c r="I131" s="25">
        <v>623345.54</v>
      </c>
      <c r="J131" s="25">
        <v>615661.76</v>
      </c>
      <c r="K131" s="25">
        <v>363431.03</v>
      </c>
      <c r="L131" s="72"/>
    </row>
    <row r="132" spans="1:13" x14ac:dyDescent="0.3">
      <c r="A132" s="43" t="s">
        <v>545</v>
      </c>
      <c r="B132" s="37" t="s">
        <v>353</v>
      </c>
      <c r="C132" s="38"/>
      <c r="D132" s="38"/>
      <c r="E132" s="38"/>
      <c r="F132" s="44" t="s">
        <v>544</v>
      </c>
      <c r="G132" s="40"/>
      <c r="H132" s="25">
        <v>371114.81</v>
      </c>
      <c r="I132" s="25">
        <v>623345.54</v>
      </c>
      <c r="J132" s="25">
        <v>615661.76</v>
      </c>
      <c r="K132" s="25">
        <v>363431.03</v>
      </c>
      <c r="L132" s="72"/>
    </row>
    <row r="133" spans="1:13" x14ac:dyDescent="0.3">
      <c r="A133" s="45" t="s">
        <v>546</v>
      </c>
      <c r="B133" s="37" t="s">
        <v>353</v>
      </c>
      <c r="C133" s="38"/>
      <c r="D133" s="38"/>
      <c r="E133" s="38"/>
      <c r="F133" s="38"/>
      <c r="G133" s="46" t="s">
        <v>547</v>
      </c>
      <c r="H133" s="27">
        <v>343025.98</v>
      </c>
      <c r="I133" s="27">
        <v>609882.72</v>
      </c>
      <c r="J133" s="27">
        <v>615661.76</v>
      </c>
      <c r="K133" s="27">
        <v>348805.02</v>
      </c>
      <c r="L133" s="68"/>
    </row>
    <row r="134" spans="1:13" x14ac:dyDescent="0.3">
      <c r="A134" s="45" t="s">
        <v>548</v>
      </c>
      <c r="B134" s="37" t="s">
        <v>353</v>
      </c>
      <c r="C134" s="38"/>
      <c r="D134" s="38"/>
      <c r="E134" s="38"/>
      <c r="F134" s="38"/>
      <c r="G134" s="46" t="s">
        <v>549</v>
      </c>
      <c r="H134" s="27">
        <v>28088.83</v>
      </c>
      <c r="I134" s="27">
        <v>13462.82</v>
      </c>
      <c r="J134" s="27">
        <v>0</v>
      </c>
      <c r="K134" s="27">
        <v>14626.01</v>
      </c>
      <c r="L134" s="68"/>
    </row>
    <row r="135" spans="1:13" x14ac:dyDescent="0.3">
      <c r="A135" s="47" t="s">
        <v>353</v>
      </c>
      <c r="B135" s="37" t="s">
        <v>353</v>
      </c>
      <c r="C135" s="38"/>
      <c r="D135" s="38"/>
      <c r="E135" s="38"/>
      <c r="F135" s="38"/>
      <c r="G135" s="48" t="s">
        <v>353</v>
      </c>
      <c r="H135" s="26"/>
      <c r="I135" s="26"/>
      <c r="J135" s="26"/>
      <c r="K135" s="26"/>
      <c r="L135" s="69"/>
    </row>
    <row r="136" spans="1:13" x14ac:dyDescent="0.3">
      <c r="A136" s="43" t="s">
        <v>550</v>
      </c>
      <c r="B136" s="37" t="s">
        <v>353</v>
      </c>
      <c r="C136" s="38"/>
      <c r="D136" s="44" t="s">
        <v>551</v>
      </c>
      <c r="E136" s="40"/>
      <c r="F136" s="40"/>
      <c r="G136" s="40"/>
      <c r="H136" s="25">
        <v>9596727.9199999999</v>
      </c>
      <c r="I136" s="25">
        <v>2976149.07</v>
      </c>
      <c r="J136" s="25">
        <v>3280734.98</v>
      </c>
      <c r="K136" s="25">
        <v>9901313.8300000001</v>
      </c>
      <c r="L136" s="72"/>
    </row>
    <row r="137" spans="1:13" x14ac:dyDescent="0.3">
      <c r="A137" s="43" t="s">
        <v>552</v>
      </c>
      <c r="B137" s="37" t="s">
        <v>353</v>
      </c>
      <c r="C137" s="38"/>
      <c r="D137" s="38"/>
      <c r="E137" s="44" t="s">
        <v>551</v>
      </c>
      <c r="F137" s="40"/>
      <c r="G137" s="40"/>
      <c r="H137" s="25">
        <v>9596727.9199999999</v>
      </c>
      <c r="I137" s="25">
        <v>2976149.07</v>
      </c>
      <c r="J137" s="25">
        <v>3280734.98</v>
      </c>
      <c r="K137" s="25">
        <v>9901313.8300000001</v>
      </c>
      <c r="L137" s="72"/>
    </row>
    <row r="138" spans="1:13" x14ac:dyDescent="0.3">
      <c r="A138" s="43" t="s">
        <v>553</v>
      </c>
      <c r="B138" s="37" t="s">
        <v>353</v>
      </c>
      <c r="C138" s="38"/>
      <c r="D138" s="38"/>
      <c r="E138" s="38"/>
      <c r="F138" s="44" t="s">
        <v>551</v>
      </c>
      <c r="G138" s="40"/>
      <c r="H138" s="25">
        <v>9596727.9199999999</v>
      </c>
      <c r="I138" s="25">
        <v>2976149.07</v>
      </c>
      <c r="J138" s="25">
        <v>3280734.98</v>
      </c>
      <c r="K138" s="25">
        <v>9901313.8300000001</v>
      </c>
      <c r="L138" s="72"/>
    </row>
    <row r="139" spans="1:13" x14ac:dyDescent="0.3">
      <c r="A139" s="45" t="s">
        <v>554</v>
      </c>
      <c r="B139" s="37" t="s">
        <v>353</v>
      </c>
      <c r="C139" s="38"/>
      <c r="D139" s="38"/>
      <c r="E139" s="38"/>
      <c r="F139" s="38"/>
      <c r="G139" s="46" t="s">
        <v>555</v>
      </c>
      <c r="H139" s="27">
        <v>9596727.9199999999</v>
      </c>
      <c r="I139" s="27">
        <v>2976149.07</v>
      </c>
      <c r="J139" s="27">
        <v>3280734.98</v>
      </c>
      <c r="K139" s="27">
        <v>9901313.8300000001</v>
      </c>
      <c r="L139" s="68"/>
      <c r="M139" s="53"/>
    </row>
    <row r="140" spans="1:13" x14ac:dyDescent="0.3">
      <c r="A140" s="43" t="s">
        <v>353</v>
      </c>
      <c r="B140" s="37" t="s">
        <v>353</v>
      </c>
      <c r="C140" s="38"/>
      <c r="D140" s="44" t="s">
        <v>353</v>
      </c>
      <c r="E140" s="40"/>
      <c r="F140" s="40"/>
      <c r="G140" s="40"/>
      <c r="H140" s="28"/>
      <c r="I140" s="28"/>
      <c r="J140" s="28"/>
      <c r="K140" s="28"/>
      <c r="L140" s="73"/>
      <c r="M140" s="53"/>
    </row>
    <row r="141" spans="1:13" x14ac:dyDescent="0.3">
      <c r="A141" s="43" t="s">
        <v>556</v>
      </c>
      <c r="B141" s="36" t="s">
        <v>353</v>
      </c>
      <c r="C141" s="44" t="s">
        <v>557</v>
      </c>
      <c r="D141" s="40"/>
      <c r="E141" s="40"/>
      <c r="F141" s="40"/>
      <c r="G141" s="40"/>
      <c r="H141" s="25">
        <v>5703001.5499999998</v>
      </c>
      <c r="I141" s="25">
        <v>167449.57</v>
      </c>
      <c r="J141" s="25">
        <v>1673.95</v>
      </c>
      <c r="K141" s="25">
        <v>5537225.9299999997</v>
      </c>
      <c r="L141" s="72"/>
      <c r="M141" s="53"/>
    </row>
    <row r="142" spans="1:13" x14ac:dyDescent="0.3">
      <c r="A142" s="43" t="s">
        <v>558</v>
      </c>
      <c r="B142" s="37" t="s">
        <v>353</v>
      </c>
      <c r="C142" s="38"/>
      <c r="D142" s="44" t="s">
        <v>559</v>
      </c>
      <c r="E142" s="40"/>
      <c r="F142" s="40"/>
      <c r="G142" s="40"/>
      <c r="H142" s="25">
        <v>5703001.5499999998</v>
      </c>
      <c r="I142" s="25">
        <v>167449.57</v>
      </c>
      <c r="J142" s="25">
        <v>1673.95</v>
      </c>
      <c r="K142" s="25">
        <v>5537225.9299999997</v>
      </c>
      <c r="L142" s="72"/>
      <c r="M142" s="53"/>
    </row>
    <row r="143" spans="1:13" x14ac:dyDescent="0.3">
      <c r="A143" s="43" t="s">
        <v>560</v>
      </c>
      <c r="B143" s="37" t="s">
        <v>353</v>
      </c>
      <c r="C143" s="38"/>
      <c r="D143" s="38"/>
      <c r="E143" s="44" t="s">
        <v>561</v>
      </c>
      <c r="F143" s="40"/>
      <c r="G143" s="40"/>
      <c r="H143" s="25">
        <v>5309553.92</v>
      </c>
      <c r="I143" s="25">
        <v>150564.78</v>
      </c>
      <c r="J143" s="25">
        <v>0</v>
      </c>
      <c r="K143" s="25">
        <v>5158989.1399999997</v>
      </c>
      <c r="L143" s="72"/>
      <c r="M143" s="53"/>
    </row>
    <row r="144" spans="1:13" x14ac:dyDescent="0.3">
      <c r="A144" s="43" t="s">
        <v>562</v>
      </c>
      <c r="B144" s="37" t="s">
        <v>353</v>
      </c>
      <c r="C144" s="38"/>
      <c r="D144" s="38"/>
      <c r="E144" s="38"/>
      <c r="F144" s="44" t="s">
        <v>561</v>
      </c>
      <c r="G144" s="40"/>
      <c r="H144" s="25">
        <v>5309553.92</v>
      </c>
      <c r="I144" s="25">
        <v>150564.78</v>
      </c>
      <c r="J144" s="25">
        <v>0</v>
      </c>
      <c r="K144" s="25">
        <v>5158989.1399999997</v>
      </c>
      <c r="L144" s="72"/>
      <c r="M144" s="53"/>
    </row>
    <row r="145" spans="1:13" x14ac:dyDescent="0.3">
      <c r="A145" s="45" t="s">
        <v>563</v>
      </c>
      <c r="B145" s="37" t="s">
        <v>353</v>
      </c>
      <c r="C145" s="38"/>
      <c r="D145" s="38"/>
      <c r="E145" s="38"/>
      <c r="F145" s="38"/>
      <c r="G145" s="46" t="s">
        <v>564</v>
      </c>
      <c r="H145" s="27">
        <v>5309553.92</v>
      </c>
      <c r="I145" s="27">
        <v>150564.78</v>
      </c>
      <c r="J145" s="27">
        <v>0</v>
      </c>
      <c r="K145" s="27">
        <v>5158989.1399999997</v>
      </c>
      <c r="L145" s="68"/>
    </row>
    <row r="146" spans="1:13" x14ac:dyDescent="0.3">
      <c r="A146" s="47" t="s">
        <v>353</v>
      </c>
      <c r="B146" s="37" t="s">
        <v>353</v>
      </c>
      <c r="C146" s="38"/>
      <c r="D146" s="38"/>
      <c r="E146" s="38"/>
      <c r="F146" s="38"/>
      <c r="G146" s="48" t="s">
        <v>353</v>
      </c>
      <c r="H146" s="26"/>
      <c r="I146" s="26"/>
      <c r="J146" s="26"/>
      <c r="K146" s="26"/>
      <c r="L146" s="69"/>
    </row>
    <row r="147" spans="1:13" x14ac:dyDescent="0.3">
      <c r="A147" s="43" t="s">
        <v>565</v>
      </c>
      <c r="B147" s="37" t="s">
        <v>353</v>
      </c>
      <c r="C147" s="38"/>
      <c r="D147" s="38"/>
      <c r="E147" s="44" t="s">
        <v>566</v>
      </c>
      <c r="F147" s="40"/>
      <c r="G147" s="40"/>
      <c r="H147" s="25">
        <v>10067.64</v>
      </c>
      <c r="I147" s="25">
        <v>322.42</v>
      </c>
      <c r="J147" s="25">
        <v>0</v>
      </c>
      <c r="K147" s="25">
        <v>9745.2199999999993</v>
      </c>
      <c r="L147" s="72"/>
    </row>
    <row r="148" spans="1:13" x14ac:dyDescent="0.3">
      <c r="A148" s="43" t="s">
        <v>567</v>
      </c>
      <c r="B148" s="37" t="s">
        <v>353</v>
      </c>
      <c r="C148" s="38"/>
      <c r="D148" s="38"/>
      <c r="E148" s="38"/>
      <c r="F148" s="44" t="s">
        <v>566</v>
      </c>
      <c r="G148" s="40"/>
      <c r="H148" s="25">
        <v>10067.64</v>
      </c>
      <c r="I148" s="25">
        <v>322.42</v>
      </c>
      <c r="J148" s="25">
        <v>0</v>
      </c>
      <c r="K148" s="25">
        <v>9745.2199999999993</v>
      </c>
      <c r="L148" s="72"/>
    </row>
    <row r="149" spans="1:13" x14ac:dyDescent="0.3">
      <c r="A149" s="45" t="s">
        <v>568</v>
      </c>
      <c r="B149" s="37" t="s">
        <v>353</v>
      </c>
      <c r="C149" s="38"/>
      <c r="D149" s="38"/>
      <c r="E149" s="38"/>
      <c r="F149" s="38"/>
      <c r="G149" s="46" t="s">
        <v>569</v>
      </c>
      <c r="H149" s="27">
        <v>10067.64</v>
      </c>
      <c r="I149" s="27">
        <v>322.42</v>
      </c>
      <c r="J149" s="27">
        <v>0</v>
      </c>
      <c r="K149" s="27">
        <v>9745.2199999999993</v>
      </c>
      <c r="L149" s="68"/>
    </row>
    <row r="150" spans="1:13" x14ac:dyDescent="0.3">
      <c r="A150" s="47" t="s">
        <v>353</v>
      </c>
      <c r="B150" s="37" t="s">
        <v>353</v>
      </c>
      <c r="C150" s="38"/>
      <c r="D150" s="38"/>
      <c r="E150" s="38"/>
      <c r="F150" s="38"/>
      <c r="G150" s="48" t="s">
        <v>353</v>
      </c>
      <c r="H150" s="26"/>
      <c r="I150" s="26"/>
      <c r="J150" s="26"/>
      <c r="K150" s="26"/>
      <c r="L150" s="69"/>
      <c r="M150" s="53"/>
    </row>
    <row r="151" spans="1:13" x14ac:dyDescent="0.3">
      <c r="A151" s="43" t="s">
        <v>570</v>
      </c>
      <c r="B151" s="37" t="s">
        <v>353</v>
      </c>
      <c r="C151" s="38"/>
      <c r="D151" s="38"/>
      <c r="E151" s="44" t="s">
        <v>571</v>
      </c>
      <c r="F151" s="40"/>
      <c r="G151" s="40"/>
      <c r="H151" s="25">
        <v>383379.99</v>
      </c>
      <c r="I151" s="25">
        <v>16562.37</v>
      </c>
      <c r="J151" s="25">
        <v>1673.95</v>
      </c>
      <c r="K151" s="25">
        <v>368491.57</v>
      </c>
      <c r="L151" s="72"/>
      <c r="M151" s="53"/>
    </row>
    <row r="152" spans="1:13" x14ac:dyDescent="0.3">
      <c r="A152" s="43" t="s">
        <v>572</v>
      </c>
      <c r="B152" s="37" t="s">
        <v>353</v>
      </c>
      <c r="C152" s="38"/>
      <c r="D152" s="38"/>
      <c r="E152" s="38"/>
      <c r="F152" s="44" t="s">
        <v>571</v>
      </c>
      <c r="G152" s="40"/>
      <c r="H152" s="25">
        <v>383379.99</v>
      </c>
      <c r="I152" s="25">
        <v>16562.37</v>
      </c>
      <c r="J152" s="25">
        <v>1673.95</v>
      </c>
      <c r="K152" s="25">
        <v>368491.57</v>
      </c>
      <c r="L152" s="72"/>
      <c r="M152" s="53"/>
    </row>
    <row r="153" spans="1:13" x14ac:dyDescent="0.3">
      <c r="A153" s="45" t="s">
        <v>573</v>
      </c>
      <c r="B153" s="37" t="s">
        <v>353</v>
      </c>
      <c r="C153" s="38"/>
      <c r="D153" s="38"/>
      <c r="E153" s="38"/>
      <c r="F153" s="38"/>
      <c r="G153" s="46" t="s">
        <v>574</v>
      </c>
      <c r="H153" s="27">
        <v>48588.63</v>
      </c>
      <c r="I153" s="27">
        <v>16562.37</v>
      </c>
      <c r="J153" s="27">
        <v>0</v>
      </c>
      <c r="K153" s="27">
        <v>32026.26</v>
      </c>
      <c r="L153" s="68"/>
      <c r="M153" s="53"/>
    </row>
    <row r="154" spans="1:13" x14ac:dyDescent="0.3">
      <c r="A154" s="45" t="s">
        <v>575</v>
      </c>
      <c r="B154" s="37" t="s">
        <v>353</v>
      </c>
      <c r="C154" s="38"/>
      <c r="D154" s="38"/>
      <c r="E154" s="38"/>
      <c r="F154" s="38"/>
      <c r="G154" s="46" t="s">
        <v>576</v>
      </c>
      <c r="H154" s="27">
        <v>334791.36</v>
      </c>
      <c r="I154" s="27">
        <v>0</v>
      </c>
      <c r="J154" s="27">
        <v>1673.95</v>
      </c>
      <c r="K154" s="27">
        <v>336465.31</v>
      </c>
      <c r="L154" s="68"/>
    </row>
    <row r="155" spans="1:13" x14ac:dyDescent="0.3">
      <c r="A155" s="43" t="s">
        <v>353</v>
      </c>
      <c r="B155" s="37" t="s">
        <v>353</v>
      </c>
      <c r="C155" s="38"/>
      <c r="D155" s="44" t="s">
        <v>353</v>
      </c>
      <c r="E155" s="40"/>
      <c r="F155" s="40"/>
      <c r="G155" s="40"/>
      <c r="H155" s="28"/>
      <c r="I155" s="28"/>
      <c r="J155" s="28"/>
      <c r="K155" s="28"/>
      <c r="L155" s="73"/>
    </row>
    <row r="156" spans="1:13" x14ac:dyDescent="0.3">
      <c r="A156" s="43" t="s">
        <v>58</v>
      </c>
      <c r="B156" s="44" t="s">
        <v>577</v>
      </c>
      <c r="C156" s="40"/>
      <c r="D156" s="40"/>
      <c r="E156" s="40"/>
      <c r="F156" s="40"/>
      <c r="G156" s="40"/>
      <c r="H156" s="25">
        <v>6995199.1500000004</v>
      </c>
      <c r="I156" s="25">
        <v>5228045.59</v>
      </c>
      <c r="J156" s="25">
        <v>2209060.73</v>
      </c>
      <c r="K156" s="25">
        <v>10014184.01</v>
      </c>
      <c r="L156" s="74">
        <f>I156-J156</f>
        <v>3018984.86</v>
      </c>
    </row>
    <row r="157" spans="1:13" x14ac:dyDescent="0.3">
      <c r="A157" s="43" t="s">
        <v>578</v>
      </c>
      <c r="B157" s="36" t="s">
        <v>353</v>
      </c>
      <c r="C157" s="44" t="s">
        <v>579</v>
      </c>
      <c r="D157" s="40"/>
      <c r="E157" s="40"/>
      <c r="F157" s="40"/>
      <c r="G157" s="40"/>
      <c r="H157" s="25">
        <v>6239645.0499999998</v>
      </c>
      <c r="I157" s="25">
        <v>4765621.07</v>
      </c>
      <c r="J157" s="25">
        <v>2209060.73</v>
      </c>
      <c r="K157" s="25">
        <v>8796205.3900000006</v>
      </c>
      <c r="L157" s="72"/>
    </row>
    <row r="158" spans="1:13" x14ac:dyDescent="0.3">
      <c r="A158" s="43" t="s">
        <v>580</v>
      </c>
      <c r="B158" s="37" t="s">
        <v>353</v>
      </c>
      <c r="C158" s="38"/>
      <c r="D158" s="44" t="s">
        <v>581</v>
      </c>
      <c r="E158" s="40"/>
      <c r="F158" s="40"/>
      <c r="G158" s="40"/>
      <c r="H158" s="25">
        <v>5592406.1900000004</v>
      </c>
      <c r="I158" s="25">
        <v>4359327.55</v>
      </c>
      <c r="J158" s="25">
        <v>2209060.73</v>
      </c>
      <c r="K158" s="25">
        <v>7742673.0099999998</v>
      </c>
      <c r="L158" s="72"/>
    </row>
    <row r="159" spans="1:13" x14ac:dyDescent="0.3">
      <c r="A159" s="43" t="s">
        <v>582</v>
      </c>
      <c r="B159" s="37" t="s">
        <v>353</v>
      </c>
      <c r="C159" s="38"/>
      <c r="D159" s="38"/>
      <c r="E159" s="44" t="s">
        <v>583</v>
      </c>
      <c r="F159" s="40"/>
      <c r="G159" s="40"/>
      <c r="H159" s="25">
        <v>166398.62</v>
      </c>
      <c r="I159" s="25">
        <v>123463.38</v>
      </c>
      <c r="J159" s="25">
        <v>60367.88</v>
      </c>
      <c r="K159" s="25">
        <v>229494.12</v>
      </c>
      <c r="L159" s="72"/>
    </row>
    <row r="160" spans="1:13" x14ac:dyDescent="0.3">
      <c r="A160" s="43" t="s">
        <v>584</v>
      </c>
      <c r="B160" s="37" t="s">
        <v>353</v>
      </c>
      <c r="C160" s="38"/>
      <c r="D160" s="38"/>
      <c r="E160" s="38"/>
      <c r="F160" s="44" t="s">
        <v>585</v>
      </c>
      <c r="G160" s="40"/>
      <c r="H160" s="25">
        <v>97275.71</v>
      </c>
      <c r="I160" s="25">
        <v>75890.5</v>
      </c>
      <c r="J160" s="25">
        <v>44464.95</v>
      </c>
      <c r="K160" s="25">
        <v>128701.26</v>
      </c>
      <c r="L160" s="74">
        <f>I160-J160</f>
        <v>31425.550000000003</v>
      </c>
    </row>
    <row r="161" spans="1:12" x14ac:dyDescent="0.3">
      <c r="A161" s="45" t="s">
        <v>586</v>
      </c>
      <c r="B161" s="37" t="s">
        <v>353</v>
      </c>
      <c r="C161" s="38"/>
      <c r="D161" s="38"/>
      <c r="E161" s="38"/>
      <c r="F161" s="38"/>
      <c r="G161" s="46" t="s">
        <v>587</v>
      </c>
      <c r="H161" s="27">
        <v>38114.120000000003</v>
      </c>
      <c r="I161" s="27">
        <v>19057.060000000001</v>
      </c>
      <c r="J161" s="27">
        <v>0</v>
      </c>
      <c r="K161" s="27">
        <v>57171.18</v>
      </c>
      <c r="L161" s="68"/>
    </row>
    <row r="162" spans="1:12" x14ac:dyDescent="0.3">
      <c r="A162" s="45" t="s">
        <v>588</v>
      </c>
      <c r="B162" s="37" t="s">
        <v>353</v>
      </c>
      <c r="C162" s="38"/>
      <c r="D162" s="38"/>
      <c r="E162" s="38"/>
      <c r="F162" s="38"/>
      <c r="G162" s="46" t="s">
        <v>589</v>
      </c>
      <c r="H162" s="27">
        <v>40161.89</v>
      </c>
      <c r="I162" s="27">
        <v>43030.59</v>
      </c>
      <c r="J162" s="27">
        <v>40161.89</v>
      </c>
      <c r="K162" s="27">
        <v>43030.59</v>
      </c>
      <c r="L162" s="68"/>
    </row>
    <row r="163" spans="1:12" x14ac:dyDescent="0.3">
      <c r="A163" s="45" t="s">
        <v>590</v>
      </c>
      <c r="B163" s="37" t="s">
        <v>353</v>
      </c>
      <c r="C163" s="38"/>
      <c r="D163" s="38"/>
      <c r="E163" s="38"/>
      <c r="F163" s="38"/>
      <c r="G163" s="46" t="s">
        <v>591</v>
      </c>
      <c r="H163" s="27">
        <v>4303.0600000000004</v>
      </c>
      <c r="I163" s="27">
        <v>6454.59</v>
      </c>
      <c r="J163" s="27">
        <v>4303.0600000000004</v>
      </c>
      <c r="K163" s="27">
        <v>6454.59</v>
      </c>
      <c r="L163" s="68"/>
    </row>
    <row r="164" spans="1:12" x14ac:dyDescent="0.3">
      <c r="A164" s="45" t="s">
        <v>592</v>
      </c>
      <c r="B164" s="37" t="s">
        <v>353</v>
      </c>
      <c r="C164" s="38"/>
      <c r="D164" s="38"/>
      <c r="E164" s="38"/>
      <c r="F164" s="38"/>
      <c r="G164" s="46" t="s">
        <v>593</v>
      </c>
      <c r="H164" s="27">
        <v>10092.32</v>
      </c>
      <c r="I164" s="27">
        <v>5046.16</v>
      </c>
      <c r="J164" s="27">
        <v>0</v>
      </c>
      <c r="K164" s="27">
        <v>15138.48</v>
      </c>
      <c r="L164" s="68"/>
    </row>
    <row r="165" spans="1:12" x14ac:dyDescent="0.3">
      <c r="A165" s="45" t="s">
        <v>594</v>
      </c>
      <c r="B165" s="37" t="s">
        <v>353</v>
      </c>
      <c r="C165" s="38"/>
      <c r="D165" s="38"/>
      <c r="E165" s="38"/>
      <c r="F165" s="38"/>
      <c r="G165" s="46" t="s">
        <v>595</v>
      </c>
      <c r="H165" s="27">
        <v>3049.14</v>
      </c>
      <c r="I165" s="27">
        <v>1524.57</v>
      </c>
      <c r="J165" s="27">
        <v>0</v>
      </c>
      <c r="K165" s="27">
        <v>4573.71</v>
      </c>
      <c r="L165" s="68"/>
    </row>
    <row r="166" spans="1:12" x14ac:dyDescent="0.3">
      <c r="A166" s="45" t="s">
        <v>596</v>
      </c>
      <c r="B166" s="37" t="s">
        <v>353</v>
      </c>
      <c r="C166" s="38"/>
      <c r="D166" s="38"/>
      <c r="E166" s="38"/>
      <c r="F166" s="38"/>
      <c r="G166" s="46" t="s">
        <v>597</v>
      </c>
      <c r="H166" s="27">
        <v>381.14</v>
      </c>
      <c r="I166" s="27">
        <v>190.57</v>
      </c>
      <c r="J166" s="27">
        <v>0</v>
      </c>
      <c r="K166" s="27">
        <v>571.71</v>
      </c>
      <c r="L166" s="68"/>
    </row>
    <row r="167" spans="1:12" x14ac:dyDescent="0.3">
      <c r="A167" s="45" t="s">
        <v>598</v>
      </c>
      <c r="B167" s="37" t="s">
        <v>353</v>
      </c>
      <c r="C167" s="38"/>
      <c r="D167" s="38"/>
      <c r="E167" s="38"/>
      <c r="F167" s="38"/>
      <c r="G167" s="46" t="s">
        <v>599</v>
      </c>
      <c r="H167" s="27">
        <v>14.64</v>
      </c>
      <c r="I167" s="27">
        <v>7.26</v>
      </c>
      <c r="J167" s="27">
        <v>0</v>
      </c>
      <c r="K167" s="27">
        <v>21.9</v>
      </c>
      <c r="L167" s="68"/>
    </row>
    <row r="168" spans="1:12" x14ac:dyDescent="0.3">
      <c r="A168" s="45" t="s">
        <v>600</v>
      </c>
      <c r="B168" s="37" t="s">
        <v>353</v>
      </c>
      <c r="C168" s="38"/>
      <c r="D168" s="38"/>
      <c r="E168" s="38"/>
      <c r="F168" s="38"/>
      <c r="G168" s="46" t="s">
        <v>601</v>
      </c>
      <c r="H168" s="27">
        <v>1159.4000000000001</v>
      </c>
      <c r="I168" s="27">
        <v>579.70000000000005</v>
      </c>
      <c r="J168" s="27">
        <v>0</v>
      </c>
      <c r="K168" s="27">
        <v>1739.1</v>
      </c>
      <c r="L168" s="68"/>
    </row>
    <row r="169" spans="1:12" x14ac:dyDescent="0.3">
      <c r="A169" s="47" t="s">
        <v>353</v>
      </c>
      <c r="B169" s="37" t="s">
        <v>353</v>
      </c>
      <c r="C169" s="38"/>
      <c r="D169" s="38"/>
      <c r="E169" s="38"/>
      <c r="F169" s="38"/>
      <c r="G169" s="48" t="s">
        <v>353</v>
      </c>
      <c r="H169" s="26"/>
      <c r="I169" s="26"/>
      <c r="J169" s="26"/>
      <c r="K169" s="26"/>
      <c r="L169" s="69"/>
    </row>
    <row r="170" spans="1:12" x14ac:dyDescent="0.3">
      <c r="A170" s="43" t="s">
        <v>602</v>
      </c>
      <c r="B170" s="37" t="s">
        <v>353</v>
      </c>
      <c r="C170" s="38"/>
      <c r="D170" s="38"/>
      <c r="E170" s="38"/>
      <c r="F170" s="44" t="s">
        <v>603</v>
      </c>
      <c r="G170" s="40"/>
      <c r="H170" s="25">
        <v>69122.91</v>
      </c>
      <c r="I170" s="25">
        <v>47572.88</v>
      </c>
      <c r="J170" s="25">
        <v>15902.93</v>
      </c>
      <c r="K170" s="25">
        <v>100792.86</v>
      </c>
      <c r="L170" s="74">
        <f>I170-J170</f>
        <v>31669.949999999997</v>
      </c>
    </row>
    <row r="171" spans="1:12" x14ac:dyDescent="0.3">
      <c r="A171" s="45" t="s">
        <v>604</v>
      </c>
      <c r="B171" s="37" t="s">
        <v>353</v>
      </c>
      <c r="C171" s="38"/>
      <c r="D171" s="38"/>
      <c r="E171" s="38"/>
      <c r="F171" s="38"/>
      <c r="G171" s="46" t="s">
        <v>587</v>
      </c>
      <c r="H171" s="27">
        <v>40660.9</v>
      </c>
      <c r="I171" s="27">
        <v>20330.45</v>
      </c>
      <c r="J171" s="27">
        <v>0</v>
      </c>
      <c r="K171" s="27">
        <v>60991.35</v>
      </c>
      <c r="L171" s="68"/>
    </row>
    <row r="172" spans="1:12" x14ac:dyDescent="0.3">
      <c r="A172" s="45" t="s">
        <v>605</v>
      </c>
      <c r="B172" s="37" t="s">
        <v>353</v>
      </c>
      <c r="C172" s="38"/>
      <c r="D172" s="38"/>
      <c r="E172" s="38"/>
      <c r="F172" s="38"/>
      <c r="G172" s="46" t="s">
        <v>589</v>
      </c>
      <c r="H172" s="27">
        <v>11565.77</v>
      </c>
      <c r="I172" s="27">
        <v>14457.21</v>
      </c>
      <c r="J172" s="27">
        <v>11565.77</v>
      </c>
      <c r="K172" s="27">
        <v>14457.21</v>
      </c>
      <c r="L172" s="68"/>
    </row>
    <row r="173" spans="1:12" x14ac:dyDescent="0.3">
      <c r="A173" s="45" t="s">
        <v>606</v>
      </c>
      <c r="B173" s="37" t="s">
        <v>353</v>
      </c>
      <c r="C173" s="38"/>
      <c r="D173" s="38"/>
      <c r="E173" s="38"/>
      <c r="F173" s="38"/>
      <c r="G173" s="46" t="s">
        <v>591</v>
      </c>
      <c r="H173" s="27">
        <v>4337.16</v>
      </c>
      <c r="I173" s="27">
        <v>6505.74</v>
      </c>
      <c r="J173" s="27">
        <v>4337.16</v>
      </c>
      <c r="K173" s="27">
        <v>6505.74</v>
      </c>
      <c r="L173" s="68"/>
    </row>
    <row r="174" spans="1:12" x14ac:dyDescent="0.3">
      <c r="A174" s="45" t="s">
        <v>607</v>
      </c>
      <c r="B174" s="37" t="s">
        <v>353</v>
      </c>
      <c r="C174" s="38"/>
      <c r="D174" s="38"/>
      <c r="E174" s="38"/>
      <c r="F174" s="38"/>
      <c r="G174" s="46" t="s">
        <v>593</v>
      </c>
      <c r="H174" s="27">
        <v>8132.18</v>
      </c>
      <c r="I174" s="27">
        <v>4066.09</v>
      </c>
      <c r="J174" s="27">
        <v>0</v>
      </c>
      <c r="K174" s="27">
        <v>12198.27</v>
      </c>
      <c r="L174" s="68"/>
    </row>
    <row r="175" spans="1:12" x14ac:dyDescent="0.3">
      <c r="A175" s="45" t="s">
        <v>608</v>
      </c>
      <c r="B175" s="37" t="s">
        <v>353</v>
      </c>
      <c r="C175" s="38"/>
      <c r="D175" s="38"/>
      <c r="E175" s="38"/>
      <c r="F175" s="38"/>
      <c r="G175" s="46" t="s">
        <v>595</v>
      </c>
      <c r="H175" s="27">
        <v>3252.86</v>
      </c>
      <c r="I175" s="27">
        <v>1626.43</v>
      </c>
      <c r="J175" s="27">
        <v>0</v>
      </c>
      <c r="K175" s="27">
        <v>4879.29</v>
      </c>
      <c r="L175" s="68"/>
    </row>
    <row r="176" spans="1:12" x14ac:dyDescent="0.3">
      <c r="A176" s="45" t="s">
        <v>609</v>
      </c>
      <c r="B176" s="37" t="s">
        <v>353</v>
      </c>
      <c r="C176" s="38"/>
      <c r="D176" s="38"/>
      <c r="E176" s="38"/>
      <c r="F176" s="38"/>
      <c r="G176" s="46" t="s">
        <v>599</v>
      </c>
      <c r="H176" s="27">
        <v>14.64</v>
      </c>
      <c r="I176" s="27">
        <v>7.26</v>
      </c>
      <c r="J176" s="27">
        <v>0</v>
      </c>
      <c r="K176" s="27">
        <v>21.9</v>
      </c>
      <c r="L176" s="68"/>
    </row>
    <row r="177" spans="1:12" x14ac:dyDescent="0.3">
      <c r="A177" s="45" t="s">
        <v>610</v>
      </c>
      <c r="B177" s="37" t="s">
        <v>353</v>
      </c>
      <c r="C177" s="38"/>
      <c r="D177" s="38"/>
      <c r="E177" s="38"/>
      <c r="F177" s="38"/>
      <c r="G177" s="46" t="s">
        <v>601</v>
      </c>
      <c r="H177" s="27">
        <v>1159.4000000000001</v>
      </c>
      <c r="I177" s="27">
        <v>579.70000000000005</v>
      </c>
      <c r="J177" s="27">
        <v>0</v>
      </c>
      <c r="K177" s="27">
        <v>1739.1</v>
      </c>
      <c r="L177" s="68"/>
    </row>
    <row r="178" spans="1:12" x14ac:dyDescent="0.3">
      <c r="A178" s="47" t="s">
        <v>353</v>
      </c>
      <c r="B178" s="37" t="s">
        <v>353</v>
      </c>
      <c r="C178" s="38"/>
      <c r="D178" s="38"/>
      <c r="E178" s="38"/>
      <c r="F178" s="38"/>
      <c r="G178" s="48" t="s">
        <v>353</v>
      </c>
      <c r="H178" s="26"/>
      <c r="I178" s="26"/>
      <c r="J178" s="26"/>
      <c r="K178" s="26"/>
      <c r="L178" s="69"/>
    </row>
    <row r="179" spans="1:12" x14ac:dyDescent="0.3">
      <c r="A179" s="43" t="s">
        <v>611</v>
      </c>
      <c r="B179" s="37" t="s">
        <v>353</v>
      </c>
      <c r="C179" s="38"/>
      <c r="D179" s="38"/>
      <c r="E179" s="44" t="s">
        <v>612</v>
      </c>
      <c r="F179" s="40"/>
      <c r="G179" s="40"/>
      <c r="H179" s="25">
        <v>5367107.95</v>
      </c>
      <c r="I179" s="25">
        <v>4197218.71</v>
      </c>
      <c r="J179" s="25">
        <v>2127290.7799999998</v>
      </c>
      <c r="K179" s="25">
        <v>7437035.8799999999</v>
      </c>
      <c r="L179" s="72"/>
    </row>
    <row r="180" spans="1:12" x14ac:dyDescent="0.3">
      <c r="A180" s="43" t="s">
        <v>613</v>
      </c>
      <c r="B180" s="37" t="s">
        <v>353</v>
      </c>
      <c r="C180" s="38"/>
      <c r="D180" s="38"/>
      <c r="E180" s="38"/>
      <c r="F180" s="44" t="s">
        <v>585</v>
      </c>
      <c r="G180" s="40"/>
      <c r="H180" s="25">
        <v>592026.96</v>
      </c>
      <c r="I180" s="25">
        <v>445715.11</v>
      </c>
      <c r="J180" s="25">
        <v>277748.82</v>
      </c>
      <c r="K180" s="25">
        <v>759993.25</v>
      </c>
      <c r="L180" s="74">
        <f>I180-J180</f>
        <v>167966.28999999998</v>
      </c>
    </row>
    <row r="181" spans="1:12" x14ac:dyDescent="0.3">
      <c r="A181" s="45" t="s">
        <v>614</v>
      </c>
      <c r="B181" s="37" t="s">
        <v>353</v>
      </c>
      <c r="C181" s="38"/>
      <c r="D181" s="38"/>
      <c r="E181" s="38"/>
      <c r="F181" s="38"/>
      <c r="G181" s="46" t="s">
        <v>587</v>
      </c>
      <c r="H181" s="27">
        <v>196076.02</v>
      </c>
      <c r="I181" s="27">
        <v>88928.12</v>
      </c>
      <c r="J181" s="27">
        <v>5</v>
      </c>
      <c r="K181" s="27">
        <v>284999.14</v>
      </c>
      <c r="L181" s="68"/>
    </row>
    <row r="182" spans="1:12" x14ac:dyDescent="0.3">
      <c r="A182" s="45" t="s">
        <v>615</v>
      </c>
      <c r="B182" s="37" t="s">
        <v>353</v>
      </c>
      <c r="C182" s="38"/>
      <c r="D182" s="38"/>
      <c r="E182" s="38"/>
      <c r="F182" s="38"/>
      <c r="G182" s="46" t="s">
        <v>589</v>
      </c>
      <c r="H182" s="27">
        <v>256861.49</v>
      </c>
      <c r="I182" s="27">
        <v>250070.94</v>
      </c>
      <c r="J182" s="27">
        <v>246022.43</v>
      </c>
      <c r="K182" s="27">
        <v>260910</v>
      </c>
      <c r="L182" s="68"/>
    </row>
    <row r="183" spans="1:12" x14ac:dyDescent="0.3">
      <c r="A183" s="45" t="s">
        <v>616</v>
      </c>
      <c r="B183" s="37" t="s">
        <v>353</v>
      </c>
      <c r="C183" s="38"/>
      <c r="D183" s="38"/>
      <c r="E183" s="38"/>
      <c r="F183" s="38"/>
      <c r="G183" s="46" t="s">
        <v>591</v>
      </c>
      <c r="H183" s="27">
        <v>22381.83</v>
      </c>
      <c r="I183" s="27">
        <v>34213.949999999997</v>
      </c>
      <c r="J183" s="27">
        <v>25844.44</v>
      </c>
      <c r="K183" s="27">
        <v>30751.34</v>
      </c>
      <c r="L183" s="68"/>
    </row>
    <row r="184" spans="1:12" x14ac:dyDescent="0.3">
      <c r="A184" s="45" t="s">
        <v>617</v>
      </c>
      <c r="B184" s="37" t="s">
        <v>353</v>
      </c>
      <c r="C184" s="38"/>
      <c r="D184" s="38"/>
      <c r="E184" s="38"/>
      <c r="F184" s="38"/>
      <c r="G184" s="46" t="s">
        <v>618</v>
      </c>
      <c r="H184" s="27">
        <v>1671.62</v>
      </c>
      <c r="I184" s="27">
        <v>0</v>
      </c>
      <c r="J184" s="27">
        <v>0</v>
      </c>
      <c r="K184" s="27">
        <v>1671.62</v>
      </c>
      <c r="L184" s="68"/>
    </row>
    <row r="185" spans="1:12" x14ac:dyDescent="0.3">
      <c r="A185" s="45" t="s">
        <v>619</v>
      </c>
      <c r="B185" s="37" t="s">
        <v>353</v>
      </c>
      <c r="C185" s="38"/>
      <c r="D185" s="38"/>
      <c r="E185" s="38"/>
      <c r="F185" s="38"/>
      <c r="G185" s="46" t="s">
        <v>593</v>
      </c>
      <c r="H185" s="27">
        <v>53008.41</v>
      </c>
      <c r="I185" s="27">
        <v>29126.91</v>
      </c>
      <c r="J185" s="27">
        <v>0</v>
      </c>
      <c r="K185" s="27">
        <v>82135.320000000007</v>
      </c>
      <c r="L185" s="68"/>
    </row>
    <row r="186" spans="1:12" x14ac:dyDescent="0.3">
      <c r="A186" s="45" t="s">
        <v>620</v>
      </c>
      <c r="B186" s="37" t="s">
        <v>353</v>
      </c>
      <c r="C186" s="38"/>
      <c r="D186" s="38"/>
      <c r="E186" s="38"/>
      <c r="F186" s="38"/>
      <c r="G186" s="46" t="s">
        <v>595</v>
      </c>
      <c r="H186" s="27">
        <v>17359.41</v>
      </c>
      <c r="I186" s="27">
        <v>8940.9599999999991</v>
      </c>
      <c r="J186" s="27">
        <v>0</v>
      </c>
      <c r="K186" s="27">
        <v>26300.37</v>
      </c>
      <c r="L186" s="68"/>
    </row>
    <row r="187" spans="1:12" x14ac:dyDescent="0.3">
      <c r="A187" s="45" t="s">
        <v>621</v>
      </c>
      <c r="B187" s="37" t="s">
        <v>353</v>
      </c>
      <c r="C187" s="38"/>
      <c r="D187" s="38"/>
      <c r="E187" s="38"/>
      <c r="F187" s="38"/>
      <c r="G187" s="46" t="s">
        <v>597</v>
      </c>
      <c r="H187" s="27">
        <v>1969.73</v>
      </c>
      <c r="I187" s="27">
        <v>1080.6600000000001</v>
      </c>
      <c r="J187" s="27">
        <v>0</v>
      </c>
      <c r="K187" s="27">
        <v>3050.39</v>
      </c>
      <c r="L187" s="68"/>
    </row>
    <row r="188" spans="1:12" x14ac:dyDescent="0.3">
      <c r="A188" s="45" t="s">
        <v>622</v>
      </c>
      <c r="B188" s="37" t="s">
        <v>353</v>
      </c>
      <c r="C188" s="38"/>
      <c r="D188" s="38"/>
      <c r="E188" s="38"/>
      <c r="F188" s="38"/>
      <c r="G188" s="46" t="s">
        <v>623</v>
      </c>
      <c r="H188" s="27">
        <v>12154.72</v>
      </c>
      <c r="I188" s="27">
        <v>12012.99</v>
      </c>
      <c r="J188" s="27">
        <v>4175.2299999999996</v>
      </c>
      <c r="K188" s="27">
        <v>19992.48</v>
      </c>
      <c r="L188" s="68"/>
    </row>
    <row r="189" spans="1:12" x14ac:dyDescent="0.3">
      <c r="A189" s="45" t="s">
        <v>624</v>
      </c>
      <c r="B189" s="37" t="s">
        <v>353</v>
      </c>
      <c r="C189" s="38"/>
      <c r="D189" s="38"/>
      <c r="E189" s="38"/>
      <c r="F189" s="38"/>
      <c r="G189" s="46" t="s">
        <v>599</v>
      </c>
      <c r="H189" s="27">
        <v>384.3</v>
      </c>
      <c r="I189" s="27">
        <v>187.88</v>
      </c>
      <c r="J189" s="27">
        <v>0.02</v>
      </c>
      <c r="K189" s="27">
        <v>572.16</v>
      </c>
      <c r="L189" s="68"/>
    </row>
    <row r="190" spans="1:12" x14ac:dyDescent="0.3">
      <c r="A190" s="45" t="s">
        <v>625</v>
      </c>
      <c r="B190" s="37" t="s">
        <v>353</v>
      </c>
      <c r="C190" s="38"/>
      <c r="D190" s="38"/>
      <c r="E190" s="38"/>
      <c r="F190" s="38"/>
      <c r="G190" s="46" t="s">
        <v>601</v>
      </c>
      <c r="H190" s="27">
        <v>25792</v>
      </c>
      <c r="I190" s="27">
        <v>15442</v>
      </c>
      <c r="J190" s="27">
        <v>0</v>
      </c>
      <c r="K190" s="27">
        <v>41234</v>
      </c>
      <c r="L190" s="68"/>
    </row>
    <row r="191" spans="1:12" x14ac:dyDescent="0.3">
      <c r="A191" s="45" t="s">
        <v>626</v>
      </c>
      <c r="B191" s="37" t="s">
        <v>353</v>
      </c>
      <c r="C191" s="38"/>
      <c r="D191" s="38"/>
      <c r="E191" s="38"/>
      <c r="F191" s="38"/>
      <c r="G191" s="46" t="s">
        <v>627</v>
      </c>
      <c r="H191" s="27">
        <v>4641.43</v>
      </c>
      <c r="I191" s="27">
        <v>5436.7</v>
      </c>
      <c r="J191" s="27">
        <v>1701.7</v>
      </c>
      <c r="K191" s="27">
        <v>8376.43</v>
      </c>
      <c r="L191" s="68"/>
    </row>
    <row r="192" spans="1:12" x14ac:dyDescent="0.3">
      <c r="A192" s="45" t="s">
        <v>628</v>
      </c>
      <c r="B192" s="37" t="s">
        <v>353</v>
      </c>
      <c r="C192" s="38"/>
      <c r="D192" s="38"/>
      <c r="E192" s="38"/>
      <c r="F192" s="38"/>
      <c r="G192" s="46" t="s">
        <v>629</v>
      </c>
      <c r="H192" s="27">
        <v>-274</v>
      </c>
      <c r="I192" s="27">
        <v>274</v>
      </c>
      <c r="J192" s="27">
        <v>0</v>
      </c>
      <c r="K192" s="27">
        <v>0</v>
      </c>
      <c r="L192" s="68"/>
    </row>
    <row r="193" spans="1:12" x14ac:dyDescent="0.3">
      <c r="A193" s="47" t="s">
        <v>353</v>
      </c>
      <c r="B193" s="37" t="s">
        <v>353</v>
      </c>
      <c r="C193" s="38"/>
      <c r="D193" s="38"/>
      <c r="E193" s="38"/>
      <c r="F193" s="38"/>
      <c r="G193" s="48" t="s">
        <v>353</v>
      </c>
      <c r="H193" s="26"/>
      <c r="I193" s="26"/>
      <c r="J193" s="26"/>
      <c r="K193" s="26"/>
      <c r="L193" s="69"/>
    </row>
    <row r="194" spans="1:12" x14ac:dyDescent="0.3">
      <c r="A194" s="43" t="s">
        <v>630</v>
      </c>
      <c r="B194" s="37" t="s">
        <v>353</v>
      </c>
      <c r="C194" s="38"/>
      <c r="D194" s="38"/>
      <c r="E194" s="38"/>
      <c r="F194" s="44" t="s">
        <v>603</v>
      </c>
      <c r="G194" s="40"/>
      <c r="H194" s="25">
        <v>4775080.99</v>
      </c>
      <c r="I194" s="25">
        <v>3751503.6</v>
      </c>
      <c r="J194" s="25">
        <v>1849541.96</v>
      </c>
      <c r="K194" s="25">
        <v>6677042.6299999999</v>
      </c>
      <c r="L194" s="74">
        <f>I194-J194</f>
        <v>1901961.6400000001</v>
      </c>
    </row>
    <row r="195" spans="1:12" x14ac:dyDescent="0.3">
      <c r="A195" s="45" t="s">
        <v>631</v>
      </c>
      <c r="B195" s="37" t="s">
        <v>353</v>
      </c>
      <c r="C195" s="38"/>
      <c r="D195" s="38"/>
      <c r="E195" s="38"/>
      <c r="F195" s="38"/>
      <c r="G195" s="46" t="s">
        <v>587</v>
      </c>
      <c r="H195" s="27">
        <v>1661874.52</v>
      </c>
      <c r="I195" s="27">
        <v>976087.26</v>
      </c>
      <c r="J195" s="27">
        <v>7549.39</v>
      </c>
      <c r="K195" s="27">
        <v>2630412.39</v>
      </c>
      <c r="L195" s="68"/>
    </row>
    <row r="196" spans="1:12" x14ac:dyDescent="0.3">
      <c r="A196" s="45" t="s">
        <v>632</v>
      </c>
      <c r="B196" s="37" t="s">
        <v>353</v>
      </c>
      <c r="C196" s="38"/>
      <c r="D196" s="38"/>
      <c r="E196" s="38"/>
      <c r="F196" s="38"/>
      <c r="G196" s="46" t="s">
        <v>589</v>
      </c>
      <c r="H196" s="27">
        <v>1734353.06</v>
      </c>
      <c r="I196" s="27">
        <v>1768452.06</v>
      </c>
      <c r="J196" s="27">
        <v>1591264.12</v>
      </c>
      <c r="K196" s="27">
        <v>1911541</v>
      </c>
      <c r="L196" s="68"/>
    </row>
    <row r="197" spans="1:12" x14ac:dyDescent="0.3">
      <c r="A197" s="45" t="s">
        <v>633</v>
      </c>
      <c r="B197" s="37" t="s">
        <v>353</v>
      </c>
      <c r="C197" s="38"/>
      <c r="D197" s="38"/>
      <c r="E197" s="38"/>
      <c r="F197" s="38"/>
      <c r="G197" s="46" t="s">
        <v>591</v>
      </c>
      <c r="H197" s="27">
        <v>196770.59</v>
      </c>
      <c r="I197" s="27">
        <v>308527.78000000003</v>
      </c>
      <c r="J197" s="27">
        <v>197071.56</v>
      </c>
      <c r="K197" s="27">
        <v>308226.81</v>
      </c>
      <c r="L197" s="68"/>
    </row>
    <row r="198" spans="1:12" x14ac:dyDescent="0.3">
      <c r="A198" s="45" t="s">
        <v>634</v>
      </c>
      <c r="B198" s="37" t="s">
        <v>353</v>
      </c>
      <c r="C198" s="38"/>
      <c r="D198" s="38"/>
      <c r="E198" s="38"/>
      <c r="F198" s="38"/>
      <c r="G198" s="46" t="s">
        <v>618</v>
      </c>
      <c r="H198" s="27">
        <v>18461.669999999998</v>
      </c>
      <c r="I198" s="27">
        <v>0</v>
      </c>
      <c r="J198" s="27">
        <v>0</v>
      </c>
      <c r="K198" s="27">
        <v>18461.669999999998</v>
      </c>
      <c r="L198" s="68"/>
    </row>
    <row r="199" spans="1:12" x14ac:dyDescent="0.3">
      <c r="A199" s="45" t="s">
        <v>635</v>
      </c>
      <c r="B199" s="37" t="s">
        <v>353</v>
      </c>
      <c r="C199" s="38"/>
      <c r="D199" s="38"/>
      <c r="E199" s="38"/>
      <c r="F199" s="38"/>
      <c r="G199" s="46" t="s">
        <v>636</v>
      </c>
      <c r="H199" s="27">
        <v>115.2</v>
      </c>
      <c r="I199" s="27">
        <v>304.20999999999998</v>
      </c>
      <c r="J199" s="27">
        <v>0</v>
      </c>
      <c r="K199" s="27">
        <v>419.41</v>
      </c>
      <c r="L199" s="68"/>
    </row>
    <row r="200" spans="1:12" x14ac:dyDescent="0.3">
      <c r="A200" s="45" t="s">
        <v>637</v>
      </c>
      <c r="B200" s="37" t="s">
        <v>353</v>
      </c>
      <c r="C200" s="38"/>
      <c r="D200" s="38"/>
      <c r="E200" s="38"/>
      <c r="F200" s="38"/>
      <c r="G200" s="46" t="s">
        <v>593</v>
      </c>
      <c r="H200" s="27">
        <v>471465.58</v>
      </c>
      <c r="I200" s="27">
        <v>272471.38</v>
      </c>
      <c r="J200" s="27">
        <v>0</v>
      </c>
      <c r="K200" s="27">
        <v>743936.96</v>
      </c>
      <c r="L200" s="68"/>
    </row>
    <row r="201" spans="1:12" x14ac:dyDescent="0.3">
      <c r="A201" s="45" t="s">
        <v>638</v>
      </c>
      <c r="B201" s="37" t="s">
        <v>353</v>
      </c>
      <c r="C201" s="38"/>
      <c r="D201" s="38"/>
      <c r="E201" s="38"/>
      <c r="F201" s="38"/>
      <c r="G201" s="46" t="s">
        <v>595</v>
      </c>
      <c r="H201" s="27">
        <v>181593.96</v>
      </c>
      <c r="I201" s="27">
        <v>80958.679999999993</v>
      </c>
      <c r="J201" s="27">
        <v>0</v>
      </c>
      <c r="K201" s="27">
        <v>262552.64</v>
      </c>
      <c r="L201" s="68"/>
    </row>
    <row r="202" spans="1:12" x14ac:dyDescent="0.3">
      <c r="A202" s="45" t="s">
        <v>639</v>
      </c>
      <c r="B202" s="37" t="s">
        <v>353</v>
      </c>
      <c r="C202" s="38"/>
      <c r="D202" s="38"/>
      <c r="E202" s="38"/>
      <c r="F202" s="38"/>
      <c r="G202" s="46" t="s">
        <v>597</v>
      </c>
      <c r="H202" s="27">
        <v>17483.53</v>
      </c>
      <c r="I202" s="27">
        <v>10120.549999999999</v>
      </c>
      <c r="J202" s="27">
        <v>0</v>
      </c>
      <c r="K202" s="27">
        <v>27604.080000000002</v>
      </c>
      <c r="L202" s="68"/>
    </row>
    <row r="203" spans="1:12" x14ac:dyDescent="0.3">
      <c r="A203" s="45" t="s">
        <v>640</v>
      </c>
      <c r="B203" s="37" t="s">
        <v>353</v>
      </c>
      <c r="C203" s="38"/>
      <c r="D203" s="38"/>
      <c r="E203" s="38"/>
      <c r="F203" s="38"/>
      <c r="G203" s="46" t="s">
        <v>623</v>
      </c>
      <c r="H203" s="27">
        <v>134163.79999999999</v>
      </c>
      <c r="I203" s="27">
        <v>132778.97</v>
      </c>
      <c r="J203" s="27">
        <v>34997.019999999997</v>
      </c>
      <c r="K203" s="27">
        <v>231945.75</v>
      </c>
      <c r="L203" s="68"/>
    </row>
    <row r="204" spans="1:12" x14ac:dyDescent="0.3">
      <c r="A204" s="45" t="s">
        <v>641</v>
      </c>
      <c r="B204" s="37" t="s">
        <v>353</v>
      </c>
      <c r="C204" s="38"/>
      <c r="D204" s="38"/>
      <c r="E204" s="38"/>
      <c r="F204" s="38"/>
      <c r="G204" s="46" t="s">
        <v>599</v>
      </c>
      <c r="H204" s="27">
        <v>5311.82</v>
      </c>
      <c r="I204" s="27">
        <v>2647.4</v>
      </c>
      <c r="J204" s="27">
        <v>0</v>
      </c>
      <c r="K204" s="27">
        <v>7959.22</v>
      </c>
      <c r="L204" s="68"/>
    </row>
    <row r="205" spans="1:12" x14ac:dyDescent="0.3">
      <c r="A205" s="45" t="s">
        <v>642</v>
      </c>
      <c r="B205" s="37" t="s">
        <v>353</v>
      </c>
      <c r="C205" s="38"/>
      <c r="D205" s="38"/>
      <c r="E205" s="38"/>
      <c r="F205" s="38"/>
      <c r="G205" s="46" t="s">
        <v>601</v>
      </c>
      <c r="H205" s="27">
        <v>303860</v>
      </c>
      <c r="I205" s="27">
        <v>156770</v>
      </c>
      <c r="J205" s="27">
        <v>0</v>
      </c>
      <c r="K205" s="27">
        <v>460630</v>
      </c>
      <c r="L205" s="68"/>
    </row>
    <row r="206" spans="1:12" x14ac:dyDescent="0.3">
      <c r="A206" s="45" t="s">
        <v>643</v>
      </c>
      <c r="B206" s="37" t="s">
        <v>353</v>
      </c>
      <c r="C206" s="38"/>
      <c r="D206" s="38"/>
      <c r="E206" s="38"/>
      <c r="F206" s="38"/>
      <c r="G206" s="46" t="s">
        <v>627</v>
      </c>
      <c r="H206" s="27">
        <v>48055.76</v>
      </c>
      <c r="I206" s="27">
        <v>41361.81</v>
      </c>
      <c r="J206" s="27">
        <v>18659.87</v>
      </c>
      <c r="K206" s="27">
        <v>70757.7</v>
      </c>
      <c r="L206" s="68"/>
    </row>
    <row r="207" spans="1:12" x14ac:dyDescent="0.3">
      <c r="A207" s="45" t="s">
        <v>644</v>
      </c>
      <c r="B207" s="37" t="s">
        <v>353</v>
      </c>
      <c r="C207" s="38"/>
      <c r="D207" s="38"/>
      <c r="E207" s="38"/>
      <c r="F207" s="38"/>
      <c r="G207" s="46" t="s">
        <v>629</v>
      </c>
      <c r="H207" s="27">
        <v>1571.5</v>
      </c>
      <c r="I207" s="27">
        <v>1023.5</v>
      </c>
      <c r="J207" s="27">
        <v>0</v>
      </c>
      <c r="K207" s="27">
        <v>2595</v>
      </c>
      <c r="L207" s="68"/>
    </row>
    <row r="209" spans="1:12" x14ac:dyDescent="0.3">
      <c r="A209" s="43" t="s">
        <v>652</v>
      </c>
      <c r="B209" s="37" t="s">
        <v>353</v>
      </c>
      <c r="C209" s="38"/>
      <c r="D209" s="38"/>
      <c r="E209" s="44" t="s">
        <v>653</v>
      </c>
      <c r="F209" s="40"/>
      <c r="G209" s="40"/>
      <c r="H209" s="25">
        <v>58899.62</v>
      </c>
      <c r="I209" s="25">
        <v>38645.46</v>
      </c>
      <c r="J209" s="25">
        <v>21402.07</v>
      </c>
      <c r="K209" s="25">
        <v>76143.009999999995</v>
      </c>
      <c r="L209" s="74">
        <f>I209-J209</f>
        <v>17243.39</v>
      </c>
    </row>
    <row r="210" spans="1:12" x14ac:dyDescent="0.3">
      <c r="A210" s="43" t="s">
        <v>654</v>
      </c>
      <c r="B210" s="37" t="s">
        <v>353</v>
      </c>
      <c r="C210" s="38"/>
      <c r="D210" s="38"/>
      <c r="E210" s="38"/>
      <c r="F210" s="44" t="s">
        <v>603</v>
      </c>
      <c r="G210" s="40"/>
      <c r="H210" s="25">
        <v>58899.62</v>
      </c>
      <c r="I210" s="25">
        <v>38645.46</v>
      </c>
      <c r="J210" s="25">
        <v>21402.07</v>
      </c>
      <c r="K210" s="25">
        <v>76143.009999999995</v>
      </c>
      <c r="L210" s="72"/>
    </row>
    <row r="211" spans="1:12" x14ac:dyDescent="0.3">
      <c r="A211" s="45" t="s">
        <v>655</v>
      </c>
      <c r="B211" s="37" t="s">
        <v>353</v>
      </c>
      <c r="C211" s="38"/>
      <c r="D211" s="38"/>
      <c r="E211" s="38"/>
      <c r="F211" s="38"/>
      <c r="G211" s="46" t="s">
        <v>587</v>
      </c>
      <c r="H211" s="27">
        <v>19917.78</v>
      </c>
      <c r="I211" s="27">
        <v>9167.18</v>
      </c>
      <c r="J211" s="27">
        <v>0</v>
      </c>
      <c r="K211" s="27">
        <v>29084.959999999999</v>
      </c>
      <c r="L211" s="68"/>
    </row>
    <row r="212" spans="1:12" x14ac:dyDescent="0.3">
      <c r="A212" s="45" t="s">
        <v>656</v>
      </c>
      <c r="B212" s="37" t="s">
        <v>353</v>
      </c>
      <c r="C212" s="38"/>
      <c r="D212" s="38"/>
      <c r="E212" s="38"/>
      <c r="F212" s="38"/>
      <c r="G212" s="46" t="s">
        <v>589</v>
      </c>
      <c r="H212" s="27">
        <v>18693.060000000001</v>
      </c>
      <c r="I212" s="27">
        <v>17940.39</v>
      </c>
      <c r="J212" s="27">
        <v>18693.060000000001</v>
      </c>
      <c r="K212" s="27">
        <v>17940.39</v>
      </c>
      <c r="L212" s="68"/>
    </row>
    <row r="213" spans="1:12" x14ac:dyDescent="0.3">
      <c r="A213" s="45" t="s">
        <v>657</v>
      </c>
      <c r="B213" s="37" t="s">
        <v>353</v>
      </c>
      <c r="C213" s="38"/>
      <c r="D213" s="38"/>
      <c r="E213" s="38"/>
      <c r="F213" s="38"/>
      <c r="G213" s="46" t="s">
        <v>591</v>
      </c>
      <c r="H213" s="27">
        <v>2322.52</v>
      </c>
      <c r="I213" s="27">
        <v>3105.08</v>
      </c>
      <c r="J213" s="27">
        <v>2258.2800000000002</v>
      </c>
      <c r="K213" s="27">
        <v>3169.32</v>
      </c>
      <c r="L213" s="68"/>
    </row>
    <row r="214" spans="1:12" x14ac:dyDescent="0.3">
      <c r="A214" s="45" t="s">
        <v>659</v>
      </c>
      <c r="B214" s="37" t="s">
        <v>353</v>
      </c>
      <c r="C214" s="38"/>
      <c r="D214" s="38"/>
      <c r="E214" s="38"/>
      <c r="F214" s="38"/>
      <c r="G214" s="46" t="s">
        <v>636</v>
      </c>
      <c r="H214" s="27">
        <v>787.98</v>
      </c>
      <c r="I214" s="27">
        <v>0</v>
      </c>
      <c r="J214" s="27">
        <v>0</v>
      </c>
      <c r="K214" s="27">
        <v>787.98</v>
      </c>
      <c r="L214" s="68"/>
    </row>
    <row r="215" spans="1:12" x14ac:dyDescent="0.3">
      <c r="A215" s="45" t="s">
        <v>660</v>
      </c>
      <c r="B215" s="37" t="s">
        <v>353</v>
      </c>
      <c r="C215" s="38"/>
      <c r="D215" s="38"/>
      <c r="E215" s="38"/>
      <c r="F215" s="38"/>
      <c r="G215" s="46" t="s">
        <v>593</v>
      </c>
      <c r="H215" s="27">
        <v>5397.71</v>
      </c>
      <c r="I215" s="27">
        <v>2493.52</v>
      </c>
      <c r="J215" s="27">
        <v>0</v>
      </c>
      <c r="K215" s="27">
        <v>7891.23</v>
      </c>
      <c r="L215" s="68"/>
    </row>
    <row r="216" spans="1:12" x14ac:dyDescent="0.3">
      <c r="A216" s="45" t="s">
        <v>661</v>
      </c>
      <c r="B216" s="37" t="s">
        <v>353</v>
      </c>
      <c r="C216" s="38"/>
      <c r="D216" s="38"/>
      <c r="E216" s="38"/>
      <c r="F216" s="38"/>
      <c r="G216" s="46" t="s">
        <v>595</v>
      </c>
      <c r="H216" s="27">
        <v>1598.97</v>
      </c>
      <c r="I216" s="27">
        <v>733.37</v>
      </c>
      <c r="J216" s="27">
        <v>0</v>
      </c>
      <c r="K216" s="27">
        <v>2332.34</v>
      </c>
      <c r="L216" s="68"/>
    </row>
    <row r="217" spans="1:12" x14ac:dyDescent="0.3">
      <c r="A217" s="45" t="s">
        <v>662</v>
      </c>
      <c r="B217" s="37" t="s">
        <v>353</v>
      </c>
      <c r="C217" s="38"/>
      <c r="D217" s="38"/>
      <c r="E217" s="38"/>
      <c r="F217" s="38"/>
      <c r="G217" s="46" t="s">
        <v>597</v>
      </c>
      <c r="H217" s="27">
        <v>207.66</v>
      </c>
      <c r="I217" s="27">
        <v>91.63</v>
      </c>
      <c r="J217" s="27">
        <v>0</v>
      </c>
      <c r="K217" s="27">
        <v>299.29000000000002</v>
      </c>
      <c r="L217" s="68"/>
    </row>
    <row r="218" spans="1:12" x14ac:dyDescent="0.3">
      <c r="A218" s="45" t="s">
        <v>663</v>
      </c>
      <c r="B218" s="37" t="s">
        <v>353</v>
      </c>
      <c r="C218" s="38"/>
      <c r="D218" s="38"/>
      <c r="E218" s="38"/>
      <c r="F218" s="38"/>
      <c r="G218" s="46" t="s">
        <v>623</v>
      </c>
      <c r="H218" s="27">
        <v>1812.03</v>
      </c>
      <c r="I218" s="27">
        <v>1585.59</v>
      </c>
      <c r="J218" s="27">
        <v>350.73</v>
      </c>
      <c r="K218" s="27">
        <v>3046.89</v>
      </c>
      <c r="L218" s="68"/>
    </row>
    <row r="219" spans="1:12" x14ac:dyDescent="0.3">
      <c r="A219" s="45" t="s">
        <v>664</v>
      </c>
      <c r="B219" s="37" t="s">
        <v>353</v>
      </c>
      <c r="C219" s="38"/>
      <c r="D219" s="38"/>
      <c r="E219" s="38"/>
      <c r="F219" s="38"/>
      <c r="G219" s="46" t="s">
        <v>599</v>
      </c>
      <c r="H219" s="27">
        <v>204.92</v>
      </c>
      <c r="I219" s="27">
        <v>102.48</v>
      </c>
      <c r="J219" s="27">
        <v>0</v>
      </c>
      <c r="K219" s="27">
        <v>307.39999999999998</v>
      </c>
      <c r="L219" s="68"/>
    </row>
    <row r="220" spans="1:12" x14ac:dyDescent="0.3">
      <c r="A220" s="45" t="s">
        <v>665</v>
      </c>
      <c r="B220" s="37" t="s">
        <v>353</v>
      </c>
      <c r="C220" s="38"/>
      <c r="D220" s="38"/>
      <c r="E220" s="38"/>
      <c r="F220" s="38"/>
      <c r="G220" s="46" t="s">
        <v>601</v>
      </c>
      <c r="H220" s="27">
        <v>6600</v>
      </c>
      <c r="I220" s="27">
        <v>3025</v>
      </c>
      <c r="J220" s="27">
        <v>0</v>
      </c>
      <c r="K220" s="27">
        <v>9625</v>
      </c>
      <c r="L220" s="68"/>
    </row>
    <row r="221" spans="1:12" x14ac:dyDescent="0.3">
      <c r="A221" s="45" t="s">
        <v>666</v>
      </c>
      <c r="B221" s="37" t="s">
        <v>353</v>
      </c>
      <c r="C221" s="38"/>
      <c r="D221" s="38"/>
      <c r="E221" s="38"/>
      <c r="F221" s="38"/>
      <c r="G221" s="46" t="s">
        <v>627</v>
      </c>
      <c r="H221" s="27">
        <v>1356.99</v>
      </c>
      <c r="I221" s="27">
        <v>401.22</v>
      </c>
      <c r="J221" s="27">
        <v>100</v>
      </c>
      <c r="K221" s="27">
        <v>1658.21</v>
      </c>
      <c r="L221" s="68"/>
    </row>
    <row r="222" spans="1:12" x14ac:dyDescent="0.3">
      <c r="A222" s="47" t="s">
        <v>353</v>
      </c>
      <c r="B222" s="37" t="s">
        <v>353</v>
      </c>
      <c r="C222" s="38"/>
      <c r="D222" s="38"/>
      <c r="E222" s="38"/>
      <c r="F222" s="38"/>
      <c r="G222" s="48" t="s">
        <v>353</v>
      </c>
      <c r="H222" s="26"/>
      <c r="I222" s="26"/>
      <c r="J222" s="26"/>
      <c r="K222" s="26"/>
      <c r="L222" s="69"/>
    </row>
    <row r="223" spans="1:12" x14ac:dyDescent="0.3">
      <c r="A223" s="43" t="s">
        <v>667</v>
      </c>
      <c r="B223" s="37" t="s">
        <v>353</v>
      </c>
      <c r="C223" s="38"/>
      <c r="D223" s="44" t="s">
        <v>668</v>
      </c>
      <c r="E223" s="40"/>
      <c r="F223" s="40"/>
      <c r="G223" s="40"/>
      <c r="H223" s="25">
        <v>647238.86</v>
      </c>
      <c r="I223" s="25">
        <v>406293.52</v>
      </c>
      <c r="J223" s="25">
        <v>0</v>
      </c>
      <c r="K223" s="25">
        <v>1053532.3799999999</v>
      </c>
      <c r="L223" s="74">
        <f>I223-J223</f>
        <v>406293.52</v>
      </c>
    </row>
    <row r="224" spans="1:12" x14ac:dyDescent="0.3">
      <c r="A224" s="43" t="s">
        <v>669</v>
      </c>
      <c r="B224" s="37" t="s">
        <v>353</v>
      </c>
      <c r="C224" s="38"/>
      <c r="D224" s="38"/>
      <c r="E224" s="44" t="s">
        <v>668</v>
      </c>
      <c r="F224" s="40"/>
      <c r="G224" s="40"/>
      <c r="H224" s="25">
        <v>647238.86</v>
      </c>
      <c r="I224" s="25">
        <v>406293.52</v>
      </c>
      <c r="J224" s="25">
        <v>0</v>
      </c>
      <c r="K224" s="25">
        <v>1053532.3799999999</v>
      </c>
      <c r="L224" s="72"/>
    </row>
    <row r="225" spans="1:12" x14ac:dyDescent="0.3">
      <c r="A225" s="43" t="s">
        <v>670</v>
      </c>
      <c r="B225" s="37" t="s">
        <v>353</v>
      </c>
      <c r="C225" s="38"/>
      <c r="D225" s="38"/>
      <c r="E225" s="38"/>
      <c r="F225" s="44" t="s">
        <v>668</v>
      </c>
      <c r="G225" s="40"/>
      <c r="H225" s="25">
        <v>647238.86</v>
      </c>
      <c r="I225" s="25">
        <v>406293.52</v>
      </c>
      <c r="J225" s="25">
        <v>0</v>
      </c>
      <c r="K225" s="25">
        <v>1053532.3799999999</v>
      </c>
      <c r="L225" s="72"/>
    </row>
    <row r="226" spans="1:12" x14ac:dyDescent="0.3">
      <c r="A226" s="45" t="s">
        <v>671</v>
      </c>
      <c r="B226" s="37" t="s">
        <v>353</v>
      </c>
      <c r="C226" s="38"/>
      <c r="D226" s="38"/>
      <c r="E226" s="38"/>
      <c r="F226" s="38"/>
      <c r="G226" s="46" t="s">
        <v>672</v>
      </c>
      <c r="H226" s="27">
        <v>32300</v>
      </c>
      <c r="I226" s="27">
        <v>15770</v>
      </c>
      <c r="J226" s="27">
        <v>0</v>
      </c>
      <c r="K226" s="27">
        <v>48070</v>
      </c>
      <c r="L226" s="74">
        <f t="shared" ref="L226:L233" si="0">I226-J226</f>
        <v>15770</v>
      </c>
    </row>
    <row r="227" spans="1:12" x14ac:dyDescent="0.3">
      <c r="A227" s="45" t="s">
        <v>673</v>
      </c>
      <c r="B227" s="37" t="s">
        <v>353</v>
      </c>
      <c r="C227" s="38"/>
      <c r="D227" s="38"/>
      <c r="E227" s="38"/>
      <c r="F227" s="38"/>
      <c r="G227" s="46" t="s">
        <v>674</v>
      </c>
      <c r="H227" s="27">
        <v>6100.5</v>
      </c>
      <c r="I227" s="27">
        <v>6100.5</v>
      </c>
      <c r="J227" s="27">
        <v>0</v>
      </c>
      <c r="K227" s="27">
        <v>12201</v>
      </c>
      <c r="L227" s="74">
        <f t="shared" si="0"/>
        <v>6100.5</v>
      </c>
    </row>
    <row r="228" spans="1:12" x14ac:dyDescent="0.3">
      <c r="A228" s="45" t="s">
        <v>677</v>
      </c>
      <c r="B228" s="37" t="s">
        <v>353</v>
      </c>
      <c r="C228" s="38"/>
      <c r="D228" s="38"/>
      <c r="E228" s="38"/>
      <c r="F228" s="38"/>
      <c r="G228" s="46" t="s">
        <v>678</v>
      </c>
      <c r="H228" s="27">
        <v>5070.03</v>
      </c>
      <c r="I228" s="27">
        <v>0</v>
      </c>
      <c r="J228" s="27">
        <v>0</v>
      </c>
      <c r="K228" s="27">
        <v>5070.03</v>
      </c>
      <c r="L228" s="74">
        <f t="shared" si="0"/>
        <v>0</v>
      </c>
    </row>
    <row r="229" spans="1:12" x14ac:dyDescent="0.3">
      <c r="A229" s="45" t="s">
        <v>679</v>
      </c>
      <c r="B229" s="37" t="s">
        <v>353</v>
      </c>
      <c r="C229" s="38"/>
      <c r="D229" s="38"/>
      <c r="E229" s="38"/>
      <c r="F229" s="38"/>
      <c r="G229" s="46" t="s">
        <v>680</v>
      </c>
      <c r="H229" s="27">
        <v>297697.38</v>
      </c>
      <c r="I229" s="27">
        <v>148848.69</v>
      </c>
      <c r="J229" s="27">
        <v>0</v>
      </c>
      <c r="K229" s="27">
        <v>446546.07</v>
      </c>
      <c r="L229" s="74">
        <f t="shared" si="0"/>
        <v>148848.69</v>
      </c>
    </row>
    <row r="230" spans="1:12" x14ac:dyDescent="0.3">
      <c r="A230" s="45" t="s">
        <v>681</v>
      </c>
      <c r="B230" s="37" t="s">
        <v>353</v>
      </c>
      <c r="C230" s="38"/>
      <c r="D230" s="38"/>
      <c r="E230" s="38"/>
      <c r="F230" s="38"/>
      <c r="G230" s="46" t="s">
        <v>682</v>
      </c>
      <c r="H230" s="27">
        <v>8241</v>
      </c>
      <c r="I230" s="27">
        <v>7120.5</v>
      </c>
      <c r="J230" s="27">
        <v>0</v>
      </c>
      <c r="K230" s="27">
        <v>15361.5</v>
      </c>
      <c r="L230" s="74">
        <f t="shared" si="0"/>
        <v>7120.5</v>
      </c>
    </row>
    <row r="231" spans="1:12" x14ac:dyDescent="0.3">
      <c r="A231" s="45" t="s">
        <v>683</v>
      </c>
      <c r="B231" s="37" t="s">
        <v>353</v>
      </c>
      <c r="C231" s="38"/>
      <c r="D231" s="38"/>
      <c r="E231" s="38"/>
      <c r="F231" s="38"/>
      <c r="G231" s="46" t="s">
        <v>684</v>
      </c>
      <c r="H231" s="27">
        <v>253543.97</v>
      </c>
      <c r="I231" s="27">
        <v>202598.39</v>
      </c>
      <c r="J231" s="27">
        <v>0</v>
      </c>
      <c r="K231" s="27">
        <v>456142.36</v>
      </c>
      <c r="L231" s="74">
        <f t="shared" si="0"/>
        <v>202598.39</v>
      </c>
    </row>
    <row r="232" spans="1:12" x14ac:dyDescent="0.3">
      <c r="A232" s="45" t="s">
        <v>685</v>
      </c>
      <c r="B232" s="37" t="s">
        <v>353</v>
      </c>
      <c r="C232" s="38"/>
      <c r="D232" s="38"/>
      <c r="E232" s="38"/>
      <c r="F232" s="38"/>
      <c r="G232" s="46" t="s">
        <v>686</v>
      </c>
      <c r="H232" s="27">
        <v>12012.45</v>
      </c>
      <c r="I232" s="27">
        <v>9628.15</v>
      </c>
      <c r="J232" s="27">
        <v>0</v>
      </c>
      <c r="K232" s="27">
        <v>21640.6</v>
      </c>
      <c r="L232" s="74">
        <f t="shared" si="0"/>
        <v>9628.15</v>
      </c>
    </row>
    <row r="233" spans="1:12" x14ac:dyDescent="0.3">
      <c r="A233" s="45" t="s">
        <v>687</v>
      </c>
      <c r="B233" s="37" t="s">
        <v>353</v>
      </c>
      <c r="C233" s="38"/>
      <c r="D233" s="38"/>
      <c r="E233" s="38"/>
      <c r="F233" s="38"/>
      <c r="G233" s="46" t="s">
        <v>688</v>
      </c>
      <c r="H233" s="27">
        <v>32273.53</v>
      </c>
      <c r="I233" s="27">
        <v>16227.29</v>
      </c>
      <c r="J233" s="27">
        <v>0</v>
      </c>
      <c r="K233" s="27">
        <v>48500.82</v>
      </c>
      <c r="L233" s="74">
        <f t="shared" si="0"/>
        <v>16227.29</v>
      </c>
    </row>
    <row r="234" spans="1:12" x14ac:dyDescent="0.3">
      <c r="A234" s="47" t="s">
        <v>353</v>
      </c>
      <c r="B234" s="37" t="s">
        <v>353</v>
      </c>
      <c r="C234" s="38"/>
      <c r="D234" s="38"/>
      <c r="E234" s="38"/>
      <c r="F234" s="38"/>
      <c r="G234" s="48" t="s">
        <v>353</v>
      </c>
      <c r="H234" s="26"/>
      <c r="I234" s="26"/>
      <c r="J234" s="26"/>
      <c r="K234" s="26"/>
      <c r="L234" s="69"/>
    </row>
    <row r="235" spans="1:12" x14ac:dyDescent="0.3">
      <c r="A235" s="43" t="s">
        <v>689</v>
      </c>
      <c r="B235" s="36" t="s">
        <v>353</v>
      </c>
      <c r="C235" s="44" t="s">
        <v>690</v>
      </c>
      <c r="D235" s="40"/>
      <c r="E235" s="40"/>
      <c r="F235" s="40"/>
      <c r="G235" s="40"/>
      <c r="H235" s="25">
        <v>233471.25</v>
      </c>
      <c r="I235" s="25">
        <v>113488.99</v>
      </c>
      <c r="J235" s="25">
        <v>0</v>
      </c>
      <c r="K235" s="25">
        <v>346960.24</v>
      </c>
      <c r="L235" s="74">
        <f>I235-J235</f>
        <v>113488.99</v>
      </c>
    </row>
    <row r="236" spans="1:12" x14ac:dyDescent="0.3">
      <c r="A236" s="43" t="s">
        <v>691</v>
      </c>
      <c r="B236" s="37" t="s">
        <v>353</v>
      </c>
      <c r="C236" s="38"/>
      <c r="D236" s="44" t="s">
        <v>690</v>
      </c>
      <c r="E236" s="40"/>
      <c r="F236" s="40"/>
      <c r="G236" s="40"/>
      <c r="H236" s="25">
        <v>233471.25</v>
      </c>
      <c r="I236" s="25">
        <v>113488.99</v>
      </c>
      <c r="J236" s="25">
        <v>0</v>
      </c>
      <c r="K236" s="25">
        <v>346960.24</v>
      </c>
      <c r="L236" s="72"/>
    </row>
    <row r="237" spans="1:12" x14ac:dyDescent="0.3">
      <c r="A237" s="43" t="s">
        <v>692</v>
      </c>
      <c r="B237" s="37" t="s">
        <v>353</v>
      </c>
      <c r="C237" s="38"/>
      <c r="D237" s="38"/>
      <c r="E237" s="44" t="s">
        <v>690</v>
      </c>
      <c r="F237" s="40"/>
      <c r="G237" s="40"/>
      <c r="H237" s="25">
        <v>233471.25</v>
      </c>
      <c r="I237" s="25">
        <v>113488.99</v>
      </c>
      <c r="J237" s="25">
        <v>0</v>
      </c>
      <c r="K237" s="25">
        <v>346960.24</v>
      </c>
      <c r="L237" s="72"/>
    </row>
    <row r="238" spans="1:12" x14ac:dyDescent="0.3">
      <c r="A238" s="43" t="s">
        <v>693</v>
      </c>
      <c r="B238" s="37" t="s">
        <v>353</v>
      </c>
      <c r="C238" s="38"/>
      <c r="D238" s="38"/>
      <c r="E238" s="38"/>
      <c r="F238" s="44" t="s">
        <v>694</v>
      </c>
      <c r="G238" s="40"/>
      <c r="H238" s="25">
        <v>16300.13</v>
      </c>
      <c r="I238" s="25">
        <v>17769.37</v>
      </c>
      <c r="J238" s="25">
        <v>0</v>
      </c>
      <c r="K238" s="25">
        <v>34069.5</v>
      </c>
      <c r="L238" s="74">
        <f>I238-J238</f>
        <v>17769.37</v>
      </c>
    </row>
    <row r="239" spans="1:12" x14ac:dyDescent="0.3">
      <c r="A239" s="45" t="s">
        <v>695</v>
      </c>
      <c r="B239" s="37" t="s">
        <v>353</v>
      </c>
      <c r="C239" s="38"/>
      <c r="D239" s="38"/>
      <c r="E239" s="38"/>
      <c r="F239" s="38"/>
      <c r="G239" s="46" t="s">
        <v>696</v>
      </c>
      <c r="H239" s="27">
        <v>16300.13</v>
      </c>
      <c r="I239" s="27">
        <v>17769.37</v>
      </c>
      <c r="J239" s="27">
        <v>0</v>
      </c>
      <c r="K239" s="27">
        <v>34069.5</v>
      </c>
      <c r="L239" s="68"/>
    </row>
    <row r="240" spans="1:12" x14ac:dyDescent="0.3">
      <c r="A240" s="47" t="s">
        <v>353</v>
      </c>
      <c r="B240" s="37" t="s">
        <v>353</v>
      </c>
      <c r="C240" s="38"/>
      <c r="D240" s="38"/>
      <c r="E240" s="38"/>
      <c r="F240" s="38"/>
      <c r="G240" s="48" t="s">
        <v>353</v>
      </c>
      <c r="H240" s="26"/>
      <c r="I240" s="26"/>
      <c r="J240" s="26"/>
      <c r="K240" s="26"/>
      <c r="L240" s="69"/>
    </row>
    <row r="241" spans="1:12" x14ac:dyDescent="0.3">
      <c r="A241" s="43" t="s">
        <v>697</v>
      </c>
      <c r="B241" s="37" t="s">
        <v>353</v>
      </c>
      <c r="C241" s="38"/>
      <c r="D241" s="38"/>
      <c r="E241" s="38"/>
      <c r="F241" s="44" t="s">
        <v>698</v>
      </c>
      <c r="G241" s="40"/>
      <c r="H241" s="25">
        <v>132098.81</v>
      </c>
      <c r="I241" s="25">
        <v>72071.41</v>
      </c>
      <c r="J241" s="25">
        <v>0</v>
      </c>
      <c r="K241" s="25">
        <v>204170.22</v>
      </c>
      <c r="L241" s="74">
        <f t="shared" ref="L241:L245" si="1">I241-J241</f>
        <v>72071.41</v>
      </c>
    </row>
    <row r="242" spans="1:12" x14ac:dyDescent="0.3">
      <c r="A242" s="45" t="s">
        <v>699</v>
      </c>
      <c r="B242" s="37" t="s">
        <v>353</v>
      </c>
      <c r="C242" s="38"/>
      <c r="D242" s="38"/>
      <c r="E242" s="38"/>
      <c r="F242" s="38"/>
      <c r="G242" s="46" t="s">
        <v>700</v>
      </c>
      <c r="H242" s="27">
        <v>46832.29</v>
      </c>
      <c r="I242" s="27">
        <v>28509.03</v>
      </c>
      <c r="J242" s="27">
        <v>0</v>
      </c>
      <c r="K242" s="27">
        <v>75341.320000000007</v>
      </c>
      <c r="L242" s="74">
        <f t="shared" si="1"/>
        <v>28509.03</v>
      </c>
    </row>
    <row r="243" spans="1:12" x14ac:dyDescent="0.3">
      <c r="A243" s="45" t="s">
        <v>701</v>
      </c>
      <c r="B243" s="37" t="s">
        <v>353</v>
      </c>
      <c r="C243" s="38"/>
      <c r="D243" s="38"/>
      <c r="E243" s="38"/>
      <c r="F243" s="38"/>
      <c r="G243" s="46" t="s">
        <v>702</v>
      </c>
      <c r="H243" s="27">
        <v>61827.040000000001</v>
      </c>
      <c r="I243" s="27">
        <v>32549.24</v>
      </c>
      <c r="J243" s="27">
        <v>0</v>
      </c>
      <c r="K243" s="27">
        <v>94376.28</v>
      </c>
      <c r="L243" s="74">
        <f t="shared" si="1"/>
        <v>32549.24</v>
      </c>
    </row>
    <row r="244" spans="1:12" x14ac:dyDescent="0.3">
      <c r="A244" s="45" t="s">
        <v>703</v>
      </c>
      <c r="B244" s="37" t="s">
        <v>353</v>
      </c>
      <c r="C244" s="38"/>
      <c r="D244" s="38"/>
      <c r="E244" s="38"/>
      <c r="F244" s="38"/>
      <c r="G244" s="46" t="s">
        <v>704</v>
      </c>
      <c r="H244" s="27">
        <v>9584.5</v>
      </c>
      <c r="I244" s="27">
        <v>4999.68</v>
      </c>
      <c r="J244" s="27">
        <v>0</v>
      </c>
      <c r="K244" s="27">
        <v>14584.18</v>
      </c>
      <c r="L244" s="74">
        <f t="shared" si="1"/>
        <v>4999.68</v>
      </c>
    </row>
    <row r="245" spans="1:12" x14ac:dyDescent="0.3">
      <c r="A245" s="45" t="s">
        <v>705</v>
      </c>
      <c r="B245" s="37" t="s">
        <v>353</v>
      </c>
      <c r="C245" s="38"/>
      <c r="D245" s="38"/>
      <c r="E245" s="38"/>
      <c r="F245" s="38"/>
      <c r="G245" s="46" t="s">
        <v>706</v>
      </c>
      <c r="H245" s="27">
        <v>13854.98</v>
      </c>
      <c r="I245" s="27">
        <v>6013.46</v>
      </c>
      <c r="J245" s="27">
        <v>0</v>
      </c>
      <c r="K245" s="27">
        <v>19868.439999999999</v>
      </c>
      <c r="L245" s="74">
        <f t="shared" si="1"/>
        <v>6013.46</v>
      </c>
    </row>
    <row r="246" spans="1:12" x14ac:dyDescent="0.3">
      <c r="A246" s="47" t="s">
        <v>353</v>
      </c>
      <c r="B246" s="37" t="s">
        <v>353</v>
      </c>
      <c r="C246" s="38"/>
      <c r="D246" s="38"/>
      <c r="E246" s="38"/>
      <c r="F246" s="38"/>
      <c r="G246" s="48" t="s">
        <v>353</v>
      </c>
      <c r="H246" s="26"/>
      <c r="I246" s="26"/>
      <c r="J246" s="26"/>
      <c r="K246" s="26"/>
      <c r="L246" s="69"/>
    </row>
    <row r="247" spans="1:12" x14ac:dyDescent="0.3">
      <c r="A247" s="43" t="s">
        <v>707</v>
      </c>
      <c r="B247" s="37" t="s">
        <v>353</v>
      </c>
      <c r="C247" s="38"/>
      <c r="D247" s="38"/>
      <c r="E247" s="38"/>
      <c r="F247" s="44" t="s">
        <v>708</v>
      </c>
      <c r="G247" s="40"/>
      <c r="H247" s="25">
        <v>8646</v>
      </c>
      <c r="I247" s="25">
        <v>61</v>
      </c>
      <c r="J247" s="25">
        <v>0</v>
      </c>
      <c r="K247" s="25">
        <v>8707</v>
      </c>
      <c r="L247" s="74">
        <f>I247-J247</f>
        <v>61</v>
      </c>
    </row>
    <row r="248" spans="1:12" x14ac:dyDescent="0.3">
      <c r="A248" s="45" t="s">
        <v>709</v>
      </c>
      <c r="B248" s="37" t="s">
        <v>353</v>
      </c>
      <c r="C248" s="38"/>
      <c r="D248" s="38"/>
      <c r="E248" s="38"/>
      <c r="F248" s="38"/>
      <c r="G248" s="46" t="s">
        <v>710</v>
      </c>
      <c r="H248" s="27">
        <v>0</v>
      </c>
      <c r="I248" s="27">
        <v>61</v>
      </c>
      <c r="J248" s="27">
        <v>0</v>
      </c>
      <c r="K248" s="27">
        <v>61</v>
      </c>
      <c r="L248" s="68"/>
    </row>
    <row r="249" spans="1:12" x14ac:dyDescent="0.3">
      <c r="A249" s="45" t="s">
        <v>711</v>
      </c>
      <c r="B249" s="37" t="s">
        <v>353</v>
      </c>
      <c r="C249" s="38"/>
      <c r="D249" s="38"/>
      <c r="E249" s="38"/>
      <c r="F249" s="38"/>
      <c r="G249" s="46" t="s">
        <v>712</v>
      </c>
      <c r="H249" s="27">
        <v>8646</v>
      </c>
      <c r="I249" s="27">
        <v>0</v>
      </c>
      <c r="J249" s="27">
        <v>0</v>
      </c>
      <c r="K249" s="27">
        <v>8646</v>
      </c>
      <c r="L249" s="68"/>
    </row>
    <row r="250" spans="1:12" x14ac:dyDescent="0.3">
      <c r="A250" s="47" t="s">
        <v>353</v>
      </c>
      <c r="B250" s="37" t="s">
        <v>353</v>
      </c>
      <c r="C250" s="38"/>
      <c r="D250" s="38"/>
      <c r="E250" s="38"/>
      <c r="F250" s="38"/>
      <c r="G250" s="48" t="s">
        <v>353</v>
      </c>
      <c r="H250" s="26"/>
      <c r="I250" s="26"/>
      <c r="J250" s="26"/>
      <c r="K250" s="26"/>
      <c r="L250" s="69"/>
    </row>
    <row r="251" spans="1:12" x14ac:dyDescent="0.3">
      <c r="A251" s="43" t="s">
        <v>719</v>
      </c>
      <c r="B251" s="37" t="s">
        <v>353</v>
      </c>
      <c r="C251" s="38"/>
      <c r="D251" s="38"/>
      <c r="E251" s="38"/>
      <c r="F251" s="44" t="s">
        <v>720</v>
      </c>
      <c r="G251" s="40"/>
      <c r="H251" s="25">
        <v>37496.379999999997</v>
      </c>
      <c r="I251" s="25">
        <v>297</v>
      </c>
      <c r="J251" s="25">
        <v>0</v>
      </c>
      <c r="K251" s="25">
        <v>37793.379999999997</v>
      </c>
      <c r="L251" s="74">
        <f>I251-J251</f>
        <v>297</v>
      </c>
    </row>
    <row r="252" spans="1:12" x14ac:dyDescent="0.3">
      <c r="A252" s="45" t="s">
        <v>721</v>
      </c>
      <c r="B252" s="37" t="s">
        <v>353</v>
      </c>
      <c r="C252" s="38"/>
      <c r="D252" s="38"/>
      <c r="E252" s="38"/>
      <c r="F252" s="38"/>
      <c r="G252" s="46" t="s">
        <v>722</v>
      </c>
      <c r="H252" s="27">
        <v>20310.68</v>
      </c>
      <c r="I252" s="27">
        <v>0</v>
      </c>
      <c r="J252" s="27">
        <v>0</v>
      </c>
      <c r="K252" s="27">
        <v>20310.68</v>
      </c>
      <c r="L252" s="68"/>
    </row>
    <row r="253" spans="1:12" x14ac:dyDescent="0.3">
      <c r="A253" s="45" t="s">
        <v>723</v>
      </c>
      <c r="B253" s="37" t="s">
        <v>353</v>
      </c>
      <c r="C253" s="38"/>
      <c r="D253" s="38"/>
      <c r="E253" s="38"/>
      <c r="F253" s="38"/>
      <c r="G253" s="46" t="s">
        <v>724</v>
      </c>
      <c r="H253" s="27">
        <v>5855.45</v>
      </c>
      <c r="I253" s="27">
        <v>297</v>
      </c>
      <c r="J253" s="27">
        <v>0</v>
      </c>
      <c r="K253" s="27">
        <v>6152.45</v>
      </c>
      <c r="L253" s="68"/>
    </row>
    <row r="254" spans="1:12" x14ac:dyDescent="0.3">
      <c r="A254" s="45" t="s">
        <v>725</v>
      </c>
      <c r="B254" s="37" t="s">
        <v>353</v>
      </c>
      <c r="C254" s="38"/>
      <c r="D254" s="38"/>
      <c r="E254" s="38"/>
      <c r="F254" s="38"/>
      <c r="G254" s="46" t="s">
        <v>726</v>
      </c>
      <c r="H254" s="27">
        <v>4186</v>
      </c>
      <c r="I254" s="27">
        <v>0</v>
      </c>
      <c r="J254" s="27">
        <v>0</v>
      </c>
      <c r="K254" s="27">
        <v>4186</v>
      </c>
      <c r="L254" s="68"/>
    </row>
    <row r="255" spans="1:12" x14ac:dyDescent="0.3">
      <c r="A255" s="45" t="s">
        <v>727</v>
      </c>
      <c r="B255" s="37" t="s">
        <v>353</v>
      </c>
      <c r="C255" s="38"/>
      <c r="D255" s="38"/>
      <c r="E255" s="38"/>
      <c r="F255" s="38"/>
      <c r="G255" s="46" t="s">
        <v>728</v>
      </c>
      <c r="H255" s="27">
        <v>528</v>
      </c>
      <c r="I255" s="27">
        <v>0</v>
      </c>
      <c r="J255" s="27">
        <v>0</v>
      </c>
      <c r="K255" s="27">
        <v>528</v>
      </c>
      <c r="L255" s="68"/>
    </row>
    <row r="256" spans="1:12" x14ac:dyDescent="0.3">
      <c r="A256" s="45" t="s">
        <v>729</v>
      </c>
      <c r="B256" s="37" t="s">
        <v>353</v>
      </c>
      <c r="C256" s="38"/>
      <c r="D256" s="38"/>
      <c r="E256" s="38"/>
      <c r="F256" s="38"/>
      <c r="G256" s="46" t="s">
        <v>730</v>
      </c>
      <c r="H256" s="27">
        <v>5836.45</v>
      </c>
      <c r="I256" s="27">
        <v>0</v>
      </c>
      <c r="J256" s="27">
        <v>0</v>
      </c>
      <c r="K256" s="27">
        <v>5836.45</v>
      </c>
      <c r="L256" s="68"/>
    </row>
    <row r="257" spans="1:12" x14ac:dyDescent="0.3">
      <c r="A257" s="45" t="s">
        <v>731</v>
      </c>
      <c r="B257" s="37" t="s">
        <v>353</v>
      </c>
      <c r="C257" s="38"/>
      <c r="D257" s="38"/>
      <c r="E257" s="38"/>
      <c r="F257" s="38"/>
      <c r="G257" s="46" t="s">
        <v>686</v>
      </c>
      <c r="H257" s="27">
        <v>779.8</v>
      </c>
      <c r="I257" s="27">
        <v>0</v>
      </c>
      <c r="J257" s="27">
        <v>0</v>
      </c>
      <c r="K257" s="27">
        <v>779.8</v>
      </c>
      <c r="L257" s="68"/>
    </row>
    <row r="258" spans="1:12" x14ac:dyDescent="0.3">
      <c r="A258" s="47" t="s">
        <v>353</v>
      </c>
      <c r="B258" s="37" t="s">
        <v>353</v>
      </c>
      <c r="C258" s="38"/>
      <c r="D258" s="38"/>
      <c r="E258" s="38"/>
      <c r="F258" s="38"/>
      <c r="G258" s="48" t="s">
        <v>353</v>
      </c>
      <c r="H258" s="26"/>
      <c r="I258" s="26"/>
      <c r="J258" s="26"/>
      <c r="K258" s="26"/>
      <c r="L258" s="69"/>
    </row>
    <row r="259" spans="1:12" x14ac:dyDescent="0.3">
      <c r="A259" s="43" t="s">
        <v>732</v>
      </c>
      <c r="B259" s="37" t="s">
        <v>353</v>
      </c>
      <c r="C259" s="38"/>
      <c r="D259" s="38"/>
      <c r="E259" s="38"/>
      <c r="F259" s="44" t="s">
        <v>733</v>
      </c>
      <c r="G259" s="40"/>
      <c r="H259" s="25">
        <v>12495.82</v>
      </c>
      <c r="I259" s="25">
        <v>8401.51</v>
      </c>
      <c r="J259" s="25">
        <v>0</v>
      </c>
      <c r="K259" s="25">
        <v>20897.330000000002</v>
      </c>
      <c r="L259" s="74">
        <f>I259-J259</f>
        <v>8401.51</v>
      </c>
    </row>
    <row r="260" spans="1:12" x14ac:dyDescent="0.3">
      <c r="A260" s="45" t="s">
        <v>734</v>
      </c>
      <c r="B260" s="37" t="s">
        <v>353</v>
      </c>
      <c r="C260" s="38"/>
      <c r="D260" s="38"/>
      <c r="E260" s="38"/>
      <c r="F260" s="38"/>
      <c r="G260" s="46" t="s">
        <v>538</v>
      </c>
      <c r="H260" s="27">
        <v>1382.75</v>
      </c>
      <c r="I260" s="27">
        <v>1035.8900000000001</v>
      </c>
      <c r="J260" s="27">
        <v>0</v>
      </c>
      <c r="K260" s="27">
        <v>2418.64</v>
      </c>
      <c r="L260" s="68"/>
    </row>
    <row r="261" spans="1:12" x14ac:dyDescent="0.3">
      <c r="A261" s="45" t="s">
        <v>735</v>
      </c>
      <c r="B261" s="37" t="s">
        <v>353</v>
      </c>
      <c r="C261" s="38"/>
      <c r="D261" s="38"/>
      <c r="E261" s="38"/>
      <c r="F261" s="38"/>
      <c r="G261" s="46" t="s">
        <v>736</v>
      </c>
      <c r="H261" s="27">
        <v>3604.3</v>
      </c>
      <c r="I261" s="27">
        <v>1837.6</v>
      </c>
      <c r="J261" s="27">
        <v>0</v>
      </c>
      <c r="K261" s="27">
        <v>5441.9</v>
      </c>
      <c r="L261" s="68"/>
    </row>
    <row r="262" spans="1:12" x14ac:dyDescent="0.3">
      <c r="A262" s="45" t="s">
        <v>737</v>
      </c>
      <c r="B262" s="37" t="s">
        <v>353</v>
      </c>
      <c r="C262" s="38"/>
      <c r="D262" s="38"/>
      <c r="E262" s="38"/>
      <c r="F262" s="38"/>
      <c r="G262" s="46" t="s">
        <v>738</v>
      </c>
      <c r="H262" s="27">
        <v>7508.77</v>
      </c>
      <c r="I262" s="27">
        <v>5528.02</v>
      </c>
      <c r="J262" s="27">
        <v>0</v>
      </c>
      <c r="K262" s="27">
        <v>13036.79</v>
      </c>
      <c r="L262" s="68"/>
    </row>
    <row r="263" spans="1:12" x14ac:dyDescent="0.3">
      <c r="A263" s="47" t="s">
        <v>353</v>
      </c>
      <c r="B263" s="37" t="s">
        <v>353</v>
      </c>
      <c r="C263" s="38"/>
      <c r="D263" s="38"/>
      <c r="E263" s="38"/>
      <c r="F263" s="38"/>
      <c r="G263" s="48" t="s">
        <v>353</v>
      </c>
      <c r="H263" s="26"/>
      <c r="I263" s="26"/>
      <c r="J263" s="26"/>
      <c r="K263" s="26"/>
      <c r="L263" s="69"/>
    </row>
    <row r="264" spans="1:12" x14ac:dyDescent="0.3">
      <c r="A264" s="43" t="s">
        <v>739</v>
      </c>
      <c r="B264" s="37" t="s">
        <v>353</v>
      </c>
      <c r="C264" s="38"/>
      <c r="D264" s="38"/>
      <c r="E264" s="38"/>
      <c r="F264" s="44" t="s">
        <v>740</v>
      </c>
      <c r="G264" s="40"/>
      <c r="H264" s="25">
        <v>24121.41</v>
      </c>
      <c r="I264" s="25">
        <v>11898.7</v>
      </c>
      <c r="J264" s="25">
        <v>0</v>
      </c>
      <c r="K264" s="25">
        <v>36020.11</v>
      </c>
      <c r="L264" s="74">
        <f>I264-J264</f>
        <v>11898.7</v>
      </c>
    </row>
    <row r="265" spans="1:12" x14ac:dyDescent="0.3">
      <c r="A265" s="45" t="s">
        <v>741</v>
      </c>
      <c r="B265" s="37" t="s">
        <v>353</v>
      </c>
      <c r="C265" s="38"/>
      <c r="D265" s="38"/>
      <c r="E265" s="38"/>
      <c r="F265" s="38"/>
      <c r="G265" s="46" t="s">
        <v>742</v>
      </c>
      <c r="H265" s="27">
        <v>135.05000000000001</v>
      </c>
      <c r="I265" s="27">
        <v>0</v>
      </c>
      <c r="J265" s="27">
        <v>0</v>
      </c>
      <c r="K265" s="27">
        <v>135.05000000000001</v>
      </c>
      <c r="L265" s="68"/>
    </row>
    <row r="266" spans="1:12" x14ac:dyDescent="0.3">
      <c r="A266" s="45" t="s">
        <v>743</v>
      </c>
      <c r="B266" s="37" t="s">
        <v>353</v>
      </c>
      <c r="C266" s="38"/>
      <c r="D266" s="38"/>
      <c r="E266" s="38"/>
      <c r="F266" s="38"/>
      <c r="G266" s="46" t="s">
        <v>744</v>
      </c>
      <c r="H266" s="27">
        <v>3899.6</v>
      </c>
      <c r="I266" s="27">
        <v>0</v>
      </c>
      <c r="J266" s="27">
        <v>0</v>
      </c>
      <c r="K266" s="27">
        <v>3899.6</v>
      </c>
      <c r="L266" s="68"/>
    </row>
    <row r="267" spans="1:12" x14ac:dyDescent="0.3">
      <c r="A267" s="45" t="s">
        <v>745</v>
      </c>
      <c r="B267" s="37" t="s">
        <v>353</v>
      </c>
      <c r="C267" s="38"/>
      <c r="D267" s="38"/>
      <c r="E267" s="38"/>
      <c r="F267" s="38"/>
      <c r="G267" s="46" t="s">
        <v>746</v>
      </c>
      <c r="H267" s="27">
        <v>61</v>
      </c>
      <c r="I267" s="27">
        <v>0</v>
      </c>
      <c r="J267" s="27">
        <v>0</v>
      </c>
      <c r="K267" s="27">
        <v>61</v>
      </c>
      <c r="L267" s="68"/>
    </row>
    <row r="268" spans="1:12" x14ac:dyDescent="0.3">
      <c r="A268" s="45" t="s">
        <v>1009</v>
      </c>
      <c r="B268" s="37" t="s">
        <v>353</v>
      </c>
      <c r="C268" s="38"/>
      <c r="D268" s="38"/>
      <c r="E268" s="38"/>
      <c r="F268" s="38"/>
      <c r="G268" s="46" t="s">
        <v>792</v>
      </c>
      <c r="H268" s="27">
        <v>14552</v>
      </c>
      <c r="I268" s="27">
        <v>7276</v>
      </c>
      <c r="J268" s="27">
        <v>0</v>
      </c>
      <c r="K268" s="27">
        <v>21828</v>
      </c>
      <c r="L268" s="68"/>
    </row>
    <row r="269" spans="1:12" x14ac:dyDescent="0.3">
      <c r="A269" s="45" t="s">
        <v>753</v>
      </c>
      <c r="B269" s="37" t="s">
        <v>353</v>
      </c>
      <c r="C269" s="38"/>
      <c r="D269" s="38"/>
      <c r="E269" s="38"/>
      <c r="F269" s="38"/>
      <c r="G269" s="46" t="s">
        <v>754</v>
      </c>
      <c r="H269" s="27">
        <v>111</v>
      </c>
      <c r="I269" s="27">
        <v>45</v>
      </c>
      <c r="J269" s="27">
        <v>0</v>
      </c>
      <c r="K269" s="27">
        <v>156</v>
      </c>
      <c r="L269" s="68"/>
    </row>
    <row r="270" spans="1:12" x14ac:dyDescent="0.3">
      <c r="A270" s="45" t="s">
        <v>755</v>
      </c>
      <c r="B270" s="37" t="s">
        <v>353</v>
      </c>
      <c r="C270" s="38"/>
      <c r="D270" s="38"/>
      <c r="E270" s="38"/>
      <c r="F270" s="38"/>
      <c r="G270" s="46" t="s">
        <v>756</v>
      </c>
      <c r="H270" s="27">
        <v>1439</v>
      </c>
      <c r="I270" s="27">
        <v>2940</v>
      </c>
      <c r="J270" s="27">
        <v>0</v>
      </c>
      <c r="K270" s="27">
        <v>4379</v>
      </c>
      <c r="L270" s="68"/>
    </row>
    <row r="271" spans="1:12" x14ac:dyDescent="0.3">
      <c r="A271" s="45" t="s">
        <v>759</v>
      </c>
      <c r="B271" s="37" t="s">
        <v>353</v>
      </c>
      <c r="C271" s="38"/>
      <c r="D271" s="38"/>
      <c r="E271" s="38"/>
      <c r="F271" s="38"/>
      <c r="G271" s="46" t="s">
        <v>760</v>
      </c>
      <c r="H271" s="27">
        <v>2330.3200000000002</v>
      </c>
      <c r="I271" s="27">
        <v>1626.66</v>
      </c>
      <c r="J271" s="27">
        <v>0</v>
      </c>
      <c r="K271" s="27">
        <v>3956.98</v>
      </c>
      <c r="L271" s="68"/>
    </row>
    <row r="272" spans="1:12" x14ac:dyDescent="0.3">
      <c r="A272" s="45" t="s">
        <v>761</v>
      </c>
      <c r="B272" s="37" t="s">
        <v>353</v>
      </c>
      <c r="C272" s="38"/>
      <c r="D272" s="38"/>
      <c r="E272" s="38"/>
      <c r="F272" s="38"/>
      <c r="G272" s="46" t="s">
        <v>762</v>
      </c>
      <c r="H272" s="27">
        <v>469.44</v>
      </c>
      <c r="I272" s="27">
        <v>11.04</v>
      </c>
      <c r="J272" s="27">
        <v>0</v>
      </c>
      <c r="K272" s="27">
        <v>480.48</v>
      </c>
      <c r="L272" s="68"/>
    </row>
    <row r="273" spans="1:12" x14ac:dyDescent="0.3">
      <c r="A273" s="45" t="s">
        <v>765</v>
      </c>
      <c r="B273" s="37" t="s">
        <v>353</v>
      </c>
      <c r="C273" s="38"/>
      <c r="D273" s="38"/>
      <c r="E273" s="38"/>
      <c r="F273" s="38"/>
      <c r="G273" s="46" t="s">
        <v>1019</v>
      </c>
      <c r="H273" s="27">
        <v>1124</v>
      </c>
      <c r="I273" s="27">
        <v>0</v>
      </c>
      <c r="J273" s="27">
        <v>0</v>
      </c>
      <c r="K273" s="27">
        <v>1124</v>
      </c>
      <c r="L273" s="68"/>
    </row>
    <row r="274" spans="1:12" x14ac:dyDescent="0.3">
      <c r="A274" s="47" t="s">
        <v>353</v>
      </c>
      <c r="B274" s="37" t="s">
        <v>353</v>
      </c>
      <c r="C274" s="38"/>
      <c r="D274" s="38"/>
      <c r="E274" s="38"/>
      <c r="F274" s="38"/>
      <c r="G274" s="48" t="s">
        <v>353</v>
      </c>
      <c r="H274" s="26"/>
      <c r="I274" s="26"/>
      <c r="J274" s="26"/>
      <c r="K274" s="26"/>
      <c r="L274" s="69"/>
    </row>
    <row r="275" spans="1:12" x14ac:dyDescent="0.3">
      <c r="A275" s="43" t="s">
        <v>767</v>
      </c>
      <c r="B275" s="37" t="s">
        <v>353</v>
      </c>
      <c r="C275" s="38"/>
      <c r="D275" s="38"/>
      <c r="E275" s="38"/>
      <c r="F275" s="44" t="s">
        <v>768</v>
      </c>
      <c r="G275" s="40"/>
      <c r="H275" s="25">
        <v>2312.6999999999998</v>
      </c>
      <c r="I275" s="25">
        <v>2990</v>
      </c>
      <c r="J275" s="25">
        <v>0</v>
      </c>
      <c r="K275" s="25">
        <v>5302.7</v>
      </c>
      <c r="L275" s="74">
        <f>I275-J275</f>
        <v>2990</v>
      </c>
    </row>
    <row r="276" spans="1:12" x14ac:dyDescent="0.3">
      <c r="A276" s="45" t="s">
        <v>771</v>
      </c>
      <c r="B276" s="37" t="s">
        <v>353</v>
      </c>
      <c r="C276" s="38"/>
      <c r="D276" s="38"/>
      <c r="E276" s="38"/>
      <c r="F276" s="38"/>
      <c r="G276" s="46" t="s">
        <v>772</v>
      </c>
      <c r="H276" s="27">
        <v>2297.6999999999998</v>
      </c>
      <c r="I276" s="27">
        <v>2990</v>
      </c>
      <c r="J276" s="27">
        <v>0</v>
      </c>
      <c r="K276" s="27">
        <v>5287.7</v>
      </c>
      <c r="L276" s="68"/>
    </row>
    <row r="277" spans="1:12" x14ac:dyDescent="0.3">
      <c r="A277" s="45" t="s">
        <v>773</v>
      </c>
      <c r="B277" s="37" t="s">
        <v>353</v>
      </c>
      <c r="C277" s="38"/>
      <c r="D277" s="38"/>
      <c r="E277" s="38"/>
      <c r="F277" s="38"/>
      <c r="G277" s="46" t="s">
        <v>774</v>
      </c>
      <c r="H277" s="27">
        <v>15</v>
      </c>
      <c r="I277" s="27">
        <v>0</v>
      </c>
      <c r="J277" s="27">
        <v>0</v>
      </c>
      <c r="K277" s="27">
        <v>15</v>
      </c>
      <c r="L277" s="68"/>
    </row>
    <row r="278" spans="1:12" x14ac:dyDescent="0.3">
      <c r="A278" s="47" t="s">
        <v>353</v>
      </c>
      <c r="B278" s="37" t="s">
        <v>353</v>
      </c>
      <c r="C278" s="38"/>
      <c r="D278" s="38"/>
      <c r="E278" s="38"/>
      <c r="F278" s="38"/>
      <c r="G278" s="48" t="s">
        <v>353</v>
      </c>
      <c r="H278" s="26"/>
      <c r="I278" s="26"/>
      <c r="J278" s="26"/>
      <c r="K278" s="26"/>
      <c r="L278" s="69"/>
    </row>
    <row r="279" spans="1:12" x14ac:dyDescent="0.3">
      <c r="A279" s="43" t="s">
        <v>779</v>
      </c>
      <c r="B279" s="36" t="s">
        <v>353</v>
      </c>
      <c r="C279" s="44" t="s">
        <v>780</v>
      </c>
      <c r="D279" s="40"/>
      <c r="E279" s="40"/>
      <c r="F279" s="40"/>
      <c r="G279" s="40"/>
      <c r="H279" s="25">
        <v>37581.050000000003</v>
      </c>
      <c r="I279" s="25">
        <v>56895.53</v>
      </c>
      <c r="J279" s="25">
        <v>0</v>
      </c>
      <c r="K279" s="25">
        <v>94476.58</v>
      </c>
      <c r="L279" s="74">
        <f>I279-J279</f>
        <v>56895.53</v>
      </c>
    </row>
    <row r="280" spans="1:12" x14ac:dyDescent="0.3">
      <c r="A280" s="43" t="s">
        <v>781</v>
      </c>
      <c r="B280" s="37" t="s">
        <v>353</v>
      </c>
      <c r="C280" s="38"/>
      <c r="D280" s="44" t="s">
        <v>780</v>
      </c>
      <c r="E280" s="40"/>
      <c r="F280" s="40"/>
      <c r="G280" s="40"/>
      <c r="H280" s="25">
        <v>37581.050000000003</v>
      </c>
      <c r="I280" s="25">
        <v>56895.53</v>
      </c>
      <c r="J280" s="25">
        <v>0</v>
      </c>
      <c r="K280" s="25">
        <v>94476.58</v>
      </c>
      <c r="L280" s="72"/>
    </row>
    <row r="281" spans="1:12" x14ac:dyDescent="0.3">
      <c r="A281" s="43" t="s">
        <v>782</v>
      </c>
      <c r="B281" s="37" t="s">
        <v>353</v>
      </c>
      <c r="C281" s="38"/>
      <c r="D281" s="38"/>
      <c r="E281" s="44" t="s">
        <v>780</v>
      </c>
      <c r="F281" s="40"/>
      <c r="G281" s="40"/>
      <c r="H281" s="25">
        <v>37581.050000000003</v>
      </c>
      <c r="I281" s="25">
        <v>56895.53</v>
      </c>
      <c r="J281" s="25">
        <v>0</v>
      </c>
      <c r="K281" s="25">
        <v>94476.58</v>
      </c>
      <c r="L281" s="72"/>
    </row>
    <row r="282" spans="1:12" x14ac:dyDescent="0.3">
      <c r="A282" s="43" t="s">
        <v>783</v>
      </c>
      <c r="B282" s="37" t="s">
        <v>353</v>
      </c>
      <c r="C282" s="38"/>
      <c r="D282" s="38"/>
      <c r="E282" s="38"/>
      <c r="F282" s="44" t="s">
        <v>784</v>
      </c>
      <c r="G282" s="40"/>
      <c r="H282" s="25">
        <v>20762.29</v>
      </c>
      <c r="I282" s="25">
        <v>43885.94</v>
      </c>
      <c r="J282" s="25">
        <v>0</v>
      </c>
      <c r="K282" s="25">
        <v>64648.23</v>
      </c>
      <c r="L282" s="74">
        <f>I282-J282</f>
        <v>43885.94</v>
      </c>
    </row>
    <row r="283" spans="1:12" x14ac:dyDescent="0.3">
      <c r="A283" s="45" t="s">
        <v>787</v>
      </c>
      <c r="B283" s="37" t="s">
        <v>353</v>
      </c>
      <c r="C283" s="38"/>
      <c r="D283" s="38"/>
      <c r="E283" s="38"/>
      <c r="F283" s="38"/>
      <c r="G283" s="46" t="s">
        <v>788</v>
      </c>
      <c r="H283" s="27">
        <v>0</v>
      </c>
      <c r="I283" s="27">
        <v>4090</v>
      </c>
      <c r="J283" s="27">
        <v>0</v>
      </c>
      <c r="K283" s="27">
        <v>4090</v>
      </c>
      <c r="L283" s="68"/>
    </row>
    <row r="284" spans="1:12" x14ac:dyDescent="0.3">
      <c r="A284" s="45" t="s">
        <v>789</v>
      </c>
      <c r="B284" s="37" t="s">
        <v>353</v>
      </c>
      <c r="C284" s="38"/>
      <c r="D284" s="38"/>
      <c r="E284" s="38"/>
      <c r="F284" s="38"/>
      <c r="G284" s="46" t="s">
        <v>790</v>
      </c>
      <c r="H284" s="27">
        <v>0</v>
      </c>
      <c r="I284" s="27">
        <v>139.97999999999999</v>
      </c>
      <c r="J284" s="27">
        <v>0</v>
      </c>
      <c r="K284" s="27">
        <v>139.97999999999999</v>
      </c>
      <c r="L284" s="68"/>
    </row>
    <row r="285" spans="1:12" x14ac:dyDescent="0.3">
      <c r="A285" s="45" t="s">
        <v>793</v>
      </c>
      <c r="B285" s="37" t="s">
        <v>353</v>
      </c>
      <c r="C285" s="38"/>
      <c r="D285" s="38"/>
      <c r="E285" s="38"/>
      <c r="F285" s="38"/>
      <c r="G285" s="46" t="s">
        <v>794</v>
      </c>
      <c r="H285" s="27">
        <v>302.98</v>
      </c>
      <c r="I285" s="27">
        <v>169.09</v>
      </c>
      <c r="J285" s="27">
        <v>0</v>
      </c>
      <c r="K285" s="27">
        <v>472.07</v>
      </c>
      <c r="L285" s="68"/>
    </row>
    <row r="286" spans="1:12" x14ac:dyDescent="0.3">
      <c r="A286" s="45" t="s">
        <v>795</v>
      </c>
      <c r="B286" s="37" t="s">
        <v>353</v>
      </c>
      <c r="C286" s="38"/>
      <c r="D286" s="38"/>
      <c r="E286" s="38"/>
      <c r="F286" s="38"/>
      <c r="G286" s="46" t="s">
        <v>796</v>
      </c>
      <c r="H286" s="27">
        <v>6046.04</v>
      </c>
      <c r="I286" s="27">
        <v>4467.04</v>
      </c>
      <c r="J286" s="27">
        <v>0</v>
      </c>
      <c r="K286" s="27">
        <v>10513.08</v>
      </c>
      <c r="L286" s="68"/>
    </row>
    <row r="287" spans="1:12" x14ac:dyDescent="0.3">
      <c r="A287" s="45" t="s">
        <v>797</v>
      </c>
      <c r="B287" s="37" t="s">
        <v>353</v>
      </c>
      <c r="C287" s="38"/>
      <c r="D287" s="38"/>
      <c r="E287" s="38"/>
      <c r="F287" s="38"/>
      <c r="G287" s="46" t="s">
        <v>798</v>
      </c>
      <c r="H287" s="27">
        <v>150</v>
      </c>
      <c r="I287" s="27">
        <v>5338.05</v>
      </c>
      <c r="J287" s="27">
        <v>0</v>
      </c>
      <c r="K287" s="27">
        <v>5488.05</v>
      </c>
      <c r="L287" s="68"/>
    </row>
    <row r="288" spans="1:12" x14ac:dyDescent="0.3">
      <c r="A288" s="45" t="s">
        <v>799</v>
      </c>
      <c r="B288" s="37" t="s">
        <v>353</v>
      </c>
      <c r="C288" s="38"/>
      <c r="D288" s="38"/>
      <c r="E288" s="38"/>
      <c r="F288" s="38"/>
      <c r="G288" s="46" t="s">
        <v>800</v>
      </c>
      <c r="H288" s="27">
        <v>14263.27</v>
      </c>
      <c r="I288" s="27">
        <v>27897.27</v>
      </c>
      <c r="J288" s="27">
        <v>0</v>
      </c>
      <c r="K288" s="27">
        <v>42160.54</v>
      </c>
      <c r="L288" s="68"/>
    </row>
    <row r="289" spans="1:12" x14ac:dyDescent="0.3">
      <c r="A289" s="45" t="s">
        <v>801</v>
      </c>
      <c r="B289" s="37" t="s">
        <v>353</v>
      </c>
      <c r="C289" s="38"/>
      <c r="D289" s="38"/>
      <c r="E289" s="38"/>
      <c r="F289" s="38"/>
      <c r="G289" s="46" t="s">
        <v>802</v>
      </c>
      <c r="H289" s="27">
        <v>0</v>
      </c>
      <c r="I289" s="27">
        <v>1784.51</v>
      </c>
      <c r="J289" s="27">
        <v>0</v>
      </c>
      <c r="K289" s="27">
        <v>1784.51</v>
      </c>
      <c r="L289" s="68"/>
    </row>
    <row r="290" spans="1:12" x14ac:dyDescent="0.3">
      <c r="A290" s="47" t="s">
        <v>353</v>
      </c>
      <c r="B290" s="37" t="s">
        <v>353</v>
      </c>
      <c r="C290" s="38"/>
      <c r="D290" s="38"/>
      <c r="E290" s="38"/>
      <c r="F290" s="38"/>
      <c r="G290" s="48" t="s">
        <v>353</v>
      </c>
      <c r="H290" s="26"/>
      <c r="I290" s="26"/>
      <c r="J290" s="26"/>
      <c r="K290" s="26"/>
      <c r="L290" s="69"/>
    </row>
    <row r="291" spans="1:12" x14ac:dyDescent="0.3">
      <c r="A291" s="43" t="s">
        <v>803</v>
      </c>
      <c r="B291" s="37" t="s">
        <v>353</v>
      </c>
      <c r="C291" s="38"/>
      <c r="D291" s="38"/>
      <c r="E291" s="38"/>
      <c r="F291" s="44" t="s">
        <v>804</v>
      </c>
      <c r="G291" s="40"/>
      <c r="H291" s="25">
        <v>2918.44</v>
      </c>
      <c r="I291" s="25">
        <v>5036.4399999999996</v>
      </c>
      <c r="J291" s="25">
        <v>0</v>
      </c>
      <c r="K291" s="25">
        <v>7954.88</v>
      </c>
      <c r="L291" s="74">
        <f>I291-J291</f>
        <v>5036.4399999999996</v>
      </c>
    </row>
    <row r="292" spans="1:12" x14ac:dyDescent="0.3">
      <c r="A292" s="45" t="s">
        <v>805</v>
      </c>
      <c r="B292" s="37" t="s">
        <v>353</v>
      </c>
      <c r="C292" s="38"/>
      <c r="D292" s="38"/>
      <c r="E292" s="38"/>
      <c r="F292" s="38"/>
      <c r="G292" s="46" t="s">
        <v>806</v>
      </c>
      <c r="H292" s="27">
        <v>132</v>
      </c>
      <c r="I292" s="27">
        <v>0</v>
      </c>
      <c r="J292" s="27">
        <v>0</v>
      </c>
      <c r="K292" s="27">
        <v>132</v>
      </c>
      <c r="L292" s="68"/>
    </row>
    <row r="293" spans="1:12" x14ac:dyDescent="0.3">
      <c r="A293" s="45" t="s">
        <v>807</v>
      </c>
      <c r="B293" s="37" t="s">
        <v>353</v>
      </c>
      <c r="C293" s="38"/>
      <c r="D293" s="38"/>
      <c r="E293" s="38"/>
      <c r="F293" s="38"/>
      <c r="G293" s="46" t="s">
        <v>808</v>
      </c>
      <c r="H293" s="27">
        <v>2786.44</v>
      </c>
      <c r="I293" s="27">
        <v>5036.4399999999996</v>
      </c>
      <c r="J293" s="27">
        <v>0</v>
      </c>
      <c r="K293" s="27">
        <v>7822.88</v>
      </c>
      <c r="L293" s="68"/>
    </row>
    <row r="294" spans="1:12" x14ac:dyDescent="0.3">
      <c r="A294" s="47" t="s">
        <v>353</v>
      </c>
      <c r="B294" s="37" t="s">
        <v>353</v>
      </c>
      <c r="C294" s="38"/>
      <c r="D294" s="38"/>
      <c r="E294" s="38"/>
      <c r="F294" s="38"/>
      <c r="G294" s="48" t="s">
        <v>353</v>
      </c>
      <c r="H294" s="26"/>
      <c r="I294" s="26"/>
      <c r="J294" s="26"/>
      <c r="K294" s="26"/>
      <c r="L294" s="69"/>
    </row>
    <row r="295" spans="1:12" x14ac:dyDescent="0.3">
      <c r="A295" s="43" t="s">
        <v>811</v>
      </c>
      <c r="B295" s="37" t="s">
        <v>353</v>
      </c>
      <c r="C295" s="38"/>
      <c r="D295" s="38"/>
      <c r="E295" s="38"/>
      <c r="F295" s="44" t="s">
        <v>812</v>
      </c>
      <c r="G295" s="40"/>
      <c r="H295" s="25">
        <v>8704.76</v>
      </c>
      <c r="I295" s="25">
        <v>4573.67</v>
      </c>
      <c r="J295" s="25">
        <v>0</v>
      </c>
      <c r="K295" s="25">
        <v>13278.43</v>
      </c>
      <c r="L295" s="74">
        <f>I295-J295</f>
        <v>4573.67</v>
      </c>
    </row>
    <row r="296" spans="1:12" x14ac:dyDescent="0.3">
      <c r="A296" s="45" t="s">
        <v>813</v>
      </c>
      <c r="B296" s="37" t="s">
        <v>353</v>
      </c>
      <c r="C296" s="38"/>
      <c r="D296" s="38"/>
      <c r="E296" s="38"/>
      <c r="F296" s="38"/>
      <c r="G296" s="46" t="s">
        <v>814</v>
      </c>
      <c r="H296" s="27">
        <v>8704.76</v>
      </c>
      <c r="I296" s="27">
        <v>4573.67</v>
      </c>
      <c r="J296" s="27">
        <v>0</v>
      </c>
      <c r="K296" s="27">
        <v>13278.43</v>
      </c>
      <c r="L296" s="68"/>
    </row>
    <row r="297" spans="1:12" x14ac:dyDescent="0.3">
      <c r="A297" s="47" t="s">
        <v>353</v>
      </c>
      <c r="B297" s="37" t="s">
        <v>353</v>
      </c>
      <c r="C297" s="38"/>
      <c r="D297" s="38"/>
      <c r="E297" s="38"/>
      <c r="F297" s="38"/>
      <c r="G297" s="48" t="s">
        <v>353</v>
      </c>
      <c r="H297" s="26"/>
      <c r="I297" s="26"/>
      <c r="J297" s="26"/>
      <c r="K297" s="26"/>
      <c r="L297" s="69"/>
    </row>
    <row r="298" spans="1:12" x14ac:dyDescent="0.3">
      <c r="A298" s="43" t="s">
        <v>815</v>
      </c>
      <c r="B298" s="37" t="s">
        <v>353</v>
      </c>
      <c r="C298" s="38"/>
      <c r="D298" s="38"/>
      <c r="E298" s="38"/>
      <c r="F298" s="44" t="s">
        <v>768</v>
      </c>
      <c r="G298" s="40"/>
      <c r="H298" s="25">
        <v>5195.5600000000004</v>
      </c>
      <c r="I298" s="25">
        <v>3399.48</v>
      </c>
      <c r="J298" s="25">
        <v>0</v>
      </c>
      <c r="K298" s="25">
        <v>8595.0400000000009</v>
      </c>
      <c r="L298" s="74">
        <f>I298-J298</f>
        <v>3399.48</v>
      </c>
    </row>
    <row r="299" spans="1:12" x14ac:dyDescent="0.3">
      <c r="A299" s="45" t="s">
        <v>816</v>
      </c>
      <c r="B299" s="37" t="s">
        <v>353</v>
      </c>
      <c r="C299" s="38"/>
      <c r="D299" s="38"/>
      <c r="E299" s="38"/>
      <c r="F299" s="38"/>
      <c r="G299" s="46" t="s">
        <v>770</v>
      </c>
      <c r="H299" s="27">
        <v>3925</v>
      </c>
      <c r="I299" s="27">
        <v>2937</v>
      </c>
      <c r="J299" s="27">
        <v>0</v>
      </c>
      <c r="K299" s="27">
        <v>6862</v>
      </c>
      <c r="L299" s="68"/>
    </row>
    <row r="300" spans="1:12" x14ac:dyDescent="0.3">
      <c r="A300" s="45" t="s">
        <v>819</v>
      </c>
      <c r="B300" s="37" t="s">
        <v>353</v>
      </c>
      <c r="C300" s="38"/>
      <c r="D300" s="38"/>
      <c r="E300" s="38"/>
      <c r="F300" s="38"/>
      <c r="G300" s="46" t="s">
        <v>772</v>
      </c>
      <c r="H300" s="27">
        <v>1270.56</v>
      </c>
      <c r="I300" s="27">
        <v>462.48</v>
      </c>
      <c r="J300" s="27">
        <v>0</v>
      </c>
      <c r="K300" s="27">
        <v>1733.04</v>
      </c>
      <c r="L300" s="68"/>
    </row>
    <row r="301" spans="1:12" x14ac:dyDescent="0.3">
      <c r="A301" s="47" t="s">
        <v>353</v>
      </c>
      <c r="B301" s="37" t="s">
        <v>353</v>
      </c>
      <c r="C301" s="38"/>
      <c r="D301" s="38"/>
      <c r="E301" s="38"/>
      <c r="F301" s="38"/>
      <c r="G301" s="48" t="s">
        <v>353</v>
      </c>
      <c r="H301" s="26"/>
      <c r="I301" s="26"/>
      <c r="J301" s="26"/>
      <c r="K301" s="26"/>
      <c r="L301" s="69"/>
    </row>
    <row r="302" spans="1:12" x14ac:dyDescent="0.3">
      <c r="A302" s="43" t="s">
        <v>820</v>
      </c>
      <c r="B302" s="36" t="s">
        <v>353</v>
      </c>
      <c r="C302" s="44" t="s">
        <v>821</v>
      </c>
      <c r="D302" s="40"/>
      <c r="E302" s="40"/>
      <c r="F302" s="40"/>
      <c r="G302" s="40"/>
      <c r="H302" s="25">
        <v>3221.1</v>
      </c>
      <c r="I302" s="25">
        <v>9905.83</v>
      </c>
      <c r="J302" s="25">
        <v>0</v>
      </c>
      <c r="K302" s="25">
        <v>13126.93</v>
      </c>
      <c r="L302" s="74">
        <f>I302-J302</f>
        <v>9905.83</v>
      </c>
    </row>
    <row r="303" spans="1:12" x14ac:dyDescent="0.3">
      <c r="A303" s="43" t="s">
        <v>822</v>
      </c>
      <c r="B303" s="37" t="s">
        <v>353</v>
      </c>
      <c r="C303" s="38"/>
      <c r="D303" s="44" t="s">
        <v>821</v>
      </c>
      <c r="E303" s="40"/>
      <c r="F303" s="40"/>
      <c r="G303" s="40"/>
      <c r="H303" s="25">
        <v>3221.1</v>
      </c>
      <c r="I303" s="25">
        <v>9905.83</v>
      </c>
      <c r="J303" s="25">
        <v>0</v>
      </c>
      <c r="K303" s="25">
        <v>13126.93</v>
      </c>
      <c r="L303" s="72"/>
    </row>
    <row r="304" spans="1:12" x14ac:dyDescent="0.3">
      <c r="A304" s="43" t="s">
        <v>823</v>
      </c>
      <c r="B304" s="37" t="s">
        <v>353</v>
      </c>
      <c r="C304" s="38"/>
      <c r="D304" s="38"/>
      <c r="E304" s="44" t="s">
        <v>824</v>
      </c>
      <c r="F304" s="40"/>
      <c r="G304" s="40"/>
      <c r="H304" s="25">
        <v>3221.1</v>
      </c>
      <c r="I304" s="25">
        <v>9905.83</v>
      </c>
      <c r="J304" s="25">
        <v>0</v>
      </c>
      <c r="K304" s="25">
        <v>13126.93</v>
      </c>
      <c r="L304" s="72"/>
    </row>
    <row r="305" spans="1:12" x14ac:dyDescent="0.3">
      <c r="A305" s="43" t="s">
        <v>825</v>
      </c>
      <c r="B305" s="37" t="s">
        <v>353</v>
      </c>
      <c r="C305" s="38"/>
      <c r="D305" s="38"/>
      <c r="E305" s="38"/>
      <c r="F305" s="44" t="s">
        <v>826</v>
      </c>
      <c r="G305" s="40"/>
      <c r="H305" s="25">
        <v>0</v>
      </c>
      <c r="I305" s="25">
        <v>5254.59</v>
      </c>
      <c r="J305" s="25">
        <v>0</v>
      </c>
      <c r="K305" s="25">
        <v>5254.59</v>
      </c>
      <c r="L305" s="74">
        <f>I305-J305</f>
        <v>5254.59</v>
      </c>
    </row>
    <row r="306" spans="1:12" x14ac:dyDescent="0.3">
      <c r="A306" s="45" t="s">
        <v>827</v>
      </c>
      <c r="B306" s="37" t="s">
        <v>353</v>
      </c>
      <c r="C306" s="38"/>
      <c r="D306" s="38"/>
      <c r="E306" s="38"/>
      <c r="F306" s="38"/>
      <c r="G306" s="46" t="s">
        <v>828</v>
      </c>
      <c r="H306" s="27">
        <v>0</v>
      </c>
      <c r="I306" s="27">
        <v>5254.59</v>
      </c>
      <c r="J306" s="27">
        <v>0</v>
      </c>
      <c r="K306" s="27">
        <v>5254.59</v>
      </c>
      <c r="L306" s="68"/>
    </row>
    <row r="307" spans="1:12" x14ac:dyDescent="0.3">
      <c r="A307" s="47" t="s">
        <v>353</v>
      </c>
      <c r="B307" s="37" t="s">
        <v>353</v>
      </c>
      <c r="C307" s="38"/>
      <c r="D307" s="38"/>
      <c r="E307" s="38"/>
      <c r="F307" s="38"/>
      <c r="G307" s="48" t="s">
        <v>353</v>
      </c>
      <c r="H307" s="26"/>
      <c r="I307" s="26"/>
      <c r="J307" s="26"/>
      <c r="K307" s="26"/>
      <c r="L307" s="69"/>
    </row>
    <row r="308" spans="1:12" x14ac:dyDescent="0.3">
      <c r="A308" s="43" t="s">
        <v>837</v>
      </c>
      <c r="B308" s="37" t="s">
        <v>353</v>
      </c>
      <c r="C308" s="38"/>
      <c r="D308" s="38"/>
      <c r="E308" s="38"/>
      <c r="F308" s="44" t="s">
        <v>768</v>
      </c>
      <c r="G308" s="40"/>
      <c r="H308" s="25">
        <v>3221.1</v>
      </c>
      <c r="I308" s="25">
        <v>4651.24</v>
      </c>
      <c r="J308" s="25">
        <v>0</v>
      </c>
      <c r="K308" s="25">
        <v>7872.34</v>
      </c>
      <c r="L308" s="74">
        <f>I308-J308</f>
        <v>4651.24</v>
      </c>
    </row>
    <row r="309" spans="1:12" x14ac:dyDescent="0.3">
      <c r="A309" s="45" t="s">
        <v>838</v>
      </c>
      <c r="B309" s="37" t="s">
        <v>353</v>
      </c>
      <c r="C309" s="38"/>
      <c r="D309" s="38"/>
      <c r="E309" s="38"/>
      <c r="F309" s="38"/>
      <c r="G309" s="46" t="s">
        <v>836</v>
      </c>
      <c r="H309" s="27">
        <v>88.9</v>
      </c>
      <c r="I309" s="27">
        <v>127.5</v>
      </c>
      <c r="J309" s="27">
        <v>0</v>
      </c>
      <c r="K309" s="27">
        <v>216.4</v>
      </c>
      <c r="L309" s="68"/>
    </row>
    <row r="310" spans="1:12" x14ac:dyDescent="0.3">
      <c r="A310" s="45" t="s">
        <v>839</v>
      </c>
      <c r="B310" s="37" t="s">
        <v>353</v>
      </c>
      <c r="C310" s="38"/>
      <c r="D310" s="38"/>
      <c r="E310" s="38"/>
      <c r="F310" s="38"/>
      <c r="G310" s="46" t="s">
        <v>772</v>
      </c>
      <c r="H310" s="27">
        <v>313.89999999999998</v>
      </c>
      <c r="I310" s="27">
        <v>0</v>
      </c>
      <c r="J310" s="27">
        <v>0</v>
      </c>
      <c r="K310" s="27">
        <v>313.89999999999998</v>
      </c>
      <c r="L310" s="68"/>
    </row>
    <row r="311" spans="1:12" x14ac:dyDescent="0.3">
      <c r="A311" s="45" t="s">
        <v>840</v>
      </c>
      <c r="B311" s="37" t="s">
        <v>353</v>
      </c>
      <c r="C311" s="38"/>
      <c r="D311" s="38"/>
      <c r="E311" s="38"/>
      <c r="F311" s="38"/>
      <c r="G311" s="46" t="s">
        <v>730</v>
      </c>
      <c r="H311" s="27">
        <v>0</v>
      </c>
      <c r="I311" s="27">
        <v>1705.39</v>
      </c>
      <c r="J311" s="27">
        <v>0</v>
      </c>
      <c r="K311" s="27">
        <v>1705.39</v>
      </c>
      <c r="L311" s="68"/>
    </row>
    <row r="312" spans="1:12" x14ac:dyDescent="0.3">
      <c r="A312" s="45" t="s">
        <v>842</v>
      </c>
      <c r="B312" s="37" t="s">
        <v>353</v>
      </c>
      <c r="C312" s="38"/>
      <c r="D312" s="38"/>
      <c r="E312" s="38"/>
      <c r="F312" s="38"/>
      <c r="G312" s="46" t="s">
        <v>843</v>
      </c>
      <c r="H312" s="27">
        <v>2818.3</v>
      </c>
      <c r="I312" s="27">
        <v>2818.35</v>
      </c>
      <c r="J312" s="27">
        <v>0</v>
      </c>
      <c r="K312" s="27">
        <v>5636.65</v>
      </c>
      <c r="L312" s="68"/>
    </row>
    <row r="313" spans="1:12" x14ac:dyDescent="0.3">
      <c r="A313" s="43" t="s">
        <v>353</v>
      </c>
      <c r="B313" s="37" t="s">
        <v>353</v>
      </c>
      <c r="C313" s="38"/>
      <c r="D313" s="38"/>
      <c r="E313" s="44" t="s">
        <v>353</v>
      </c>
      <c r="F313" s="40"/>
      <c r="G313" s="40"/>
      <c r="H313" s="28"/>
      <c r="I313" s="28"/>
      <c r="J313" s="28"/>
      <c r="K313" s="28"/>
      <c r="L313" s="73"/>
    </row>
    <row r="314" spans="1:12" x14ac:dyDescent="0.3">
      <c r="A314" s="43" t="s">
        <v>844</v>
      </c>
      <c r="B314" s="36" t="s">
        <v>353</v>
      </c>
      <c r="C314" s="44" t="s">
        <v>845</v>
      </c>
      <c r="D314" s="40"/>
      <c r="E314" s="40"/>
      <c r="F314" s="40"/>
      <c r="G314" s="40"/>
      <c r="H314" s="25">
        <v>44834.559999999998</v>
      </c>
      <c r="I314" s="25">
        <v>64587.81</v>
      </c>
      <c r="J314" s="25">
        <v>0</v>
      </c>
      <c r="K314" s="25">
        <v>109422.37</v>
      </c>
      <c r="L314" s="74">
        <f>I314-J314</f>
        <v>64587.81</v>
      </c>
    </row>
    <row r="315" spans="1:12" x14ac:dyDescent="0.3">
      <c r="A315" s="43" t="s">
        <v>846</v>
      </c>
      <c r="B315" s="37" t="s">
        <v>353</v>
      </c>
      <c r="C315" s="38"/>
      <c r="D315" s="44" t="s">
        <v>845</v>
      </c>
      <c r="E315" s="40"/>
      <c r="F315" s="40"/>
      <c r="G315" s="40"/>
      <c r="H315" s="25">
        <v>44834.559999999998</v>
      </c>
      <c r="I315" s="25">
        <v>64587.81</v>
      </c>
      <c r="J315" s="25">
        <v>0</v>
      </c>
      <c r="K315" s="25">
        <v>109422.37</v>
      </c>
      <c r="L315" s="72"/>
    </row>
    <row r="316" spans="1:12" x14ac:dyDescent="0.3">
      <c r="A316" s="43" t="s">
        <v>847</v>
      </c>
      <c r="B316" s="37" t="s">
        <v>353</v>
      </c>
      <c r="C316" s="38"/>
      <c r="D316" s="38"/>
      <c r="E316" s="44" t="s">
        <v>845</v>
      </c>
      <c r="F316" s="40"/>
      <c r="G316" s="40"/>
      <c r="H316" s="25">
        <v>44834.559999999998</v>
      </c>
      <c r="I316" s="25">
        <v>64587.81</v>
      </c>
      <c r="J316" s="25">
        <v>0</v>
      </c>
      <c r="K316" s="25">
        <v>109422.37</v>
      </c>
      <c r="L316" s="72"/>
    </row>
    <row r="317" spans="1:12" x14ac:dyDescent="0.3">
      <c r="A317" s="43" t="s">
        <v>848</v>
      </c>
      <c r="B317" s="37" t="s">
        <v>353</v>
      </c>
      <c r="C317" s="38"/>
      <c r="D317" s="38"/>
      <c r="E317" s="38"/>
      <c r="F317" s="44" t="s">
        <v>830</v>
      </c>
      <c r="G317" s="40"/>
      <c r="H317" s="25">
        <v>44516.56</v>
      </c>
      <c r="I317" s="25">
        <v>64142.81</v>
      </c>
      <c r="J317" s="25">
        <v>0</v>
      </c>
      <c r="K317" s="25">
        <v>108659.37</v>
      </c>
      <c r="L317" s="74">
        <f>I317-J317</f>
        <v>64142.81</v>
      </c>
    </row>
    <row r="318" spans="1:12" x14ac:dyDescent="0.3">
      <c r="A318" s="45" t="s">
        <v>849</v>
      </c>
      <c r="B318" s="37" t="s">
        <v>353</v>
      </c>
      <c r="C318" s="38"/>
      <c r="D318" s="38"/>
      <c r="E318" s="38"/>
      <c r="F318" s="38"/>
      <c r="G318" s="46" t="s">
        <v>850</v>
      </c>
      <c r="H318" s="27">
        <v>44516.56</v>
      </c>
      <c r="I318" s="27">
        <v>64142.81</v>
      </c>
      <c r="J318" s="27">
        <v>0</v>
      </c>
      <c r="K318" s="27">
        <v>108659.37</v>
      </c>
      <c r="L318" s="68"/>
    </row>
    <row r="319" spans="1:12" x14ac:dyDescent="0.3">
      <c r="A319" s="47" t="s">
        <v>353</v>
      </c>
      <c r="B319" s="37" t="s">
        <v>353</v>
      </c>
      <c r="C319" s="38"/>
      <c r="D319" s="38"/>
      <c r="E319" s="38"/>
      <c r="F319" s="38"/>
      <c r="G319" s="48" t="s">
        <v>353</v>
      </c>
      <c r="H319" s="26"/>
      <c r="I319" s="26"/>
      <c r="J319" s="26"/>
      <c r="K319" s="26"/>
      <c r="L319" s="69"/>
    </row>
    <row r="320" spans="1:12" x14ac:dyDescent="0.3">
      <c r="A320" s="43" t="s">
        <v>855</v>
      </c>
      <c r="B320" s="37" t="s">
        <v>353</v>
      </c>
      <c r="C320" s="38"/>
      <c r="D320" s="38"/>
      <c r="E320" s="38"/>
      <c r="F320" s="44" t="s">
        <v>768</v>
      </c>
      <c r="G320" s="40"/>
      <c r="H320" s="25">
        <v>318</v>
      </c>
      <c r="I320" s="25">
        <v>445</v>
      </c>
      <c r="J320" s="25">
        <v>0</v>
      </c>
      <c r="K320" s="25">
        <v>763</v>
      </c>
      <c r="L320" s="74">
        <f>I320-J320</f>
        <v>445</v>
      </c>
    </row>
    <row r="321" spans="1:12" x14ac:dyDescent="0.3">
      <c r="A321" s="45" t="s">
        <v>856</v>
      </c>
      <c r="B321" s="37" t="s">
        <v>353</v>
      </c>
      <c r="C321" s="38"/>
      <c r="D321" s="38"/>
      <c r="E321" s="38"/>
      <c r="F321" s="38"/>
      <c r="G321" s="46" t="s">
        <v>770</v>
      </c>
      <c r="H321" s="27">
        <v>318</v>
      </c>
      <c r="I321" s="27">
        <v>0</v>
      </c>
      <c r="J321" s="27">
        <v>0</v>
      </c>
      <c r="K321" s="27">
        <v>318</v>
      </c>
      <c r="L321" s="68"/>
    </row>
    <row r="322" spans="1:12" x14ac:dyDescent="0.3">
      <c r="A322" s="45" t="s">
        <v>857</v>
      </c>
      <c r="B322" s="37" t="s">
        <v>353</v>
      </c>
      <c r="C322" s="38"/>
      <c r="D322" s="38"/>
      <c r="E322" s="38"/>
      <c r="F322" s="38"/>
      <c r="G322" s="46" t="s">
        <v>772</v>
      </c>
      <c r="H322" s="27">
        <v>0</v>
      </c>
      <c r="I322" s="27">
        <v>445</v>
      </c>
      <c r="J322" s="27">
        <v>0</v>
      </c>
      <c r="K322" s="27">
        <v>445</v>
      </c>
      <c r="L322" s="68"/>
    </row>
    <row r="323" spans="1:12" x14ac:dyDescent="0.3">
      <c r="A323" s="47" t="s">
        <v>353</v>
      </c>
      <c r="B323" s="37" t="s">
        <v>353</v>
      </c>
      <c r="C323" s="38"/>
      <c r="D323" s="38"/>
      <c r="E323" s="38"/>
      <c r="F323" s="38"/>
      <c r="G323" s="48" t="s">
        <v>353</v>
      </c>
      <c r="H323" s="26"/>
      <c r="I323" s="26"/>
      <c r="J323" s="26"/>
      <c r="K323" s="26"/>
      <c r="L323" s="69"/>
    </row>
    <row r="324" spans="1:12" x14ac:dyDescent="0.3">
      <c r="A324" s="43" t="s">
        <v>858</v>
      </c>
      <c r="B324" s="36" t="s">
        <v>353</v>
      </c>
      <c r="C324" s="44" t="s">
        <v>859</v>
      </c>
      <c r="D324" s="40"/>
      <c r="E324" s="40"/>
      <c r="F324" s="40"/>
      <c r="G324" s="40"/>
      <c r="H324" s="25">
        <v>29645.3</v>
      </c>
      <c r="I324" s="25">
        <v>37534.74</v>
      </c>
      <c r="J324" s="25">
        <v>0</v>
      </c>
      <c r="K324" s="25">
        <v>67180.039999999994</v>
      </c>
      <c r="L324" s="74">
        <f>I324-J324</f>
        <v>37534.74</v>
      </c>
    </row>
    <row r="325" spans="1:12" x14ac:dyDescent="0.3">
      <c r="A325" s="43" t="s">
        <v>860</v>
      </c>
      <c r="B325" s="37" t="s">
        <v>353</v>
      </c>
      <c r="C325" s="38"/>
      <c r="D325" s="44" t="s">
        <v>859</v>
      </c>
      <c r="E325" s="40"/>
      <c r="F325" s="40"/>
      <c r="G325" s="40"/>
      <c r="H325" s="25">
        <v>29645.3</v>
      </c>
      <c r="I325" s="25">
        <v>37534.74</v>
      </c>
      <c r="J325" s="25">
        <v>0</v>
      </c>
      <c r="K325" s="25">
        <v>67180.039999999994</v>
      </c>
      <c r="L325" s="72"/>
    </row>
    <row r="326" spans="1:12" x14ac:dyDescent="0.3">
      <c r="A326" s="43" t="s">
        <v>861</v>
      </c>
      <c r="B326" s="37" t="s">
        <v>353</v>
      </c>
      <c r="C326" s="38"/>
      <c r="D326" s="38"/>
      <c r="E326" s="44" t="s">
        <v>859</v>
      </c>
      <c r="F326" s="40"/>
      <c r="G326" s="40"/>
      <c r="H326" s="25">
        <v>29645.3</v>
      </c>
      <c r="I326" s="25">
        <v>37534.74</v>
      </c>
      <c r="J326" s="25">
        <v>0</v>
      </c>
      <c r="K326" s="25">
        <v>67180.039999999994</v>
      </c>
      <c r="L326" s="72"/>
    </row>
    <row r="327" spans="1:12" x14ac:dyDescent="0.3">
      <c r="A327" s="43" t="s">
        <v>862</v>
      </c>
      <c r="B327" s="37" t="s">
        <v>353</v>
      </c>
      <c r="C327" s="38"/>
      <c r="D327" s="38"/>
      <c r="E327" s="38"/>
      <c r="F327" s="44" t="s">
        <v>863</v>
      </c>
      <c r="G327" s="40"/>
      <c r="H327" s="25">
        <v>0</v>
      </c>
      <c r="I327" s="25">
        <v>3000</v>
      </c>
      <c r="J327" s="25">
        <v>0</v>
      </c>
      <c r="K327" s="25">
        <v>3000</v>
      </c>
      <c r="L327" s="74">
        <f>I327-J327</f>
        <v>3000</v>
      </c>
    </row>
    <row r="328" spans="1:12" x14ac:dyDescent="0.3">
      <c r="A328" s="45" t="s">
        <v>864</v>
      </c>
      <c r="B328" s="37" t="s">
        <v>353</v>
      </c>
      <c r="C328" s="38"/>
      <c r="D328" s="38"/>
      <c r="E328" s="38"/>
      <c r="F328" s="38"/>
      <c r="G328" s="46" t="s">
        <v>1020</v>
      </c>
      <c r="H328" s="27">
        <v>0</v>
      </c>
      <c r="I328" s="27">
        <v>3000</v>
      </c>
      <c r="J328" s="27">
        <v>0</v>
      </c>
      <c r="K328" s="27">
        <v>3000</v>
      </c>
      <c r="L328" s="68"/>
    </row>
    <row r="329" spans="1:12" x14ac:dyDescent="0.3">
      <c r="A329" s="47" t="s">
        <v>353</v>
      </c>
      <c r="B329" s="37" t="s">
        <v>353</v>
      </c>
      <c r="C329" s="38"/>
      <c r="D329" s="38"/>
      <c r="E329" s="38"/>
      <c r="F329" s="38"/>
      <c r="G329" s="48" t="s">
        <v>353</v>
      </c>
      <c r="H329" s="26"/>
      <c r="I329" s="26"/>
      <c r="J329" s="26"/>
      <c r="K329" s="26"/>
      <c r="L329" s="69"/>
    </row>
    <row r="330" spans="1:12" x14ac:dyDescent="0.3">
      <c r="A330" s="43" t="s">
        <v>865</v>
      </c>
      <c r="B330" s="37" t="s">
        <v>353</v>
      </c>
      <c r="C330" s="38"/>
      <c r="D330" s="38"/>
      <c r="E330" s="38"/>
      <c r="F330" s="44" t="s">
        <v>866</v>
      </c>
      <c r="G330" s="40"/>
      <c r="H330" s="25">
        <v>556.4</v>
      </c>
      <c r="I330" s="25">
        <v>8499.94</v>
      </c>
      <c r="J330" s="25">
        <v>0</v>
      </c>
      <c r="K330" s="25">
        <v>9056.34</v>
      </c>
      <c r="L330" s="74">
        <f>I330-J330</f>
        <v>8499.94</v>
      </c>
    </row>
    <row r="331" spans="1:12" x14ac:dyDescent="0.3">
      <c r="A331" s="45" t="s">
        <v>867</v>
      </c>
      <c r="B331" s="37" t="s">
        <v>353</v>
      </c>
      <c r="C331" s="38"/>
      <c r="D331" s="38"/>
      <c r="E331" s="38"/>
      <c r="F331" s="38"/>
      <c r="G331" s="46" t="s">
        <v>868</v>
      </c>
      <c r="H331" s="27">
        <v>0</v>
      </c>
      <c r="I331" s="27">
        <v>2500</v>
      </c>
      <c r="J331" s="27">
        <v>0</v>
      </c>
      <c r="K331" s="27">
        <v>2500</v>
      </c>
      <c r="L331" s="68"/>
    </row>
    <row r="332" spans="1:12" x14ac:dyDescent="0.3">
      <c r="A332" s="45" t="s">
        <v>869</v>
      </c>
      <c r="B332" s="37" t="s">
        <v>353</v>
      </c>
      <c r="C332" s="38"/>
      <c r="D332" s="38"/>
      <c r="E332" s="38"/>
      <c r="F332" s="38"/>
      <c r="G332" s="46" t="s">
        <v>870</v>
      </c>
      <c r="H332" s="27">
        <v>556.4</v>
      </c>
      <c r="I332" s="27">
        <v>5999.94</v>
      </c>
      <c r="J332" s="27">
        <v>0</v>
      </c>
      <c r="K332" s="27">
        <v>6556.34</v>
      </c>
      <c r="L332" s="68"/>
    </row>
    <row r="333" spans="1:12" x14ac:dyDescent="0.3">
      <c r="A333" s="47" t="s">
        <v>353</v>
      </c>
      <c r="B333" s="37" t="s">
        <v>353</v>
      </c>
      <c r="C333" s="38"/>
      <c r="D333" s="38"/>
      <c r="E333" s="38"/>
      <c r="F333" s="38"/>
      <c r="G333" s="48" t="s">
        <v>353</v>
      </c>
      <c r="H333" s="26"/>
      <c r="I333" s="26"/>
      <c r="J333" s="26"/>
      <c r="K333" s="26"/>
      <c r="L333" s="69"/>
    </row>
    <row r="334" spans="1:12" x14ac:dyDescent="0.3">
      <c r="A334" s="43" t="s">
        <v>871</v>
      </c>
      <c r="B334" s="37" t="s">
        <v>353</v>
      </c>
      <c r="C334" s="38"/>
      <c r="D334" s="38"/>
      <c r="E334" s="38"/>
      <c r="F334" s="44" t="s">
        <v>872</v>
      </c>
      <c r="G334" s="40"/>
      <c r="H334" s="25">
        <v>1056</v>
      </c>
      <c r="I334" s="25">
        <v>0</v>
      </c>
      <c r="J334" s="25">
        <v>0</v>
      </c>
      <c r="K334" s="25">
        <v>1056</v>
      </c>
      <c r="L334" s="74">
        <f>I334-J334</f>
        <v>0</v>
      </c>
    </row>
    <row r="335" spans="1:12" x14ac:dyDescent="0.3">
      <c r="A335" s="45" t="s">
        <v>873</v>
      </c>
      <c r="B335" s="37" t="s">
        <v>353</v>
      </c>
      <c r="C335" s="38"/>
      <c r="D335" s="38"/>
      <c r="E335" s="38"/>
      <c r="F335" s="38"/>
      <c r="G335" s="46" t="s">
        <v>874</v>
      </c>
      <c r="H335" s="27">
        <v>1056</v>
      </c>
      <c r="I335" s="27">
        <v>0</v>
      </c>
      <c r="J335" s="27">
        <v>0</v>
      </c>
      <c r="K335" s="27">
        <v>1056</v>
      </c>
      <c r="L335" s="68"/>
    </row>
    <row r="336" spans="1:12" x14ac:dyDescent="0.3">
      <c r="A336" s="47" t="s">
        <v>353</v>
      </c>
      <c r="B336" s="37" t="s">
        <v>353</v>
      </c>
      <c r="C336" s="38"/>
      <c r="D336" s="38"/>
      <c r="E336" s="38"/>
      <c r="F336" s="38"/>
      <c r="G336" s="48" t="s">
        <v>353</v>
      </c>
      <c r="H336" s="26"/>
      <c r="I336" s="26"/>
      <c r="J336" s="26"/>
      <c r="K336" s="26"/>
      <c r="L336" s="69"/>
    </row>
    <row r="337" spans="1:12" x14ac:dyDescent="0.3">
      <c r="A337" s="43" t="s">
        <v>875</v>
      </c>
      <c r="B337" s="37" t="s">
        <v>353</v>
      </c>
      <c r="C337" s="38"/>
      <c r="D337" s="38"/>
      <c r="E337" s="38"/>
      <c r="F337" s="44" t="s">
        <v>876</v>
      </c>
      <c r="G337" s="40"/>
      <c r="H337" s="25">
        <v>16797.900000000001</v>
      </c>
      <c r="I337" s="25">
        <v>14004.8</v>
      </c>
      <c r="J337" s="25">
        <v>0</v>
      </c>
      <c r="K337" s="25">
        <v>30802.7</v>
      </c>
      <c r="L337" s="74">
        <f t="shared" ref="L337:L342" si="2">I337-J337</f>
        <v>14004.8</v>
      </c>
    </row>
    <row r="338" spans="1:12" x14ac:dyDescent="0.3">
      <c r="A338" s="45" t="s">
        <v>877</v>
      </c>
      <c r="B338" s="37" t="s">
        <v>353</v>
      </c>
      <c r="C338" s="38"/>
      <c r="D338" s="38"/>
      <c r="E338" s="38"/>
      <c r="F338" s="38"/>
      <c r="G338" s="46" t="s">
        <v>878</v>
      </c>
      <c r="H338" s="27">
        <v>0</v>
      </c>
      <c r="I338" s="27">
        <v>346.8</v>
      </c>
      <c r="J338" s="27">
        <v>0</v>
      </c>
      <c r="K338" s="27">
        <v>346.8</v>
      </c>
      <c r="L338" s="74">
        <f t="shared" si="2"/>
        <v>346.8</v>
      </c>
    </row>
    <row r="339" spans="1:12" x14ac:dyDescent="0.3">
      <c r="A339" s="45" t="s">
        <v>879</v>
      </c>
      <c r="B339" s="37" t="s">
        <v>353</v>
      </c>
      <c r="C339" s="38"/>
      <c r="D339" s="38"/>
      <c r="E339" s="38"/>
      <c r="F339" s="38"/>
      <c r="G339" s="46" t="s">
        <v>836</v>
      </c>
      <c r="H339" s="27">
        <v>217.9</v>
      </c>
      <c r="I339" s="27">
        <v>1468</v>
      </c>
      <c r="J339" s="27">
        <v>0</v>
      </c>
      <c r="K339" s="27">
        <v>1685.9</v>
      </c>
      <c r="L339" s="74">
        <f t="shared" si="2"/>
        <v>1468</v>
      </c>
    </row>
    <row r="340" spans="1:12" x14ac:dyDescent="0.3">
      <c r="A340" s="45" t="s">
        <v>880</v>
      </c>
      <c r="B340" s="37" t="s">
        <v>353</v>
      </c>
      <c r="C340" s="38"/>
      <c r="D340" s="38"/>
      <c r="E340" s="38"/>
      <c r="F340" s="38"/>
      <c r="G340" s="46" t="s">
        <v>881</v>
      </c>
      <c r="H340" s="27">
        <v>16380</v>
      </c>
      <c r="I340" s="27">
        <v>8190</v>
      </c>
      <c r="J340" s="27">
        <v>0</v>
      </c>
      <c r="K340" s="27">
        <v>24570</v>
      </c>
      <c r="L340" s="74">
        <f t="shared" si="2"/>
        <v>8190</v>
      </c>
    </row>
    <row r="341" spans="1:12" x14ac:dyDescent="0.3">
      <c r="A341" s="45" t="s">
        <v>882</v>
      </c>
      <c r="B341" s="37" t="s">
        <v>353</v>
      </c>
      <c r="C341" s="38"/>
      <c r="D341" s="38"/>
      <c r="E341" s="38"/>
      <c r="F341" s="38"/>
      <c r="G341" s="46" t="s">
        <v>883</v>
      </c>
      <c r="H341" s="27">
        <v>200</v>
      </c>
      <c r="I341" s="27">
        <v>0</v>
      </c>
      <c r="J341" s="27">
        <v>0</v>
      </c>
      <c r="K341" s="27">
        <v>200</v>
      </c>
      <c r="L341" s="74">
        <f t="shared" si="2"/>
        <v>0</v>
      </c>
    </row>
    <row r="342" spans="1:12" x14ac:dyDescent="0.3">
      <c r="A342" s="45" t="s">
        <v>888</v>
      </c>
      <c r="B342" s="37" t="s">
        <v>353</v>
      </c>
      <c r="C342" s="38"/>
      <c r="D342" s="38"/>
      <c r="E342" s="38"/>
      <c r="F342" s="38"/>
      <c r="G342" s="46" t="s">
        <v>889</v>
      </c>
      <c r="H342" s="27">
        <v>0</v>
      </c>
      <c r="I342" s="27">
        <v>4000</v>
      </c>
      <c r="J342" s="27">
        <v>0</v>
      </c>
      <c r="K342" s="27">
        <v>4000</v>
      </c>
      <c r="L342" s="74">
        <f t="shared" si="2"/>
        <v>4000</v>
      </c>
    </row>
    <row r="343" spans="1:12" x14ac:dyDescent="0.3">
      <c r="A343" s="47" t="s">
        <v>353</v>
      </c>
      <c r="B343" s="37" t="s">
        <v>353</v>
      </c>
      <c r="C343" s="38"/>
      <c r="D343" s="38"/>
      <c r="E343" s="38"/>
      <c r="F343" s="38"/>
      <c r="G343" s="48" t="s">
        <v>353</v>
      </c>
      <c r="H343" s="26"/>
      <c r="I343" s="26"/>
      <c r="J343" s="26"/>
      <c r="K343" s="26"/>
      <c r="L343" s="69"/>
    </row>
    <row r="344" spans="1:12" x14ac:dyDescent="0.3">
      <c r="A344" s="43" t="s">
        <v>894</v>
      </c>
      <c r="B344" s="37" t="s">
        <v>353</v>
      </c>
      <c r="C344" s="38"/>
      <c r="D344" s="38"/>
      <c r="E344" s="38"/>
      <c r="F344" s="44" t="s">
        <v>768</v>
      </c>
      <c r="G344" s="40"/>
      <c r="H344" s="25">
        <v>11235</v>
      </c>
      <c r="I344" s="25">
        <v>12030</v>
      </c>
      <c r="J344" s="25">
        <v>0</v>
      </c>
      <c r="K344" s="25">
        <v>23265</v>
      </c>
      <c r="L344" s="74">
        <f>I344-J344</f>
        <v>12030</v>
      </c>
    </row>
    <row r="345" spans="1:12" x14ac:dyDescent="0.3">
      <c r="A345" s="45" t="s">
        <v>896</v>
      </c>
      <c r="B345" s="37" t="s">
        <v>353</v>
      </c>
      <c r="C345" s="38"/>
      <c r="D345" s="38"/>
      <c r="E345" s="38"/>
      <c r="F345" s="38"/>
      <c r="G345" s="46" t="s">
        <v>897</v>
      </c>
      <c r="H345" s="27">
        <v>0</v>
      </c>
      <c r="I345" s="27">
        <v>795</v>
      </c>
      <c r="J345" s="27">
        <v>0</v>
      </c>
      <c r="K345" s="27">
        <v>795</v>
      </c>
      <c r="L345" s="68"/>
    </row>
    <row r="346" spans="1:12" x14ac:dyDescent="0.3">
      <c r="A346" s="45" t="s">
        <v>898</v>
      </c>
      <c r="B346" s="37" t="s">
        <v>353</v>
      </c>
      <c r="C346" s="38"/>
      <c r="D346" s="38"/>
      <c r="E346" s="38"/>
      <c r="F346" s="38"/>
      <c r="G346" s="46" t="s">
        <v>899</v>
      </c>
      <c r="H346" s="27">
        <v>11235</v>
      </c>
      <c r="I346" s="27">
        <v>11235</v>
      </c>
      <c r="J346" s="27">
        <v>0</v>
      </c>
      <c r="K346" s="27">
        <v>22470</v>
      </c>
      <c r="L346" s="68"/>
    </row>
    <row r="347" spans="1:12" x14ac:dyDescent="0.3">
      <c r="A347" s="47" t="s">
        <v>353</v>
      </c>
      <c r="B347" s="37" t="s">
        <v>353</v>
      </c>
      <c r="C347" s="38"/>
      <c r="D347" s="38"/>
      <c r="E347" s="38"/>
      <c r="F347" s="38"/>
      <c r="G347" s="48" t="s">
        <v>353</v>
      </c>
      <c r="H347" s="26"/>
      <c r="I347" s="26"/>
      <c r="J347" s="26"/>
      <c r="K347" s="26"/>
      <c r="L347" s="69"/>
    </row>
    <row r="348" spans="1:12" x14ac:dyDescent="0.3">
      <c r="A348" s="43" t="s">
        <v>901</v>
      </c>
      <c r="B348" s="36" t="s">
        <v>353</v>
      </c>
      <c r="C348" s="44" t="s">
        <v>902</v>
      </c>
      <c r="D348" s="40"/>
      <c r="E348" s="40"/>
      <c r="F348" s="40"/>
      <c r="G348" s="40"/>
      <c r="H348" s="25">
        <v>3061.45</v>
      </c>
      <c r="I348" s="25">
        <v>17306.47</v>
      </c>
      <c r="J348" s="25">
        <v>0</v>
      </c>
      <c r="K348" s="25">
        <v>20367.919999999998</v>
      </c>
      <c r="L348" s="74">
        <f>I348-J348</f>
        <v>17306.47</v>
      </c>
    </row>
    <row r="349" spans="1:12" x14ac:dyDescent="0.3">
      <c r="A349" s="43" t="s">
        <v>903</v>
      </c>
      <c r="B349" s="37" t="s">
        <v>353</v>
      </c>
      <c r="C349" s="38"/>
      <c r="D349" s="44" t="s">
        <v>902</v>
      </c>
      <c r="E349" s="40"/>
      <c r="F349" s="40"/>
      <c r="G349" s="40"/>
      <c r="H349" s="25">
        <v>3061.45</v>
      </c>
      <c r="I349" s="25">
        <v>17306.47</v>
      </c>
      <c r="J349" s="25">
        <v>0</v>
      </c>
      <c r="K349" s="25">
        <v>20367.919999999998</v>
      </c>
      <c r="L349" s="72"/>
    </row>
    <row r="350" spans="1:12" x14ac:dyDescent="0.3">
      <c r="A350" s="43" t="s">
        <v>904</v>
      </c>
      <c r="B350" s="37" t="s">
        <v>353</v>
      </c>
      <c r="C350" s="38"/>
      <c r="D350" s="38"/>
      <c r="E350" s="44" t="s">
        <v>902</v>
      </c>
      <c r="F350" s="40"/>
      <c r="G350" s="40"/>
      <c r="H350" s="25">
        <v>3061.45</v>
      </c>
      <c r="I350" s="25">
        <v>17306.47</v>
      </c>
      <c r="J350" s="25">
        <v>0</v>
      </c>
      <c r="K350" s="25">
        <v>20367.919999999998</v>
      </c>
      <c r="L350" s="72"/>
    </row>
    <row r="351" spans="1:12" x14ac:dyDescent="0.3">
      <c r="A351" s="43" t="s">
        <v>905</v>
      </c>
      <c r="B351" s="37" t="s">
        <v>353</v>
      </c>
      <c r="C351" s="38"/>
      <c r="D351" s="38"/>
      <c r="E351" s="38"/>
      <c r="F351" s="44" t="s">
        <v>906</v>
      </c>
      <c r="G351" s="40"/>
      <c r="H351" s="25">
        <v>837.47</v>
      </c>
      <c r="I351" s="25">
        <v>837.47</v>
      </c>
      <c r="J351" s="25">
        <v>0</v>
      </c>
      <c r="K351" s="25">
        <v>1674.94</v>
      </c>
      <c r="L351" s="74">
        <f>I351-J351</f>
        <v>837.47</v>
      </c>
    </row>
    <row r="352" spans="1:12" x14ac:dyDescent="0.3">
      <c r="A352" s="45" t="s">
        <v>907</v>
      </c>
      <c r="B352" s="37" t="s">
        <v>353</v>
      </c>
      <c r="C352" s="38"/>
      <c r="D352" s="38"/>
      <c r="E352" s="38"/>
      <c r="F352" s="38"/>
      <c r="G352" s="46" t="s">
        <v>908</v>
      </c>
      <c r="H352" s="27">
        <v>837.47</v>
      </c>
      <c r="I352" s="27">
        <v>837.47</v>
      </c>
      <c r="J352" s="27">
        <v>0</v>
      </c>
      <c r="K352" s="27">
        <v>1674.94</v>
      </c>
      <c r="L352" s="68"/>
    </row>
    <row r="353" spans="1:12" x14ac:dyDescent="0.3">
      <c r="A353" s="47" t="s">
        <v>353</v>
      </c>
      <c r="B353" s="37" t="s">
        <v>353</v>
      </c>
      <c r="C353" s="38"/>
      <c r="D353" s="38"/>
      <c r="E353" s="38"/>
      <c r="F353" s="38"/>
      <c r="G353" s="48" t="s">
        <v>353</v>
      </c>
      <c r="H353" s="26"/>
      <c r="I353" s="26"/>
      <c r="J353" s="26"/>
      <c r="K353" s="26"/>
      <c r="L353" s="69"/>
    </row>
    <row r="354" spans="1:12" x14ac:dyDescent="0.3">
      <c r="A354" s="43" t="s">
        <v>911</v>
      </c>
      <c r="B354" s="37" t="s">
        <v>353</v>
      </c>
      <c r="C354" s="38"/>
      <c r="D354" s="38"/>
      <c r="E354" s="38"/>
      <c r="F354" s="44" t="s">
        <v>912</v>
      </c>
      <c r="G354" s="40"/>
      <c r="H354" s="25">
        <v>2184</v>
      </c>
      <c r="I354" s="25">
        <v>969</v>
      </c>
      <c r="J354" s="25">
        <v>0</v>
      </c>
      <c r="K354" s="25">
        <v>3153</v>
      </c>
      <c r="L354" s="74">
        <f>I354-J354</f>
        <v>969</v>
      </c>
    </row>
    <row r="355" spans="1:12" x14ac:dyDescent="0.3">
      <c r="A355" s="45" t="s">
        <v>915</v>
      </c>
      <c r="B355" s="37" t="s">
        <v>353</v>
      </c>
      <c r="C355" s="38"/>
      <c r="D355" s="38"/>
      <c r="E355" s="38"/>
      <c r="F355" s="38"/>
      <c r="G355" s="46" t="s">
        <v>916</v>
      </c>
      <c r="H355" s="27">
        <v>2184</v>
      </c>
      <c r="I355" s="27">
        <v>969</v>
      </c>
      <c r="J355" s="27">
        <v>0</v>
      </c>
      <c r="K355" s="27">
        <v>3153</v>
      </c>
      <c r="L355" s="68"/>
    </row>
    <row r="356" spans="1:12" x14ac:dyDescent="0.3">
      <c r="A356" s="47" t="s">
        <v>353</v>
      </c>
      <c r="B356" s="37" t="s">
        <v>353</v>
      </c>
      <c r="C356" s="38"/>
      <c r="D356" s="38"/>
      <c r="E356" s="38"/>
      <c r="F356" s="38"/>
      <c r="G356" s="48" t="s">
        <v>353</v>
      </c>
      <c r="H356" s="26"/>
      <c r="I356" s="26"/>
      <c r="J356" s="26"/>
      <c r="K356" s="26"/>
      <c r="L356" s="69"/>
    </row>
    <row r="357" spans="1:12" x14ac:dyDescent="0.3">
      <c r="A357" s="43" t="s">
        <v>919</v>
      </c>
      <c r="B357" s="37" t="s">
        <v>353</v>
      </c>
      <c r="C357" s="38"/>
      <c r="D357" s="38"/>
      <c r="E357" s="38"/>
      <c r="F357" s="44" t="s">
        <v>920</v>
      </c>
      <c r="G357" s="40"/>
      <c r="H357" s="25">
        <v>0</v>
      </c>
      <c r="I357" s="25">
        <v>15500</v>
      </c>
      <c r="J357" s="25">
        <v>0</v>
      </c>
      <c r="K357" s="25">
        <v>15500</v>
      </c>
      <c r="L357" s="74">
        <f>I357-J357</f>
        <v>15500</v>
      </c>
    </row>
    <row r="358" spans="1:12" x14ac:dyDescent="0.3">
      <c r="A358" s="45" t="s">
        <v>921</v>
      </c>
      <c r="B358" s="37" t="s">
        <v>353</v>
      </c>
      <c r="C358" s="38"/>
      <c r="D358" s="38"/>
      <c r="E358" s="38"/>
      <c r="F358" s="38"/>
      <c r="G358" s="46" t="s">
        <v>922</v>
      </c>
      <c r="H358" s="27">
        <v>0</v>
      </c>
      <c r="I358" s="27">
        <v>15500</v>
      </c>
      <c r="J358" s="27">
        <v>0</v>
      </c>
      <c r="K358" s="27">
        <v>15500</v>
      </c>
      <c r="L358" s="68"/>
    </row>
    <row r="359" spans="1:12" x14ac:dyDescent="0.3">
      <c r="A359" s="47" t="s">
        <v>353</v>
      </c>
      <c r="B359" s="37" t="s">
        <v>353</v>
      </c>
      <c r="C359" s="38"/>
      <c r="D359" s="38"/>
      <c r="E359" s="38"/>
      <c r="F359" s="38"/>
      <c r="G359" s="48" t="s">
        <v>353</v>
      </c>
      <c r="H359" s="26"/>
      <c r="I359" s="26"/>
      <c r="J359" s="26"/>
      <c r="K359" s="26"/>
      <c r="L359" s="69"/>
    </row>
    <row r="360" spans="1:12" x14ac:dyDescent="0.3">
      <c r="A360" s="43" t="s">
        <v>923</v>
      </c>
      <c r="B360" s="37" t="s">
        <v>353</v>
      </c>
      <c r="C360" s="38"/>
      <c r="D360" s="38"/>
      <c r="E360" s="38"/>
      <c r="F360" s="44" t="s">
        <v>924</v>
      </c>
      <c r="G360" s="40"/>
      <c r="H360" s="25">
        <v>39.979999999999997</v>
      </c>
      <c r="I360" s="25">
        <v>0</v>
      </c>
      <c r="J360" s="25">
        <v>0</v>
      </c>
      <c r="K360" s="25">
        <v>39.979999999999997</v>
      </c>
      <c r="L360" s="74">
        <f>I360-J360</f>
        <v>0</v>
      </c>
    </row>
    <row r="361" spans="1:12" x14ac:dyDescent="0.3">
      <c r="A361" s="45" t="s">
        <v>925</v>
      </c>
      <c r="B361" s="37" t="s">
        <v>353</v>
      </c>
      <c r="C361" s="38"/>
      <c r="D361" s="38"/>
      <c r="E361" s="38"/>
      <c r="F361" s="38"/>
      <c r="G361" s="46" t="s">
        <v>924</v>
      </c>
      <c r="H361" s="27">
        <v>39.979999999999997</v>
      </c>
      <c r="I361" s="27">
        <v>0</v>
      </c>
      <c r="J361" s="27">
        <v>0</v>
      </c>
      <c r="K361" s="27">
        <v>39.979999999999997</v>
      </c>
      <c r="L361" s="68"/>
    </row>
    <row r="362" spans="1:12" x14ac:dyDescent="0.3">
      <c r="A362" s="43" t="s">
        <v>353</v>
      </c>
      <c r="B362" s="36" t="s">
        <v>353</v>
      </c>
      <c r="C362" s="44" t="s">
        <v>353</v>
      </c>
      <c r="D362" s="40"/>
      <c r="E362" s="40"/>
      <c r="F362" s="40"/>
      <c r="G362" s="40"/>
      <c r="H362" s="28"/>
      <c r="I362" s="28"/>
      <c r="J362" s="28"/>
      <c r="K362" s="28"/>
      <c r="L362" s="73"/>
    </row>
    <row r="363" spans="1:12" x14ac:dyDescent="0.3">
      <c r="A363" s="43" t="s">
        <v>926</v>
      </c>
      <c r="B363" s="36" t="s">
        <v>353</v>
      </c>
      <c r="C363" s="44" t="s">
        <v>927</v>
      </c>
      <c r="D363" s="40"/>
      <c r="E363" s="40"/>
      <c r="F363" s="40"/>
      <c r="G363" s="40"/>
      <c r="H363" s="25">
        <v>307181.90999999997</v>
      </c>
      <c r="I363" s="25">
        <v>161031.20000000001</v>
      </c>
      <c r="J363" s="25">
        <v>0</v>
      </c>
      <c r="K363" s="25">
        <v>468213.11</v>
      </c>
      <c r="L363" s="74">
        <f>I363-J363</f>
        <v>161031.20000000001</v>
      </c>
    </row>
    <row r="364" spans="1:12" x14ac:dyDescent="0.3">
      <c r="A364" s="43" t="s">
        <v>928</v>
      </c>
      <c r="B364" s="37" t="s">
        <v>353</v>
      </c>
      <c r="C364" s="38"/>
      <c r="D364" s="44" t="s">
        <v>927</v>
      </c>
      <c r="E364" s="40"/>
      <c r="F364" s="40"/>
      <c r="G364" s="40"/>
      <c r="H364" s="25">
        <v>307181.90999999997</v>
      </c>
      <c r="I364" s="25">
        <v>161031.20000000001</v>
      </c>
      <c r="J364" s="25">
        <v>0</v>
      </c>
      <c r="K364" s="25">
        <v>468213.11</v>
      </c>
      <c r="L364" s="72"/>
    </row>
    <row r="365" spans="1:12" x14ac:dyDescent="0.3">
      <c r="A365" s="43" t="s">
        <v>929</v>
      </c>
      <c r="B365" s="37" t="s">
        <v>353</v>
      </c>
      <c r="C365" s="38"/>
      <c r="D365" s="38"/>
      <c r="E365" s="44" t="s">
        <v>927</v>
      </c>
      <c r="F365" s="40"/>
      <c r="G365" s="40"/>
      <c r="H365" s="25">
        <v>307181.90999999997</v>
      </c>
      <c r="I365" s="25">
        <v>161031.20000000001</v>
      </c>
      <c r="J365" s="25">
        <v>0</v>
      </c>
      <c r="K365" s="25">
        <v>468213.11</v>
      </c>
      <c r="L365" s="72"/>
    </row>
    <row r="366" spans="1:12" x14ac:dyDescent="0.3">
      <c r="A366" s="43" t="s">
        <v>930</v>
      </c>
      <c r="B366" s="37" t="s">
        <v>353</v>
      </c>
      <c r="C366" s="38"/>
      <c r="D366" s="38"/>
      <c r="E366" s="38"/>
      <c r="F366" s="44" t="s">
        <v>927</v>
      </c>
      <c r="G366" s="40"/>
      <c r="H366" s="25">
        <v>307181.90999999997</v>
      </c>
      <c r="I366" s="25">
        <v>161031.20000000001</v>
      </c>
      <c r="J366" s="25">
        <v>0</v>
      </c>
      <c r="K366" s="25">
        <v>468213.11</v>
      </c>
      <c r="L366" s="72"/>
    </row>
    <row r="367" spans="1:12" x14ac:dyDescent="0.3">
      <c r="A367" s="45" t="s">
        <v>931</v>
      </c>
      <c r="B367" s="37" t="s">
        <v>353</v>
      </c>
      <c r="C367" s="38"/>
      <c r="D367" s="38"/>
      <c r="E367" s="38"/>
      <c r="F367" s="38"/>
      <c r="G367" s="46" t="s">
        <v>932</v>
      </c>
      <c r="H367" s="27">
        <v>305960.5</v>
      </c>
      <c r="I367" s="27">
        <v>160389.45000000001</v>
      </c>
      <c r="J367" s="27">
        <v>0</v>
      </c>
      <c r="K367" s="27">
        <v>466349.95</v>
      </c>
      <c r="L367" s="74">
        <f t="shared" ref="L367:L368" si="3">I367-J367</f>
        <v>160389.45000000001</v>
      </c>
    </row>
    <row r="368" spans="1:12" x14ac:dyDescent="0.3">
      <c r="A368" s="45" t="s">
        <v>933</v>
      </c>
      <c r="B368" s="37" t="s">
        <v>353</v>
      </c>
      <c r="C368" s="38"/>
      <c r="D368" s="38"/>
      <c r="E368" s="38"/>
      <c r="F368" s="38"/>
      <c r="G368" s="46" t="s">
        <v>934</v>
      </c>
      <c r="H368" s="27">
        <v>1221.4100000000001</v>
      </c>
      <c r="I368" s="27">
        <v>641.75</v>
      </c>
      <c r="J368" s="27">
        <v>0</v>
      </c>
      <c r="K368" s="27">
        <v>1863.16</v>
      </c>
      <c r="L368" s="74">
        <f t="shared" si="3"/>
        <v>641.75</v>
      </c>
    </row>
    <row r="369" spans="1:12" x14ac:dyDescent="0.3">
      <c r="A369" s="47" t="s">
        <v>353</v>
      </c>
      <c r="B369" s="37" t="s">
        <v>353</v>
      </c>
      <c r="C369" s="38"/>
      <c r="D369" s="38"/>
      <c r="E369" s="38"/>
      <c r="F369" s="38"/>
      <c r="G369" s="48" t="s">
        <v>353</v>
      </c>
      <c r="H369" s="26"/>
      <c r="I369" s="26"/>
      <c r="J369" s="26"/>
      <c r="K369" s="26"/>
      <c r="L369" s="69"/>
    </row>
    <row r="370" spans="1:12" x14ac:dyDescent="0.3">
      <c r="A370" s="43" t="s">
        <v>935</v>
      </c>
      <c r="B370" s="36" t="s">
        <v>353</v>
      </c>
      <c r="C370" s="44" t="s">
        <v>936</v>
      </c>
      <c r="D370" s="40"/>
      <c r="E370" s="40"/>
      <c r="F370" s="40"/>
      <c r="G370" s="40"/>
      <c r="H370" s="25">
        <v>3805.25</v>
      </c>
      <c r="I370" s="25">
        <v>1673.95</v>
      </c>
      <c r="J370" s="25">
        <v>0</v>
      </c>
      <c r="K370" s="25">
        <v>5479.2</v>
      </c>
      <c r="L370" s="74">
        <f>I370-J370</f>
        <v>1673.95</v>
      </c>
    </row>
    <row r="371" spans="1:12" x14ac:dyDescent="0.3">
      <c r="A371" s="43" t="s">
        <v>937</v>
      </c>
      <c r="B371" s="37" t="s">
        <v>353</v>
      </c>
      <c r="C371" s="38"/>
      <c r="D371" s="44" t="s">
        <v>936</v>
      </c>
      <c r="E371" s="40"/>
      <c r="F371" s="40"/>
      <c r="G371" s="40"/>
      <c r="H371" s="25">
        <v>3805.25</v>
      </c>
      <c r="I371" s="25">
        <v>1673.95</v>
      </c>
      <c r="J371" s="25">
        <v>0</v>
      </c>
      <c r="K371" s="25">
        <v>5479.2</v>
      </c>
      <c r="L371" s="72"/>
    </row>
    <row r="372" spans="1:12" x14ac:dyDescent="0.3">
      <c r="A372" s="43" t="s">
        <v>938</v>
      </c>
      <c r="B372" s="37" t="s">
        <v>353</v>
      </c>
      <c r="C372" s="38"/>
      <c r="D372" s="38"/>
      <c r="E372" s="44" t="s">
        <v>936</v>
      </c>
      <c r="F372" s="40"/>
      <c r="G372" s="40"/>
      <c r="H372" s="25">
        <v>3805.25</v>
      </c>
      <c r="I372" s="25">
        <v>1673.95</v>
      </c>
      <c r="J372" s="25">
        <v>0</v>
      </c>
      <c r="K372" s="25">
        <v>5479.2</v>
      </c>
      <c r="L372" s="72"/>
    </row>
    <row r="373" spans="1:12" x14ac:dyDescent="0.3">
      <c r="A373" s="43" t="s">
        <v>939</v>
      </c>
      <c r="B373" s="37" t="s">
        <v>353</v>
      </c>
      <c r="C373" s="38"/>
      <c r="D373" s="38"/>
      <c r="E373" s="38"/>
      <c r="F373" s="44" t="s">
        <v>936</v>
      </c>
      <c r="G373" s="40"/>
      <c r="H373" s="25">
        <v>3805.25</v>
      </c>
      <c r="I373" s="25">
        <v>1673.95</v>
      </c>
      <c r="J373" s="25">
        <v>0</v>
      </c>
      <c r="K373" s="25">
        <v>5479.2</v>
      </c>
      <c r="L373" s="72"/>
    </row>
    <row r="374" spans="1:12" x14ac:dyDescent="0.3">
      <c r="A374" s="45" t="s">
        <v>940</v>
      </c>
      <c r="B374" s="37" t="s">
        <v>353</v>
      </c>
      <c r="C374" s="38"/>
      <c r="D374" s="38"/>
      <c r="E374" s="38"/>
      <c r="F374" s="38"/>
      <c r="G374" s="46" t="s">
        <v>576</v>
      </c>
      <c r="H374" s="27">
        <v>3322.99</v>
      </c>
      <c r="I374" s="27">
        <v>1673.95</v>
      </c>
      <c r="J374" s="27">
        <v>0</v>
      </c>
      <c r="K374" s="27">
        <v>4996.9399999999996</v>
      </c>
      <c r="L374" s="68"/>
    </row>
    <row r="375" spans="1:12" x14ac:dyDescent="0.3">
      <c r="A375" s="45" t="s">
        <v>941</v>
      </c>
      <c r="B375" s="37" t="s">
        <v>353</v>
      </c>
      <c r="C375" s="38"/>
      <c r="D375" s="38"/>
      <c r="E375" s="38"/>
      <c r="F375" s="38"/>
      <c r="G375" s="46" t="s">
        <v>574</v>
      </c>
      <c r="H375" s="27">
        <v>482.26</v>
      </c>
      <c r="I375" s="27">
        <v>0</v>
      </c>
      <c r="J375" s="27">
        <v>0</v>
      </c>
      <c r="K375" s="27">
        <v>482.26</v>
      </c>
      <c r="L375" s="68"/>
    </row>
    <row r="376" spans="1:12" x14ac:dyDescent="0.3">
      <c r="A376" s="47" t="s">
        <v>353</v>
      </c>
      <c r="B376" s="37" t="s">
        <v>353</v>
      </c>
      <c r="C376" s="38"/>
      <c r="D376" s="38"/>
      <c r="E376" s="38"/>
      <c r="F376" s="38"/>
      <c r="G376" s="48" t="s">
        <v>353</v>
      </c>
      <c r="H376" s="26"/>
      <c r="I376" s="26"/>
      <c r="J376" s="26"/>
      <c r="K376" s="26"/>
      <c r="L376" s="69"/>
    </row>
    <row r="377" spans="1:12" x14ac:dyDescent="0.3">
      <c r="A377" s="43" t="s">
        <v>942</v>
      </c>
      <c r="B377" s="36" t="s">
        <v>353</v>
      </c>
      <c r="C377" s="44" t="s">
        <v>943</v>
      </c>
      <c r="D377" s="40"/>
      <c r="E377" s="40"/>
      <c r="F377" s="40"/>
      <c r="G377" s="40"/>
      <c r="H377" s="25">
        <v>469.63</v>
      </c>
      <c r="I377" s="25">
        <v>0</v>
      </c>
      <c r="J377" s="25">
        <v>0</v>
      </c>
      <c r="K377" s="25">
        <v>469.63</v>
      </c>
      <c r="L377" s="74">
        <f>I377-J377</f>
        <v>0</v>
      </c>
    </row>
    <row r="378" spans="1:12" x14ac:dyDescent="0.3">
      <c r="A378" s="43" t="s">
        <v>944</v>
      </c>
      <c r="B378" s="37" t="s">
        <v>353</v>
      </c>
      <c r="C378" s="38"/>
      <c r="D378" s="44" t="s">
        <v>943</v>
      </c>
      <c r="E378" s="40"/>
      <c r="F378" s="40"/>
      <c r="G378" s="40"/>
      <c r="H378" s="25">
        <v>469.63</v>
      </c>
      <c r="I378" s="25">
        <v>0</v>
      </c>
      <c r="J378" s="25">
        <v>0</v>
      </c>
      <c r="K378" s="25">
        <v>469.63</v>
      </c>
      <c r="L378" s="72"/>
    </row>
    <row r="379" spans="1:12" x14ac:dyDescent="0.3">
      <c r="A379" s="43" t="s">
        <v>945</v>
      </c>
      <c r="B379" s="37" t="s">
        <v>353</v>
      </c>
      <c r="C379" s="38"/>
      <c r="D379" s="38"/>
      <c r="E379" s="44" t="s">
        <v>943</v>
      </c>
      <c r="F379" s="40"/>
      <c r="G379" s="40"/>
      <c r="H379" s="25">
        <v>469.63</v>
      </c>
      <c r="I379" s="25">
        <v>0</v>
      </c>
      <c r="J379" s="25">
        <v>0</v>
      </c>
      <c r="K379" s="25">
        <v>469.63</v>
      </c>
      <c r="L379" s="72"/>
    </row>
    <row r="380" spans="1:12" x14ac:dyDescent="0.3">
      <c r="A380" s="43" t="s">
        <v>946</v>
      </c>
      <c r="B380" s="37" t="s">
        <v>353</v>
      </c>
      <c r="C380" s="38"/>
      <c r="D380" s="38"/>
      <c r="E380" s="38"/>
      <c r="F380" s="44" t="s">
        <v>943</v>
      </c>
      <c r="G380" s="40"/>
      <c r="H380" s="25">
        <v>469.63</v>
      </c>
      <c r="I380" s="25">
        <v>0</v>
      </c>
      <c r="J380" s="25">
        <v>0</v>
      </c>
      <c r="K380" s="25">
        <v>469.63</v>
      </c>
      <c r="L380" s="72"/>
    </row>
    <row r="381" spans="1:12" x14ac:dyDescent="0.3">
      <c r="A381" s="45" t="s">
        <v>947</v>
      </c>
      <c r="B381" s="37" t="s">
        <v>353</v>
      </c>
      <c r="C381" s="38"/>
      <c r="D381" s="38"/>
      <c r="E381" s="38"/>
      <c r="F381" s="38"/>
      <c r="G381" s="46" t="s">
        <v>943</v>
      </c>
      <c r="H381" s="27">
        <v>469.63</v>
      </c>
      <c r="I381" s="27">
        <v>0</v>
      </c>
      <c r="J381" s="27">
        <v>0</v>
      </c>
      <c r="K381" s="27">
        <v>469.63</v>
      </c>
      <c r="L381" s="68"/>
    </row>
    <row r="382" spans="1:12" x14ac:dyDescent="0.3">
      <c r="A382" s="47" t="s">
        <v>353</v>
      </c>
      <c r="B382" s="37" t="s">
        <v>353</v>
      </c>
      <c r="C382" s="38"/>
      <c r="D382" s="38"/>
      <c r="E382" s="38"/>
      <c r="F382" s="38"/>
      <c r="G382" s="48" t="s">
        <v>353</v>
      </c>
      <c r="H382" s="26"/>
      <c r="I382" s="26"/>
      <c r="J382" s="26"/>
      <c r="K382" s="26"/>
      <c r="L382" s="69"/>
    </row>
    <row r="383" spans="1:12" x14ac:dyDescent="0.3">
      <c r="A383" s="43" t="s">
        <v>948</v>
      </c>
      <c r="B383" s="36" t="s">
        <v>353</v>
      </c>
      <c r="C383" s="44" t="s">
        <v>949</v>
      </c>
      <c r="D383" s="40"/>
      <c r="E383" s="40"/>
      <c r="F383" s="40"/>
      <c r="G383" s="40"/>
      <c r="H383" s="25">
        <v>92282.6</v>
      </c>
      <c r="I383" s="25">
        <v>0</v>
      </c>
      <c r="J383" s="25">
        <v>0</v>
      </c>
      <c r="K383" s="25">
        <v>92282.6</v>
      </c>
      <c r="L383" s="74">
        <f>I383-J383</f>
        <v>0</v>
      </c>
    </row>
    <row r="384" spans="1:12" x14ac:dyDescent="0.3">
      <c r="A384" s="43" t="s">
        <v>950</v>
      </c>
      <c r="B384" s="37" t="s">
        <v>353</v>
      </c>
      <c r="C384" s="38"/>
      <c r="D384" s="44" t="s">
        <v>949</v>
      </c>
      <c r="E384" s="40"/>
      <c r="F384" s="40"/>
      <c r="G384" s="40"/>
      <c r="H384" s="25">
        <v>92282.6</v>
      </c>
      <c r="I384" s="25">
        <v>0</v>
      </c>
      <c r="J384" s="25">
        <v>0</v>
      </c>
      <c r="K384" s="25">
        <v>92282.6</v>
      </c>
      <c r="L384" s="72"/>
    </row>
    <row r="385" spans="1:12" x14ac:dyDescent="0.3">
      <c r="A385" s="43" t="s">
        <v>951</v>
      </c>
      <c r="B385" s="37" t="s">
        <v>353</v>
      </c>
      <c r="C385" s="38"/>
      <c r="D385" s="38"/>
      <c r="E385" s="44" t="s">
        <v>949</v>
      </c>
      <c r="F385" s="40"/>
      <c r="G385" s="40"/>
      <c r="H385" s="25">
        <v>92282.6</v>
      </c>
      <c r="I385" s="25">
        <v>0</v>
      </c>
      <c r="J385" s="25">
        <v>0</v>
      </c>
      <c r="K385" s="25">
        <v>92282.6</v>
      </c>
      <c r="L385" s="72"/>
    </row>
    <row r="386" spans="1:12" x14ac:dyDescent="0.3">
      <c r="A386" s="43" t="s">
        <v>952</v>
      </c>
      <c r="B386" s="37" t="s">
        <v>353</v>
      </c>
      <c r="C386" s="38"/>
      <c r="D386" s="38"/>
      <c r="E386" s="38"/>
      <c r="F386" s="44" t="s">
        <v>949</v>
      </c>
      <c r="G386" s="40"/>
      <c r="H386" s="25">
        <v>92282.6</v>
      </c>
      <c r="I386" s="25">
        <v>0</v>
      </c>
      <c r="J386" s="25">
        <v>0</v>
      </c>
      <c r="K386" s="25">
        <v>92282.6</v>
      </c>
      <c r="L386" s="72"/>
    </row>
    <row r="387" spans="1:12" x14ac:dyDescent="0.3">
      <c r="A387" s="45" t="s">
        <v>953</v>
      </c>
      <c r="B387" s="37" t="s">
        <v>353</v>
      </c>
      <c r="C387" s="38"/>
      <c r="D387" s="38"/>
      <c r="E387" s="38"/>
      <c r="F387" s="38"/>
      <c r="G387" s="46" t="s">
        <v>954</v>
      </c>
      <c r="H387" s="27">
        <v>555.1</v>
      </c>
      <c r="I387" s="27">
        <v>0</v>
      </c>
      <c r="J387" s="27">
        <v>0</v>
      </c>
      <c r="K387" s="27">
        <v>555.1</v>
      </c>
      <c r="L387" s="68"/>
    </row>
    <row r="388" spans="1:12" x14ac:dyDescent="0.3">
      <c r="A388" s="45" t="s">
        <v>955</v>
      </c>
      <c r="B388" s="37" t="s">
        <v>353</v>
      </c>
      <c r="C388" s="38"/>
      <c r="D388" s="38"/>
      <c r="E388" s="38"/>
      <c r="F388" s="38"/>
      <c r="G388" s="46" t="s">
        <v>956</v>
      </c>
      <c r="H388" s="27">
        <v>86000</v>
      </c>
      <c r="I388" s="27">
        <v>0</v>
      </c>
      <c r="J388" s="27">
        <v>0</v>
      </c>
      <c r="K388" s="27">
        <v>86000</v>
      </c>
      <c r="L388" s="68"/>
    </row>
    <row r="389" spans="1:12" x14ac:dyDescent="0.3">
      <c r="A389" s="45" t="s">
        <v>957</v>
      </c>
      <c r="B389" s="37" t="s">
        <v>353</v>
      </c>
      <c r="C389" s="38"/>
      <c r="D389" s="38"/>
      <c r="E389" s="38"/>
      <c r="F389" s="38"/>
      <c r="G389" s="46" t="s">
        <v>1021</v>
      </c>
      <c r="H389" s="27">
        <v>5727.5</v>
      </c>
      <c r="I389" s="27">
        <v>0</v>
      </c>
      <c r="J389" s="27">
        <v>0</v>
      </c>
      <c r="K389" s="27">
        <v>5727.5</v>
      </c>
      <c r="L389" s="68"/>
    </row>
    <row r="390" spans="1:12" x14ac:dyDescent="0.3">
      <c r="A390" s="43" t="s">
        <v>353</v>
      </c>
      <c r="B390" s="37" t="s">
        <v>353</v>
      </c>
      <c r="C390" s="38"/>
      <c r="D390" s="38"/>
      <c r="E390" s="44" t="s">
        <v>353</v>
      </c>
      <c r="F390" s="40"/>
      <c r="G390" s="40"/>
      <c r="H390" s="28"/>
      <c r="I390" s="28"/>
      <c r="J390" s="28"/>
      <c r="K390" s="28"/>
      <c r="L390" s="73"/>
    </row>
    <row r="391" spans="1:12" x14ac:dyDescent="0.3">
      <c r="A391" s="43" t="s">
        <v>74</v>
      </c>
      <c r="B391" s="44" t="s">
        <v>959</v>
      </c>
      <c r="C391" s="40"/>
      <c r="D391" s="40"/>
      <c r="E391" s="40"/>
      <c r="F391" s="40"/>
      <c r="G391" s="40"/>
      <c r="H391" s="25">
        <v>6995199.1500000004</v>
      </c>
      <c r="I391" s="25">
        <v>0</v>
      </c>
      <c r="J391" s="25">
        <v>3018984.86</v>
      </c>
      <c r="K391" s="25">
        <v>10014184.01</v>
      </c>
      <c r="L391" s="72"/>
    </row>
    <row r="392" spans="1:12" x14ac:dyDescent="0.3">
      <c r="A392" s="43" t="s">
        <v>960</v>
      </c>
      <c r="B392" s="36" t="s">
        <v>353</v>
      </c>
      <c r="C392" s="44" t="s">
        <v>959</v>
      </c>
      <c r="D392" s="40"/>
      <c r="E392" s="40"/>
      <c r="F392" s="40"/>
      <c r="G392" s="40"/>
      <c r="H392" s="25">
        <v>6995199.1500000004</v>
      </c>
      <c r="I392" s="25">
        <v>0</v>
      </c>
      <c r="J392" s="25">
        <v>3018984.86</v>
      </c>
      <c r="K392" s="25">
        <v>10014184.01</v>
      </c>
      <c r="L392" s="72"/>
    </row>
    <row r="393" spans="1:12" x14ac:dyDescent="0.3">
      <c r="A393" s="43" t="s">
        <v>961</v>
      </c>
      <c r="B393" s="37" t="s">
        <v>353</v>
      </c>
      <c r="C393" s="38"/>
      <c r="D393" s="44" t="s">
        <v>959</v>
      </c>
      <c r="E393" s="40"/>
      <c r="F393" s="40"/>
      <c r="G393" s="40"/>
      <c r="H393" s="25">
        <v>6995199.1500000004</v>
      </c>
      <c r="I393" s="25">
        <v>0</v>
      </c>
      <c r="J393" s="25">
        <v>3018984.86</v>
      </c>
      <c r="K393" s="25">
        <v>10014184.01</v>
      </c>
      <c r="L393" s="72"/>
    </row>
    <row r="394" spans="1:12" x14ac:dyDescent="0.3">
      <c r="A394" s="43" t="s">
        <v>962</v>
      </c>
      <c r="B394" s="37" t="s">
        <v>353</v>
      </c>
      <c r="C394" s="38"/>
      <c r="D394" s="38"/>
      <c r="E394" s="44" t="s">
        <v>963</v>
      </c>
      <c r="F394" s="40"/>
      <c r="G394" s="40"/>
      <c r="H394" s="25">
        <v>6858942.1399999997</v>
      </c>
      <c r="I394" s="25">
        <v>0</v>
      </c>
      <c r="J394" s="25">
        <v>2976149.07</v>
      </c>
      <c r="K394" s="25">
        <v>9835091.2100000009</v>
      </c>
      <c r="L394" s="72"/>
    </row>
    <row r="395" spans="1:12" x14ac:dyDescent="0.3">
      <c r="A395" s="43" t="s">
        <v>964</v>
      </c>
      <c r="B395" s="37" t="s">
        <v>353</v>
      </c>
      <c r="C395" s="38"/>
      <c r="D395" s="38"/>
      <c r="E395" s="38"/>
      <c r="F395" s="44" t="s">
        <v>963</v>
      </c>
      <c r="G395" s="40"/>
      <c r="H395" s="25">
        <v>6858942.1399999997</v>
      </c>
      <c r="I395" s="25">
        <v>0</v>
      </c>
      <c r="J395" s="25">
        <v>2976149.07</v>
      </c>
      <c r="K395" s="25">
        <v>9835091.2100000009</v>
      </c>
      <c r="L395" s="72"/>
    </row>
    <row r="396" spans="1:12" x14ac:dyDescent="0.3">
      <c r="A396" s="45" t="s">
        <v>965</v>
      </c>
      <c r="B396" s="37" t="s">
        <v>353</v>
      </c>
      <c r="C396" s="38"/>
      <c r="D396" s="38"/>
      <c r="E396" s="38"/>
      <c r="F396" s="38"/>
      <c r="G396" s="46" t="s">
        <v>966</v>
      </c>
      <c r="H396" s="27">
        <v>6858942.1399999997</v>
      </c>
      <c r="I396" s="27">
        <v>0</v>
      </c>
      <c r="J396" s="27">
        <v>2976149.07</v>
      </c>
      <c r="K396" s="27">
        <v>9835091.2100000009</v>
      </c>
      <c r="L396" s="68"/>
    </row>
    <row r="397" spans="1:12" x14ac:dyDescent="0.3">
      <c r="A397" s="47" t="s">
        <v>353</v>
      </c>
      <c r="B397" s="37" t="s">
        <v>353</v>
      </c>
      <c r="C397" s="38"/>
      <c r="D397" s="38"/>
      <c r="E397" s="38"/>
      <c r="F397" s="38"/>
      <c r="G397" s="48" t="s">
        <v>353</v>
      </c>
      <c r="H397" s="26"/>
      <c r="I397" s="26"/>
      <c r="J397" s="26"/>
      <c r="K397" s="26"/>
      <c r="L397" s="69"/>
    </row>
    <row r="398" spans="1:12" x14ac:dyDescent="0.3">
      <c r="A398" s="43" t="s">
        <v>967</v>
      </c>
      <c r="B398" s="37" t="s">
        <v>353</v>
      </c>
      <c r="C398" s="38"/>
      <c r="D398" s="38"/>
      <c r="E398" s="44" t="s">
        <v>968</v>
      </c>
      <c r="F398" s="40"/>
      <c r="G398" s="40"/>
      <c r="H398" s="25">
        <v>92341.16</v>
      </c>
      <c r="I398" s="25">
        <v>0</v>
      </c>
      <c r="J398" s="25">
        <v>322.42</v>
      </c>
      <c r="K398" s="25">
        <v>92663.58</v>
      </c>
      <c r="L398" s="72"/>
    </row>
    <row r="399" spans="1:12" x14ac:dyDescent="0.3">
      <c r="A399" s="43" t="s">
        <v>969</v>
      </c>
      <c r="B399" s="37" t="s">
        <v>353</v>
      </c>
      <c r="C399" s="38"/>
      <c r="D399" s="38"/>
      <c r="E399" s="38"/>
      <c r="F399" s="44" t="s">
        <v>970</v>
      </c>
      <c r="G399" s="40"/>
      <c r="H399" s="25">
        <v>92341.16</v>
      </c>
      <c r="I399" s="25">
        <v>0</v>
      </c>
      <c r="J399" s="25">
        <v>322.42</v>
      </c>
      <c r="K399" s="25">
        <v>92663.58</v>
      </c>
      <c r="L399" s="72"/>
    </row>
    <row r="400" spans="1:12" x14ac:dyDescent="0.3">
      <c r="A400" s="45" t="s">
        <v>971</v>
      </c>
      <c r="B400" s="37" t="s">
        <v>353</v>
      </c>
      <c r="C400" s="38"/>
      <c r="D400" s="38"/>
      <c r="E400" s="38"/>
      <c r="F400" s="38"/>
      <c r="G400" s="46" t="s">
        <v>972</v>
      </c>
      <c r="H400" s="27">
        <v>92341.16</v>
      </c>
      <c r="I400" s="27">
        <v>0</v>
      </c>
      <c r="J400" s="27">
        <v>322.42</v>
      </c>
      <c r="K400" s="27">
        <v>92663.58</v>
      </c>
      <c r="L400" s="68"/>
    </row>
    <row r="401" spans="1:13" x14ac:dyDescent="0.3">
      <c r="A401" s="47" t="s">
        <v>353</v>
      </c>
      <c r="B401" s="37" t="s">
        <v>353</v>
      </c>
      <c r="C401" s="38"/>
      <c r="D401" s="38"/>
      <c r="E401" s="38"/>
      <c r="F401" s="38"/>
      <c r="G401" s="48" t="s">
        <v>353</v>
      </c>
      <c r="H401" s="26"/>
      <c r="I401" s="26"/>
      <c r="J401" s="26"/>
      <c r="K401" s="26"/>
      <c r="L401" s="69"/>
    </row>
    <row r="402" spans="1:13" x14ac:dyDescent="0.3">
      <c r="A402" s="43" t="s">
        <v>973</v>
      </c>
      <c r="B402" s="37" t="s">
        <v>353</v>
      </c>
      <c r="C402" s="38"/>
      <c r="D402" s="38"/>
      <c r="E402" s="44" t="s">
        <v>974</v>
      </c>
      <c r="F402" s="40"/>
      <c r="G402" s="40"/>
      <c r="H402" s="25">
        <v>34680.79</v>
      </c>
      <c r="I402" s="25">
        <v>0</v>
      </c>
      <c r="J402" s="25">
        <v>25897.25</v>
      </c>
      <c r="K402" s="25">
        <v>60578.04</v>
      </c>
      <c r="L402" s="72"/>
    </row>
    <row r="403" spans="1:13" x14ac:dyDescent="0.3">
      <c r="A403" s="43" t="s">
        <v>975</v>
      </c>
      <c r="B403" s="37" t="s">
        <v>353</v>
      </c>
      <c r="C403" s="38"/>
      <c r="D403" s="38"/>
      <c r="E403" s="38"/>
      <c r="F403" s="44" t="s">
        <v>974</v>
      </c>
      <c r="G403" s="40"/>
      <c r="H403" s="25">
        <v>34680.79</v>
      </c>
      <c r="I403" s="25">
        <v>0</v>
      </c>
      <c r="J403" s="25">
        <v>25897.25</v>
      </c>
      <c r="K403" s="25">
        <v>60578.04</v>
      </c>
      <c r="L403" s="72"/>
    </row>
    <row r="404" spans="1:13" x14ac:dyDescent="0.3">
      <c r="A404" s="45" t="s">
        <v>976</v>
      </c>
      <c r="B404" s="37" t="s">
        <v>353</v>
      </c>
      <c r="C404" s="38"/>
      <c r="D404" s="38"/>
      <c r="E404" s="38"/>
      <c r="F404" s="38"/>
      <c r="G404" s="46" t="s">
        <v>977</v>
      </c>
      <c r="H404" s="27">
        <v>34568.74</v>
      </c>
      <c r="I404" s="27">
        <v>0</v>
      </c>
      <c r="J404" s="27">
        <v>25897.18</v>
      </c>
      <c r="K404" s="27">
        <v>60465.919999999998</v>
      </c>
      <c r="L404" s="68"/>
    </row>
    <row r="405" spans="1:13" x14ac:dyDescent="0.3">
      <c r="A405" s="45" t="s">
        <v>978</v>
      </c>
      <c r="B405" s="37" t="s">
        <v>353</v>
      </c>
      <c r="C405" s="38"/>
      <c r="D405" s="38"/>
      <c r="E405" s="38"/>
      <c r="F405" s="38"/>
      <c r="G405" s="46" t="s">
        <v>979</v>
      </c>
      <c r="H405" s="27">
        <v>112.05</v>
      </c>
      <c r="I405" s="27">
        <v>0</v>
      </c>
      <c r="J405" s="27">
        <v>7.0000000000000007E-2</v>
      </c>
      <c r="K405" s="27">
        <v>112.12</v>
      </c>
      <c r="L405" s="68"/>
    </row>
    <row r="406" spans="1:13" x14ac:dyDescent="0.3">
      <c r="A406" s="47" t="s">
        <v>353</v>
      </c>
      <c r="B406" s="37" t="s">
        <v>353</v>
      </c>
      <c r="C406" s="38"/>
      <c r="D406" s="38"/>
      <c r="E406" s="38"/>
      <c r="F406" s="38"/>
      <c r="G406" s="48" t="s">
        <v>353</v>
      </c>
      <c r="H406" s="26"/>
      <c r="I406" s="26"/>
      <c r="J406" s="26"/>
      <c r="K406" s="26"/>
      <c r="L406" s="69"/>
    </row>
    <row r="407" spans="1:13" x14ac:dyDescent="0.3">
      <c r="A407" s="43" t="s">
        <v>980</v>
      </c>
      <c r="B407" s="37" t="s">
        <v>353</v>
      </c>
      <c r="C407" s="38"/>
      <c r="D407" s="38"/>
      <c r="E407" s="44" t="s">
        <v>981</v>
      </c>
      <c r="F407" s="40"/>
      <c r="G407" s="40"/>
      <c r="H407" s="25">
        <v>8199.3700000000008</v>
      </c>
      <c r="I407" s="25">
        <v>0</v>
      </c>
      <c r="J407" s="25">
        <v>0</v>
      </c>
      <c r="K407" s="25">
        <v>8199.3700000000008</v>
      </c>
      <c r="L407" s="72"/>
    </row>
    <row r="408" spans="1:13" x14ac:dyDescent="0.3">
      <c r="A408" s="43" t="s">
        <v>982</v>
      </c>
      <c r="B408" s="37" t="s">
        <v>353</v>
      </c>
      <c r="C408" s="38"/>
      <c r="D408" s="38"/>
      <c r="E408" s="38"/>
      <c r="F408" s="44" t="s">
        <v>983</v>
      </c>
      <c r="G408" s="40"/>
      <c r="H408" s="25">
        <v>8199.3700000000008</v>
      </c>
      <c r="I408" s="25">
        <v>0</v>
      </c>
      <c r="J408" s="25">
        <v>0</v>
      </c>
      <c r="K408" s="25">
        <v>8199.3700000000008</v>
      </c>
      <c r="L408" s="72"/>
    </row>
    <row r="409" spans="1:13" x14ac:dyDescent="0.3">
      <c r="A409" s="45" t="s">
        <v>984</v>
      </c>
      <c r="B409" s="37" t="s">
        <v>353</v>
      </c>
      <c r="C409" s="38"/>
      <c r="D409" s="38"/>
      <c r="E409" s="38"/>
      <c r="F409" s="38"/>
      <c r="G409" s="46" t="s">
        <v>985</v>
      </c>
      <c r="H409" s="27">
        <v>8199.3700000000008</v>
      </c>
      <c r="I409" s="27">
        <v>0</v>
      </c>
      <c r="J409" s="27">
        <v>0</v>
      </c>
      <c r="K409" s="27">
        <v>8199.3700000000008</v>
      </c>
      <c r="L409" s="68"/>
    </row>
    <row r="410" spans="1:13" x14ac:dyDescent="0.3">
      <c r="A410" s="47" t="s">
        <v>353</v>
      </c>
      <c r="B410" s="37" t="s">
        <v>353</v>
      </c>
      <c r="C410" s="38"/>
      <c r="D410" s="38"/>
      <c r="E410" s="38"/>
      <c r="F410" s="38"/>
      <c r="G410" s="48" t="s">
        <v>353</v>
      </c>
      <c r="H410" s="26"/>
      <c r="I410" s="26"/>
      <c r="J410" s="26"/>
      <c r="K410" s="26"/>
      <c r="L410" s="69"/>
    </row>
    <row r="411" spans="1:13" x14ac:dyDescent="0.3">
      <c r="A411" s="43" t="s">
        <v>986</v>
      </c>
      <c r="B411" s="37" t="s">
        <v>353</v>
      </c>
      <c r="C411" s="38"/>
      <c r="D411" s="38"/>
      <c r="E411" s="44" t="s">
        <v>987</v>
      </c>
      <c r="F411" s="40"/>
      <c r="G411" s="40"/>
      <c r="H411" s="25">
        <v>373.88</v>
      </c>
      <c r="I411" s="25">
        <v>0</v>
      </c>
      <c r="J411" s="25">
        <v>0</v>
      </c>
      <c r="K411" s="25">
        <v>373.88</v>
      </c>
      <c r="L411" s="72"/>
      <c r="M411" s="53"/>
    </row>
    <row r="412" spans="1:13" x14ac:dyDescent="0.3">
      <c r="A412" s="43" t="s">
        <v>988</v>
      </c>
      <c r="B412" s="37" t="s">
        <v>353</v>
      </c>
      <c r="C412" s="38"/>
      <c r="D412" s="38"/>
      <c r="E412" s="38"/>
      <c r="F412" s="44" t="s">
        <v>987</v>
      </c>
      <c r="G412" s="40"/>
      <c r="H412" s="25">
        <v>373.88</v>
      </c>
      <c r="I412" s="25">
        <v>0</v>
      </c>
      <c r="J412" s="25">
        <v>0</v>
      </c>
      <c r="K412" s="25">
        <v>373.88</v>
      </c>
      <c r="L412" s="72"/>
    </row>
    <row r="413" spans="1:13" x14ac:dyDescent="0.3">
      <c r="A413" s="45" t="s">
        <v>989</v>
      </c>
      <c r="B413" s="37" t="s">
        <v>353</v>
      </c>
      <c r="C413" s="38"/>
      <c r="D413" s="38"/>
      <c r="E413" s="38"/>
      <c r="F413" s="38"/>
      <c r="G413" s="46" t="s">
        <v>990</v>
      </c>
      <c r="H413" s="27">
        <v>373.88</v>
      </c>
      <c r="I413" s="27">
        <v>0</v>
      </c>
      <c r="J413" s="27">
        <v>0</v>
      </c>
      <c r="K413" s="27">
        <v>373.88</v>
      </c>
      <c r="L413" s="68"/>
      <c r="M413" s="53"/>
    </row>
    <row r="414" spans="1:13" x14ac:dyDescent="0.3">
      <c r="A414" s="47" t="s">
        <v>353</v>
      </c>
      <c r="B414" s="37" t="s">
        <v>353</v>
      </c>
      <c r="C414" s="38"/>
      <c r="D414" s="38"/>
      <c r="E414" s="38"/>
      <c r="F414" s="38"/>
      <c r="G414" s="48" t="s">
        <v>353</v>
      </c>
      <c r="H414" s="26"/>
      <c r="I414" s="26"/>
      <c r="J414" s="26"/>
      <c r="K414" s="26"/>
      <c r="L414" s="69"/>
      <c r="M414" s="53"/>
    </row>
    <row r="415" spans="1:13" x14ac:dyDescent="0.3">
      <c r="A415" s="43" t="s">
        <v>991</v>
      </c>
      <c r="B415" s="37" t="s">
        <v>353</v>
      </c>
      <c r="C415" s="38"/>
      <c r="D415" s="38"/>
      <c r="E415" s="44" t="s">
        <v>992</v>
      </c>
      <c r="F415" s="40"/>
      <c r="G415" s="40"/>
      <c r="H415" s="25">
        <v>106.71</v>
      </c>
      <c r="I415" s="25">
        <v>0</v>
      </c>
      <c r="J415" s="25">
        <v>16616.12</v>
      </c>
      <c r="K415" s="25">
        <v>16722.830000000002</v>
      </c>
      <c r="L415" s="72"/>
    </row>
    <row r="416" spans="1:13" x14ac:dyDescent="0.3">
      <c r="A416" s="43" t="s">
        <v>993</v>
      </c>
      <c r="B416" s="37" t="s">
        <v>353</v>
      </c>
      <c r="C416" s="38"/>
      <c r="D416" s="38"/>
      <c r="E416" s="38"/>
      <c r="F416" s="44" t="s">
        <v>994</v>
      </c>
      <c r="G416" s="40"/>
      <c r="H416" s="25">
        <v>106.71</v>
      </c>
      <c r="I416" s="25">
        <v>0</v>
      </c>
      <c r="J416" s="25">
        <v>16616.12</v>
      </c>
      <c r="K416" s="25">
        <v>16722.830000000002</v>
      </c>
      <c r="L416" s="72"/>
    </row>
    <row r="417" spans="1:12" x14ac:dyDescent="0.3">
      <c r="A417" s="45" t="s">
        <v>995</v>
      </c>
      <c r="B417" s="37" t="s">
        <v>353</v>
      </c>
      <c r="C417" s="38"/>
      <c r="D417" s="38"/>
      <c r="E417" s="38"/>
      <c r="F417" s="38"/>
      <c r="G417" s="46" t="s">
        <v>996</v>
      </c>
      <c r="H417" s="27">
        <v>0</v>
      </c>
      <c r="I417" s="27">
        <v>0</v>
      </c>
      <c r="J417" s="27">
        <v>16562.37</v>
      </c>
      <c r="K417" s="27">
        <v>16562.37</v>
      </c>
      <c r="L417" s="68"/>
    </row>
    <row r="418" spans="1:12" x14ac:dyDescent="0.3">
      <c r="A418" s="45" t="s">
        <v>997</v>
      </c>
      <c r="B418" s="37" t="s">
        <v>353</v>
      </c>
      <c r="C418" s="38"/>
      <c r="D418" s="38"/>
      <c r="E418" s="38"/>
      <c r="F418" s="38"/>
      <c r="G418" s="46" t="s">
        <v>998</v>
      </c>
      <c r="H418" s="27">
        <v>106.71</v>
      </c>
      <c r="I418" s="27">
        <v>0</v>
      </c>
      <c r="J418" s="27">
        <v>53.75</v>
      </c>
      <c r="K418" s="27">
        <v>160.46</v>
      </c>
      <c r="L418" s="68"/>
    </row>
    <row r="419" spans="1:12" x14ac:dyDescent="0.3">
      <c r="A419" s="47" t="s">
        <v>353</v>
      </c>
      <c r="B419" s="37" t="s">
        <v>353</v>
      </c>
      <c r="C419" s="38"/>
      <c r="D419" s="38"/>
      <c r="E419" s="38"/>
      <c r="F419" s="38"/>
      <c r="G419" s="48" t="s">
        <v>353</v>
      </c>
      <c r="H419" s="26"/>
      <c r="I419" s="26"/>
      <c r="J419" s="26"/>
      <c r="K419" s="26"/>
      <c r="L419" s="69"/>
    </row>
    <row r="420" spans="1:12" x14ac:dyDescent="0.3">
      <c r="A420" s="43" t="s">
        <v>999</v>
      </c>
      <c r="B420" s="37" t="s">
        <v>353</v>
      </c>
      <c r="C420" s="38"/>
      <c r="D420" s="38"/>
      <c r="E420" s="44" t="s">
        <v>949</v>
      </c>
      <c r="F420" s="40"/>
      <c r="G420" s="40"/>
      <c r="H420" s="25">
        <v>555.1</v>
      </c>
      <c r="I420" s="25">
        <v>0</v>
      </c>
      <c r="J420" s="25">
        <v>0</v>
      </c>
      <c r="K420" s="25">
        <v>555.1</v>
      </c>
      <c r="L420" s="72"/>
    </row>
    <row r="421" spans="1:12" x14ac:dyDescent="0.3">
      <c r="A421" s="43" t="s">
        <v>1000</v>
      </c>
      <c r="B421" s="37" t="s">
        <v>353</v>
      </c>
      <c r="C421" s="38"/>
      <c r="D421" s="38"/>
      <c r="E421" s="38"/>
      <c r="F421" s="44" t="s">
        <v>949</v>
      </c>
      <c r="G421" s="40"/>
      <c r="H421" s="25">
        <v>555.1</v>
      </c>
      <c r="I421" s="25">
        <v>0</v>
      </c>
      <c r="J421" s="25">
        <v>0</v>
      </c>
      <c r="K421" s="25">
        <v>555.1</v>
      </c>
      <c r="L421" s="72"/>
    </row>
    <row r="422" spans="1:12" x14ac:dyDescent="0.3">
      <c r="A422" s="45" t="s">
        <v>1001</v>
      </c>
      <c r="B422" s="37" t="s">
        <v>353</v>
      </c>
      <c r="C422" s="38"/>
      <c r="D422" s="38"/>
      <c r="E422" s="38"/>
      <c r="F422" s="38"/>
      <c r="G422" s="46" t="s">
        <v>954</v>
      </c>
      <c r="H422" s="27">
        <v>555.1</v>
      </c>
      <c r="I422" s="27">
        <v>0</v>
      </c>
      <c r="J422" s="27">
        <v>0</v>
      </c>
      <c r="K422" s="27">
        <v>555.1</v>
      </c>
      <c r="L422" s="68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398"/>
  <sheetViews>
    <sheetView topLeftCell="A383" workbookViewId="0">
      <selection activeCell="J140" sqref="J140"/>
    </sheetView>
  </sheetViews>
  <sheetFormatPr defaultRowHeight="14.4" x14ac:dyDescent="0.3"/>
  <cols>
    <col min="1" max="1" width="16.6640625" customWidth="1"/>
    <col min="2" max="5" width="2.88671875" customWidth="1"/>
    <col min="6" max="6" width="2.109375" customWidth="1"/>
    <col min="7" max="7" width="52.6640625" bestFit="1" customWidth="1"/>
    <col min="8" max="8" width="15" style="29" bestFit="1" customWidth="1"/>
    <col min="9" max="10" width="14.33203125" style="29" bestFit="1" customWidth="1"/>
    <col min="11" max="11" width="15" style="29" bestFit="1" customWidth="1"/>
    <col min="12" max="12" width="13.33203125" style="29" bestFit="1" customWidth="1"/>
    <col min="257" max="257" width="16.6640625" customWidth="1"/>
    <col min="258" max="261" width="2.88671875" customWidth="1"/>
    <col min="262" max="262" width="2.109375" customWidth="1"/>
    <col min="263" max="263" width="52.6640625" bestFit="1" customWidth="1"/>
    <col min="264" max="264" width="15" bestFit="1" customWidth="1"/>
    <col min="265" max="266" width="14.33203125" bestFit="1" customWidth="1"/>
    <col min="267" max="267" width="15" bestFit="1" customWidth="1"/>
    <col min="268" max="268" width="13.33203125" bestFit="1" customWidth="1"/>
    <col min="513" max="513" width="16.6640625" customWidth="1"/>
    <col min="514" max="517" width="2.88671875" customWidth="1"/>
    <col min="518" max="518" width="2.109375" customWidth="1"/>
    <col min="519" max="519" width="52.6640625" bestFit="1" customWidth="1"/>
    <col min="520" max="520" width="15" bestFit="1" customWidth="1"/>
    <col min="521" max="522" width="14.33203125" bestFit="1" customWidth="1"/>
    <col min="523" max="523" width="15" bestFit="1" customWidth="1"/>
    <col min="524" max="524" width="13.33203125" bestFit="1" customWidth="1"/>
    <col min="769" max="769" width="16.6640625" customWidth="1"/>
    <col min="770" max="773" width="2.88671875" customWidth="1"/>
    <col min="774" max="774" width="2.109375" customWidth="1"/>
    <col min="775" max="775" width="52.6640625" bestFit="1" customWidth="1"/>
    <col min="776" max="776" width="15" bestFit="1" customWidth="1"/>
    <col min="777" max="778" width="14.33203125" bestFit="1" customWidth="1"/>
    <col min="779" max="779" width="15" bestFit="1" customWidth="1"/>
    <col min="780" max="780" width="13.33203125" bestFit="1" customWidth="1"/>
    <col min="1025" max="1025" width="16.6640625" customWidth="1"/>
    <col min="1026" max="1029" width="2.88671875" customWidth="1"/>
    <col min="1030" max="1030" width="2.109375" customWidth="1"/>
    <col min="1031" max="1031" width="52.6640625" bestFit="1" customWidth="1"/>
    <col min="1032" max="1032" width="15" bestFit="1" customWidth="1"/>
    <col min="1033" max="1034" width="14.33203125" bestFit="1" customWidth="1"/>
    <col min="1035" max="1035" width="15" bestFit="1" customWidth="1"/>
    <col min="1036" max="1036" width="13.33203125" bestFit="1" customWidth="1"/>
    <col min="1281" max="1281" width="16.6640625" customWidth="1"/>
    <col min="1282" max="1285" width="2.88671875" customWidth="1"/>
    <col min="1286" max="1286" width="2.109375" customWidth="1"/>
    <col min="1287" max="1287" width="52.6640625" bestFit="1" customWidth="1"/>
    <col min="1288" max="1288" width="15" bestFit="1" customWidth="1"/>
    <col min="1289" max="1290" width="14.33203125" bestFit="1" customWidth="1"/>
    <col min="1291" max="1291" width="15" bestFit="1" customWidth="1"/>
    <col min="1292" max="1292" width="13.33203125" bestFit="1" customWidth="1"/>
    <col min="1537" max="1537" width="16.6640625" customWidth="1"/>
    <col min="1538" max="1541" width="2.88671875" customWidth="1"/>
    <col min="1542" max="1542" width="2.109375" customWidth="1"/>
    <col min="1543" max="1543" width="52.6640625" bestFit="1" customWidth="1"/>
    <col min="1544" max="1544" width="15" bestFit="1" customWidth="1"/>
    <col min="1545" max="1546" width="14.33203125" bestFit="1" customWidth="1"/>
    <col min="1547" max="1547" width="15" bestFit="1" customWidth="1"/>
    <col min="1548" max="1548" width="13.33203125" bestFit="1" customWidth="1"/>
    <col min="1793" max="1793" width="16.6640625" customWidth="1"/>
    <col min="1794" max="1797" width="2.88671875" customWidth="1"/>
    <col min="1798" max="1798" width="2.109375" customWidth="1"/>
    <col min="1799" max="1799" width="52.6640625" bestFit="1" customWidth="1"/>
    <col min="1800" max="1800" width="15" bestFit="1" customWidth="1"/>
    <col min="1801" max="1802" width="14.33203125" bestFit="1" customWidth="1"/>
    <col min="1803" max="1803" width="15" bestFit="1" customWidth="1"/>
    <col min="1804" max="1804" width="13.33203125" bestFit="1" customWidth="1"/>
    <col min="2049" max="2049" width="16.6640625" customWidth="1"/>
    <col min="2050" max="2053" width="2.88671875" customWidth="1"/>
    <col min="2054" max="2054" width="2.109375" customWidth="1"/>
    <col min="2055" max="2055" width="52.6640625" bestFit="1" customWidth="1"/>
    <col min="2056" max="2056" width="15" bestFit="1" customWidth="1"/>
    <col min="2057" max="2058" width="14.33203125" bestFit="1" customWidth="1"/>
    <col min="2059" max="2059" width="15" bestFit="1" customWidth="1"/>
    <col min="2060" max="2060" width="13.33203125" bestFit="1" customWidth="1"/>
    <col min="2305" max="2305" width="16.6640625" customWidth="1"/>
    <col min="2306" max="2309" width="2.88671875" customWidth="1"/>
    <col min="2310" max="2310" width="2.109375" customWidth="1"/>
    <col min="2311" max="2311" width="52.6640625" bestFit="1" customWidth="1"/>
    <col min="2312" max="2312" width="15" bestFit="1" customWidth="1"/>
    <col min="2313" max="2314" width="14.33203125" bestFit="1" customWidth="1"/>
    <col min="2315" max="2315" width="15" bestFit="1" customWidth="1"/>
    <col min="2316" max="2316" width="13.33203125" bestFit="1" customWidth="1"/>
    <col min="2561" max="2561" width="16.6640625" customWidth="1"/>
    <col min="2562" max="2565" width="2.88671875" customWidth="1"/>
    <col min="2566" max="2566" width="2.109375" customWidth="1"/>
    <col min="2567" max="2567" width="52.6640625" bestFit="1" customWidth="1"/>
    <col min="2568" max="2568" width="15" bestFit="1" customWidth="1"/>
    <col min="2569" max="2570" width="14.33203125" bestFit="1" customWidth="1"/>
    <col min="2571" max="2571" width="15" bestFit="1" customWidth="1"/>
    <col min="2572" max="2572" width="13.33203125" bestFit="1" customWidth="1"/>
    <col min="2817" max="2817" width="16.6640625" customWidth="1"/>
    <col min="2818" max="2821" width="2.88671875" customWidth="1"/>
    <col min="2822" max="2822" width="2.109375" customWidth="1"/>
    <col min="2823" max="2823" width="52.6640625" bestFit="1" customWidth="1"/>
    <col min="2824" max="2824" width="15" bestFit="1" customWidth="1"/>
    <col min="2825" max="2826" width="14.33203125" bestFit="1" customWidth="1"/>
    <col min="2827" max="2827" width="15" bestFit="1" customWidth="1"/>
    <col min="2828" max="2828" width="13.33203125" bestFit="1" customWidth="1"/>
    <col min="3073" max="3073" width="16.6640625" customWidth="1"/>
    <col min="3074" max="3077" width="2.88671875" customWidth="1"/>
    <col min="3078" max="3078" width="2.109375" customWidth="1"/>
    <col min="3079" max="3079" width="52.6640625" bestFit="1" customWidth="1"/>
    <col min="3080" max="3080" width="15" bestFit="1" customWidth="1"/>
    <col min="3081" max="3082" width="14.33203125" bestFit="1" customWidth="1"/>
    <col min="3083" max="3083" width="15" bestFit="1" customWidth="1"/>
    <col min="3084" max="3084" width="13.33203125" bestFit="1" customWidth="1"/>
    <col min="3329" max="3329" width="16.6640625" customWidth="1"/>
    <col min="3330" max="3333" width="2.88671875" customWidth="1"/>
    <col min="3334" max="3334" width="2.109375" customWidth="1"/>
    <col min="3335" max="3335" width="52.6640625" bestFit="1" customWidth="1"/>
    <col min="3336" max="3336" width="15" bestFit="1" customWidth="1"/>
    <col min="3337" max="3338" width="14.33203125" bestFit="1" customWidth="1"/>
    <col min="3339" max="3339" width="15" bestFit="1" customWidth="1"/>
    <col min="3340" max="3340" width="13.33203125" bestFit="1" customWidth="1"/>
    <col min="3585" max="3585" width="16.6640625" customWidth="1"/>
    <col min="3586" max="3589" width="2.88671875" customWidth="1"/>
    <col min="3590" max="3590" width="2.109375" customWidth="1"/>
    <col min="3591" max="3591" width="52.6640625" bestFit="1" customWidth="1"/>
    <col min="3592" max="3592" width="15" bestFit="1" customWidth="1"/>
    <col min="3593" max="3594" width="14.33203125" bestFit="1" customWidth="1"/>
    <col min="3595" max="3595" width="15" bestFit="1" customWidth="1"/>
    <col min="3596" max="3596" width="13.33203125" bestFit="1" customWidth="1"/>
    <col min="3841" max="3841" width="16.6640625" customWidth="1"/>
    <col min="3842" max="3845" width="2.88671875" customWidth="1"/>
    <col min="3846" max="3846" width="2.109375" customWidth="1"/>
    <col min="3847" max="3847" width="52.6640625" bestFit="1" customWidth="1"/>
    <col min="3848" max="3848" width="15" bestFit="1" customWidth="1"/>
    <col min="3849" max="3850" width="14.33203125" bestFit="1" customWidth="1"/>
    <col min="3851" max="3851" width="15" bestFit="1" customWidth="1"/>
    <col min="3852" max="3852" width="13.33203125" bestFit="1" customWidth="1"/>
    <col min="4097" max="4097" width="16.6640625" customWidth="1"/>
    <col min="4098" max="4101" width="2.88671875" customWidth="1"/>
    <col min="4102" max="4102" width="2.109375" customWidth="1"/>
    <col min="4103" max="4103" width="52.6640625" bestFit="1" customWidth="1"/>
    <col min="4104" max="4104" width="15" bestFit="1" customWidth="1"/>
    <col min="4105" max="4106" width="14.33203125" bestFit="1" customWidth="1"/>
    <col min="4107" max="4107" width="15" bestFit="1" customWidth="1"/>
    <col min="4108" max="4108" width="13.33203125" bestFit="1" customWidth="1"/>
    <col min="4353" max="4353" width="16.6640625" customWidth="1"/>
    <col min="4354" max="4357" width="2.88671875" customWidth="1"/>
    <col min="4358" max="4358" width="2.109375" customWidth="1"/>
    <col min="4359" max="4359" width="52.6640625" bestFit="1" customWidth="1"/>
    <col min="4360" max="4360" width="15" bestFit="1" customWidth="1"/>
    <col min="4361" max="4362" width="14.33203125" bestFit="1" customWidth="1"/>
    <col min="4363" max="4363" width="15" bestFit="1" customWidth="1"/>
    <col min="4364" max="4364" width="13.33203125" bestFit="1" customWidth="1"/>
    <col min="4609" max="4609" width="16.6640625" customWidth="1"/>
    <col min="4610" max="4613" width="2.88671875" customWidth="1"/>
    <col min="4614" max="4614" width="2.109375" customWidth="1"/>
    <col min="4615" max="4615" width="52.6640625" bestFit="1" customWidth="1"/>
    <col min="4616" max="4616" width="15" bestFit="1" customWidth="1"/>
    <col min="4617" max="4618" width="14.33203125" bestFit="1" customWidth="1"/>
    <col min="4619" max="4619" width="15" bestFit="1" customWidth="1"/>
    <col min="4620" max="4620" width="13.33203125" bestFit="1" customWidth="1"/>
    <col min="4865" max="4865" width="16.6640625" customWidth="1"/>
    <col min="4866" max="4869" width="2.88671875" customWidth="1"/>
    <col min="4870" max="4870" width="2.109375" customWidth="1"/>
    <col min="4871" max="4871" width="52.6640625" bestFit="1" customWidth="1"/>
    <col min="4872" max="4872" width="15" bestFit="1" customWidth="1"/>
    <col min="4873" max="4874" width="14.33203125" bestFit="1" customWidth="1"/>
    <col min="4875" max="4875" width="15" bestFit="1" customWidth="1"/>
    <col min="4876" max="4876" width="13.33203125" bestFit="1" customWidth="1"/>
    <col min="5121" max="5121" width="16.6640625" customWidth="1"/>
    <col min="5122" max="5125" width="2.88671875" customWidth="1"/>
    <col min="5126" max="5126" width="2.109375" customWidth="1"/>
    <col min="5127" max="5127" width="52.6640625" bestFit="1" customWidth="1"/>
    <col min="5128" max="5128" width="15" bestFit="1" customWidth="1"/>
    <col min="5129" max="5130" width="14.33203125" bestFit="1" customWidth="1"/>
    <col min="5131" max="5131" width="15" bestFit="1" customWidth="1"/>
    <col min="5132" max="5132" width="13.33203125" bestFit="1" customWidth="1"/>
    <col min="5377" max="5377" width="16.6640625" customWidth="1"/>
    <col min="5378" max="5381" width="2.88671875" customWidth="1"/>
    <col min="5382" max="5382" width="2.109375" customWidth="1"/>
    <col min="5383" max="5383" width="52.6640625" bestFit="1" customWidth="1"/>
    <col min="5384" max="5384" width="15" bestFit="1" customWidth="1"/>
    <col min="5385" max="5386" width="14.33203125" bestFit="1" customWidth="1"/>
    <col min="5387" max="5387" width="15" bestFit="1" customWidth="1"/>
    <col min="5388" max="5388" width="13.33203125" bestFit="1" customWidth="1"/>
    <col min="5633" max="5633" width="16.6640625" customWidth="1"/>
    <col min="5634" max="5637" width="2.88671875" customWidth="1"/>
    <col min="5638" max="5638" width="2.109375" customWidth="1"/>
    <col min="5639" max="5639" width="52.6640625" bestFit="1" customWidth="1"/>
    <col min="5640" max="5640" width="15" bestFit="1" customWidth="1"/>
    <col min="5641" max="5642" width="14.33203125" bestFit="1" customWidth="1"/>
    <col min="5643" max="5643" width="15" bestFit="1" customWidth="1"/>
    <col min="5644" max="5644" width="13.33203125" bestFit="1" customWidth="1"/>
    <col min="5889" max="5889" width="16.6640625" customWidth="1"/>
    <col min="5890" max="5893" width="2.88671875" customWidth="1"/>
    <col min="5894" max="5894" width="2.109375" customWidth="1"/>
    <col min="5895" max="5895" width="52.6640625" bestFit="1" customWidth="1"/>
    <col min="5896" max="5896" width="15" bestFit="1" customWidth="1"/>
    <col min="5897" max="5898" width="14.33203125" bestFit="1" customWidth="1"/>
    <col min="5899" max="5899" width="15" bestFit="1" customWidth="1"/>
    <col min="5900" max="5900" width="13.33203125" bestFit="1" customWidth="1"/>
    <col min="6145" max="6145" width="16.6640625" customWidth="1"/>
    <col min="6146" max="6149" width="2.88671875" customWidth="1"/>
    <col min="6150" max="6150" width="2.109375" customWidth="1"/>
    <col min="6151" max="6151" width="52.6640625" bestFit="1" customWidth="1"/>
    <col min="6152" max="6152" width="15" bestFit="1" customWidth="1"/>
    <col min="6153" max="6154" width="14.33203125" bestFit="1" customWidth="1"/>
    <col min="6155" max="6155" width="15" bestFit="1" customWidth="1"/>
    <col min="6156" max="6156" width="13.33203125" bestFit="1" customWidth="1"/>
    <col min="6401" max="6401" width="16.6640625" customWidth="1"/>
    <col min="6402" max="6405" width="2.88671875" customWidth="1"/>
    <col min="6406" max="6406" width="2.109375" customWidth="1"/>
    <col min="6407" max="6407" width="52.6640625" bestFit="1" customWidth="1"/>
    <col min="6408" max="6408" width="15" bestFit="1" customWidth="1"/>
    <col min="6409" max="6410" width="14.33203125" bestFit="1" customWidth="1"/>
    <col min="6411" max="6411" width="15" bestFit="1" customWidth="1"/>
    <col min="6412" max="6412" width="13.33203125" bestFit="1" customWidth="1"/>
    <col min="6657" max="6657" width="16.6640625" customWidth="1"/>
    <col min="6658" max="6661" width="2.88671875" customWidth="1"/>
    <col min="6662" max="6662" width="2.109375" customWidth="1"/>
    <col min="6663" max="6663" width="52.6640625" bestFit="1" customWidth="1"/>
    <col min="6664" max="6664" width="15" bestFit="1" customWidth="1"/>
    <col min="6665" max="6666" width="14.33203125" bestFit="1" customWidth="1"/>
    <col min="6667" max="6667" width="15" bestFit="1" customWidth="1"/>
    <col min="6668" max="6668" width="13.33203125" bestFit="1" customWidth="1"/>
    <col min="6913" max="6913" width="16.6640625" customWidth="1"/>
    <col min="6914" max="6917" width="2.88671875" customWidth="1"/>
    <col min="6918" max="6918" width="2.109375" customWidth="1"/>
    <col min="6919" max="6919" width="52.6640625" bestFit="1" customWidth="1"/>
    <col min="6920" max="6920" width="15" bestFit="1" customWidth="1"/>
    <col min="6921" max="6922" width="14.33203125" bestFit="1" customWidth="1"/>
    <col min="6923" max="6923" width="15" bestFit="1" customWidth="1"/>
    <col min="6924" max="6924" width="13.33203125" bestFit="1" customWidth="1"/>
    <col min="7169" max="7169" width="16.6640625" customWidth="1"/>
    <col min="7170" max="7173" width="2.88671875" customWidth="1"/>
    <col min="7174" max="7174" width="2.109375" customWidth="1"/>
    <col min="7175" max="7175" width="52.6640625" bestFit="1" customWidth="1"/>
    <col min="7176" max="7176" width="15" bestFit="1" customWidth="1"/>
    <col min="7177" max="7178" width="14.33203125" bestFit="1" customWidth="1"/>
    <col min="7179" max="7179" width="15" bestFit="1" customWidth="1"/>
    <col min="7180" max="7180" width="13.33203125" bestFit="1" customWidth="1"/>
    <col min="7425" max="7425" width="16.6640625" customWidth="1"/>
    <col min="7426" max="7429" width="2.88671875" customWidth="1"/>
    <col min="7430" max="7430" width="2.109375" customWidth="1"/>
    <col min="7431" max="7431" width="52.6640625" bestFit="1" customWidth="1"/>
    <col min="7432" max="7432" width="15" bestFit="1" customWidth="1"/>
    <col min="7433" max="7434" width="14.33203125" bestFit="1" customWidth="1"/>
    <col min="7435" max="7435" width="15" bestFit="1" customWidth="1"/>
    <col min="7436" max="7436" width="13.33203125" bestFit="1" customWidth="1"/>
    <col min="7681" max="7681" width="16.6640625" customWidth="1"/>
    <col min="7682" max="7685" width="2.88671875" customWidth="1"/>
    <col min="7686" max="7686" width="2.109375" customWidth="1"/>
    <col min="7687" max="7687" width="52.6640625" bestFit="1" customWidth="1"/>
    <col min="7688" max="7688" width="15" bestFit="1" customWidth="1"/>
    <col min="7689" max="7690" width="14.33203125" bestFit="1" customWidth="1"/>
    <col min="7691" max="7691" width="15" bestFit="1" customWidth="1"/>
    <col min="7692" max="7692" width="13.33203125" bestFit="1" customWidth="1"/>
    <col min="7937" max="7937" width="16.6640625" customWidth="1"/>
    <col min="7938" max="7941" width="2.88671875" customWidth="1"/>
    <col min="7942" max="7942" width="2.109375" customWidth="1"/>
    <col min="7943" max="7943" width="52.6640625" bestFit="1" customWidth="1"/>
    <col min="7944" max="7944" width="15" bestFit="1" customWidth="1"/>
    <col min="7945" max="7946" width="14.33203125" bestFit="1" customWidth="1"/>
    <col min="7947" max="7947" width="15" bestFit="1" customWidth="1"/>
    <col min="7948" max="7948" width="13.33203125" bestFit="1" customWidth="1"/>
    <col min="8193" max="8193" width="16.6640625" customWidth="1"/>
    <col min="8194" max="8197" width="2.88671875" customWidth="1"/>
    <col min="8198" max="8198" width="2.109375" customWidth="1"/>
    <col min="8199" max="8199" width="52.6640625" bestFit="1" customWidth="1"/>
    <col min="8200" max="8200" width="15" bestFit="1" customWidth="1"/>
    <col min="8201" max="8202" width="14.33203125" bestFit="1" customWidth="1"/>
    <col min="8203" max="8203" width="15" bestFit="1" customWidth="1"/>
    <col min="8204" max="8204" width="13.33203125" bestFit="1" customWidth="1"/>
    <col min="8449" max="8449" width="16.6640625" customWidth="1"/>
    <col min="8450" max="8453" width="2.88671875" customWidth="1"/>
    <col min="8454" max="8454" width="2.109375" customWidth="1"/>
    <col min="8455" max="8455" width="52.6640625" bestFit="1" customWidth="1"/>
    <col min="8456" max="8456" width="15" bestFit="1" customWidth="1"/>
    <col min="8457" max="8458" width="14.33203125" bestFit="1" customWidth="1"/>
    <col min="8459" max="8459" width="15" bestFit="1" customWidth="1"/>
    <col min="8460" max="8460" width="13.33203125" bestFit="1" customWidth="1"/>
    <col min="8705" max="8705" width="16.6640625" customWidth="1"/>
    <col min="8706" max="8709" width="2.88671875" customWidth="1"/>
    <col min="8710" max="8710" width="2.109375" customWidth="1"/>
    <col min="8711" max="8711" width="52.6640625" bestFit="1" customWidth="1"/>
    <col min="8712" max="8712" width="15" bestFit="1" customWidth="1"/>
    <col min="8713" max="8714" width="14.33203125" bestFit="1" customWidth="1"/>
    <col min="8715" max="8715" width="15" bestFit="1" customWidth="1"/>
    <col min="8716" max="8716" width="13.33203125" bestFit="1" customWidth="1"/>
    <col min="8961" max="8961" width="16.6640625" customWidth="1"/>
    <col min="8962" max="8965" width="2.88671875" customWidth="1"/>
    <col min="8966" max="8966" width="2.109375" customWidth="1"/>
    <col min="8967" max="8967" width="52.6640625" bestFit="1" customWidth="1"/>
    <col min="8968" max="8968" width="15" bestFit="1" customWidth="1"/>
    <col min="8969" max="8970" width="14.33203125" bestFit="1" customWidth="1"/>
    <col min="8971" max="8971" width="15" bestFit="1" customWidth="1"/>
    <col min="8972" max="8972" width="13.33203125" bestFit="1" customWidth="1"/>
    <col min="9217" max="9217" width="16.6640625" customWidth="1"/>
    <col min="9218" max="9221" width="2.88671875" customWidth="1"/>
    <col min="9222" max="9222" width="2.109375" customWidth="1"/>
    <col min="9223" max="9223" width="52.6640625" bestFit="1" customWidth="1"/>
    <col min="9224" max="9224" width="15" bestFit="1" customWidth="1"/>
    <col min="9225" max="9226" width="14.33203125" bestFit="1" customWidth="1"/>
    <col min="9227" max="9227" width="15" bestFit="1" customWidth="1"/>
    <col min="9228" max="9228" width="13.33203125" bestFit="1" customWidth="1"/>
    <col min="9473" max="9473" width="16.6640625" customWidth="1"/>
    <col min="9474" max="9477" width="2.88671875" customWidth="1"/>
    <col min="9478" max="9478" width="2.109375" customWidth="1"/>
    <col min="9479" max="9479" width="52.6640625" bestFit="1" customWidth="1"/>
    <col min="9480" max="9480" width="15" bestFit="1" customWidth="1"/>
    <col min="9481" max="9482" width="14.33203125" bestFit="1" customWidth="1"/>
    <col min="9483" max="9483" width="15" bestFit="1" customWidth="1"/>
    <col min="9484" max="9484" width="13.33203125" bestFit="1" customWidth="1"/>
    <col min="9729" max="9729" width="16.6640625" customWidth="1"/>
    <col min="9730" max="9733" width="2.88671875" customWidth="1"/>
    <col min="9734" max="9734" width="2.109375" customWidth="1"/>
    <col min="9735" max="9735" width="52.6640625" bestFit="1" customWidth="1"/>
    <col min="9736" max="9736" width="15" bestFit="1" customWidth="1"/>
    <col min="9737" max="9738" width="14.33203125" bestFit="1" customWidth="1"/>
    <col min="9739" max="9739" width="15" bestFit="1" customWidth="1"/>
    <col min="9740" max="9740" width="13.33203125" bestFit="1" customWidth="1"/>
    <col min="9985" max="9985" width="16.6640625" customWidth="1"/>
    <col min="9986" max="9989" width="2.88671875" customWidth="1"/>
    <col min="9990" max="9990" width="2.109375" customWidth="1"/>
    <col min="9991" max="9991" width="52.6640625" bestFit="1" customWidth="1"/>
    <col min="9992" max="9992" width="15" bestFit="1" customWidth="1"/>
    <col min="9993" max="9994" width="14.33203125" bestFit="1" customWidth="1"/>
    <col min="9995" max="9995" width="15" bestFit="1" customWidth="1"/>
    <col min="9996" max="9996" width="13.33203125" bestFit="1" customWidth="1"/>
    <col min="10241" max="10241" width="16.6640625" customWidth="1"/>
    <col min="10242" max="10245" width="2.88671875" customWidth="1"/>
    <col min="10246" max="10246" width="2.109375" customWidth="1"/>
    <col min="10247" max="10247" width="52.6640625" bestFit="1" customWidth="1"/>
    <col min="10248" max="10248" width="15" bestFit="1" customWidth="1"/>
    <col min="10249" max="10250" width="14.33203125" bestFit="1" customWidth="1"/>
    <col min="10251" max="10251" width="15" bestFit="1" customWidth="1"/>
    <col min="10252" max="10252" width="13.33203125" bestFit="1" customWidth="1"/>
    <col min="10497" max="10497" width="16.6640625" customWidth="1"/>
    <col min="10498" max="10501" width="2.88671875" customWidth="1"/>
    <col min="10502" max="10502" width="2.109375" customWidth="1"/>
    <col min="10503" max="10503" width="52.6640625" bestFit="1" customWidth="1"/>
    <col min="10504" max="10504" width="15" bestFit="1" customWidth="1"/>
    <col min="10505" max="10506" width="14.33203125" bestFit="1" customWidth="1"/>
    <col min="10507" max="10507" width="15" bestFit="1" customWidth="1"/>
    <col min="10508" max="10508" width="13.33203125" bestFit="1" customWidth="1"/>
    <col min="10753" max="10753" width="16.6640625" customWidth="1"/>
    <col min="10754" max="10757" width="2.88671875" customWidth="1"/>
    <col min="10758" max="10758" width="2.109375" customWidth="1"/>
    <col min="10759" max="10759" width="52.6640625" bestFit="1" customWidth="1"/>
    <col min="10760" max="10760" width="15" bestFit="1" customWidth="1"/>
    <col min="10761" max="10762" width="14.33203125" bestFit="1" customWidth="1"/>
    <col min="10763" max="10763" width="15" bestFit="1" customWidth="1"/>
    <col min="10764" max="10764" width="13.33203125" bestFit="1" customWidth="1"/>
    <col min="11009" max="11009" width="16.6640625" customWidth="1"/>
    <col min="11010" max="11013" width="2.88671875" customWidth="1"/>
    <col min="11014" max="11014" width="2.109375" customWidth="1"/>
    <col min="11015" max="11015" width="52.6640625" bestFit="1" customWidth="1"/>
    <col min="11016" max="11016" width="15" bestFit="1" customWidth="1"/>
    <col min="11017" max="11018" width="14.33203125" bestFit="1" customWidth="1"/>
    <col min="11019" max="11019" width="15" bestFit="1" customWidth="1"/>
    <col min="11020" max="11020" width="13.33203125" bestFit="1" customWidth="1"/>
    <col min="11265" max="11265" width="16.6640625" customWidth="1"/>
    <col min="11266" max="11269" width="2.88671875" customWidth="1"/>
    <col min="11270" max="11270" width="2.109375" customWidth="1"/>
    <col min="11271" max="11271" width="52.6640625" bestFit="1" customWidth="1"/>
    <col min="11272" max="11272" width="15" bestFit="1" customWidth="1"/>
    <col min="11273" max="11274" width="14.33203125" bestFit="1" customWidth="1"/>
    <col min="11275" max="11275" width="15" bestFit="1" customWidth="1"/>
    <col min="11276" max="11276" width="13.33203125" bestFit="1" customWidth="1"/>
    <col min="11521" max="11521" width="16.6640625" customWidth="1"/>
    <col min="11522" max="11525" width="2.88671875" customWidth="1"/>
    <col min="11526" max="11526" width="2.109375" customWidth="1"/>
    <col min="11527" max="11527" width="52.6640625" bestFit="1" customWidth="1"/>
    <col min="11528" max="11528" width="15" bestFit="1" customWidth="1"/>
    <col min="11529" max="11530" width="14.33203125" bestFit="1" customWidth="1"/>
    <col min="11531" max="11531" width="15" bestFit="1" customWidth="1"/>
    <col min="11532" max="11532" width="13.33203125" bestFit="1" customWidth="1"/>
    <col min="11777" max="11777" width="16.6640625" customWidth="1"/>
    <col min="11778" max="11781" width="2.88671875" customWidth="1"/>
    <col min="11782" max="11782" width="2.109375" customWidth="1"/>
    <col min="11783" max="11783" width="52.6640625" bestFit="1" customWidth="1"/>
    <col min="11784" max="11784" width="15" bestFit="1" customWidth="1"/>
    <col min="11785" max="11786" width="14.33203125" bestFit="1" customWidth="1"/>
    <col min="11787" max="11787" width="15" bestFit="1" customWidth="1"/>
    <col min="11788" max="11788" width="13.33203125" bestFit="1" customWidth="1"/>
    <col min="12033" max="12033" width="16.6640625" customWidth="1"/>
    <col min="12034" max="12037" width="2.88671875" customWidth="1"/>
    <col min="12038" max="12038" width="2.109375" customWidth="1"/>
    <col min="12039" max="12039" width="52.6640625" bestFit="1" customWidth="1"/>
    <col min="12040" max="12040" width="15" bestFit="1" customWidth="1"/>
    <col min="12041" max="12042" width="14.33203125" bestFit="1" customWidth="1"/>
    <col min="12043" max="12043" width="15" bestFit="1" customWidth="1"/>
    <col min="12044" max="12044" width="13.33203125" bestFit="1" customWidth="1"/>
    <col min="12289" max="12289" width="16.6640625" customWidth="1"/>
    <col min="12290" max="12293" width="2.88671875" customWidth="1"/>
    <col min="12294" max="12294" width="2.109375" customWidth="1"/>
    <col min="12295" max="12295" width="52.6640625" bestFit="1" customWidth="1"/>
    <col min="12296" max="12296" width="15" bestFit="1" customWidth="1"/>
    <col min="12297" max="12298" width="14.33203125" bestFit="1" customWidth="1"/>
    <col min="12299" max="12299" width="15" bestFit="1" customWidth="1"/>
    <col min="12300" max="12300" width="13.33203125" bestFit="1" customWidth="1"/>
    <col min="12545" max="12545" width="16.6640625" customWidth="1"/>
    <col min="12546" max="12549" width="2.88671875" customWidth="1"/>
    <col min="12550" max="12550" width="2.109375" customWidth="1"/>
    <col min="12551" max="12551" width="52.6640625" bestFit="1" customWidth="1"/>
    <col min="12552" max="12552" width="15" bestFit="1" customWidth="1"/>
    <col min="12553" max="12554" width="14.33203125" bestFit="1" customWidth="1"/>
    <col min="12555" max="12555" width="15" bestFit="1" customWidth="1"/>
    <col min="12556" max="12556" width="13.33203125" bestFit="1" customWidth="1"/>
    <col min="12801" max="12801" width="16.6640625" customWidth="1"/>
    <col min="12802" max="12805" width="2.88671875" customWidth="1"/>
    <col min="12806" max="12806" width="2.109375" customWidth="1"/>
    <col min="12807" max="12807" width="52.6640625" bestFit="1" customWidth="1"/>
    <col min="12808" max="12808" width="15" bestFit="1" customWidth="1"/>
    <col min="12809" max="12810" width="14.33203125" bestFit="1" customWidth="1"/>
    <col min="12811" max="12811" width="15" bestFit="1" customWidth="1"/>
    <col min="12812" max="12812" width="13.33203125" bestFit="1" customWidth="1"/>
    <col min="13057" max="13057" width="16.6640625" customWidth="1"/>
    <col min="13058" max="13061" width="2.88671875" customWidth="1"/>
    <col min="13062" max="13062" width="2.109375" customWidth="1"/>
    <col min="13063" max="13063" width="52.6640625" bestFit="1" customWidth="1"/>
    <col min="13064" max="13064" width="15" bestFit="1" customWidth="1"/>
    <col min="13065" max="13066" width="14.33203125" bestFit="1" customWidth="1"/>
    <col min="13067" max="13067" width="15" bestFit="1" customWidth="1"/>
    <col min="13068" max="13068" width="13.33203125" bestFit="1" customWidth="1"/>
    <col min="13313" max="13313" width="16.6640625" customWidth="1"/>
    <col min="13314" max="13317" width="2.88671875" customWidth="1"/>
    <col min="13318" max="13318" width="2.109375" customWidth="1"/>
    <col min="13319" max="13319" width="52.6640625" bestFit="1" customWidth="1"/>
    <col min="13320" max="13320" width="15" bestFit="1" customWidth="1"/>
    <col min="13321" max="13322" width="14.33203125" bestFit="1" customWidth="1"/>
    <col min="13323" max="13323" width="15" bestFit="1" customWidth="1"/>
    <col min="13324" max="13324" width="13.33203125" bestFit="1" customWidth="1"/>
    <col min="13569" max="13569" width="16.6640625" customWidth="1"/>
    <col min="13570" max="13573" width="2.88671875" customWidth="1"/>
    <col min="13574" max="13574" width="2.109375" customWidth="1"/>
    <col min="13575" max="13575" width="52.6640625" bestFit="1" customWidth="1"/>
    <col min="13576" max="13576" width="15" bestFit="1" customWidth="1"/>
    <col min="13577" max="13578" width="14.33203125" bestFit="1" customWidth="1"/>
    <col min="13579" max="13579" width="15" bestFit="1" customWidth="1"/>
    <col min="13580" max="13580" width="13.33203125" bestFit="1" customWidth="1"/>
    <col min="13825" max="13825" width="16.6640625" customWidth="1"/>
    <col min="13826" max="13829" width="2.88671875" customWidth="1"/>
    <col min="13830" max="13830" width="2.109375" customWidth="1"/>
    <col min="13831" max="13831" width="52.6640625" bestFit="1" customWidth="1"/>
    <col min="13832" max="13832" width="15" bestFit="1" customWidth="1"/>
    <col min="13833" max="13834" width="14.33203125" bestFit="1" customWidth="1"/>
    <col min="13835" max="13835" width="15" bestFit="1" customWidth="1"/>
    <col min="13836" max="13836" width="13.33203125" bestFit="1" customWidth="1"/>
    <col min="14081" max="14081" width="16.6640625" customWidth="1"/>
    <col min="14082" max="14085" width="2.88671875" customWidth="1"/>
    <col min="14086" max="14086" width="2.109375" customWidth="1"/>
    <col min="14087" max="14087" width="52.6640625" bestFit="1" customWidth="1"/>
    <col min="14088" max="14088" width="15" bestFit="1" customWidth="1"/>
    <col min="14089" max="14090" width="14.33203125" bestFit="1" customWidth="1"/>
    <col min="14091" max="14091" width="15" bestFit="1" customWidth="1"/>
    <col min="14092" max="14092" width="13.33203125" bestFit="1" customWidth="1"/>
    <col min="14337" max="14337" width="16.6640625" customWidth="1"/>
    <col min="14338" max="14341" width="2.88671875" customWidth="1"/>
    <col min="14342" max="14342" width="2.109375" customWidth="1"/>
    <col min="14343" max="14343" width="52.6640625" bestFit="1" customWidth="1"/>
    <col min="14344" max="14344" width="15" bestFit="1" customWidth="1"/>
    <col min="14345" max="14346" width="14.33203125" bestFit="1" customWidth="1"/>
    <col min="14347" max="14347" width="15" bestFit="1" customWidth="1"/>
    <col min="14348" max="14348" width="13.33203125" bestFit="1" customWidth="1"/>
    <col min="14593" max="14593" width="16.6640625" customWidth="1"/>
    <col min="14594" max="14597" width="2.88671875" customWidth="1"/>
    <col min="14598" max="14598" width="2.109375" customWidth="1"/>
    <col min="14599" max="14599" width="52.6640625" bestFit="1" customWidth="1"/>
    <col min="14600" max="14600" width="15" bestFit="1" customWidth="1"/>
    <col min="14601" max="14602" width="14.33203125" bestFit="1" customWidth="1"/>
    <col min="14603" max="14603" width="15" bestFit="1" customWidth="1"/>
    <col min="14604" max="14604" width="13.33203125" bestFit="1" customWidth="1"/>
    <col min="14849" max="14849" width="16.6640625" customWidth="1"/>
    <col min="14850" max="14853" width="2.88671875" customWidth="1"/>
    <col min="14854" max="14854" width="2.109375" customWidth="1"/>
    <col min="14855" max="14855" width="52.6640625" bestFit="1" customWidth="1"/>
    <col min="14856" max="14856" width="15" bestFit="1" customWidth="1"/>
    <col min="14857" max="14858" width="14.33203125" bestFit="1" customWidth="1"/>
    <col min="14859" max="14859" width="15" bestFit="1" customWidth="1"/>
    <col min="14860" max="14860" width="13.33203125" bestFit="1" customWidth="1"/>
    <col min="15105" max="15105" width="16.6640625" customWidth="1"/>
    <col min="15106" max="15109" width="2.88671875" customWidth="1"/>
    <col min="15110" max="15110" width="2.109375" customWidth="1"/>
    <col min="15111" max="15111" width="52.6640625" bestFit="1" customWidth="1"/>
    <col min="15112" max="15112" width="15" bestFit="1" customWidth="1"/>
    <col min="15113" max="15114" width="14.33203125" bestFit="1" customWidth="1"/>
    <col min="15115" max="15115" width="15" bestFit="1" customWidth="1"/>
    <col min="15116" max="15116" width="13.33203125" bestFit="1" customWidth="1"/>
    <col min="15361" max="15361" width="16.6640625" customWidth="1"/>
    <col min="15362" max="15365" width="2.88671875" customWidth="1"/>
    <col min="15366" max="15366" width="2.109375" customWidth="1"/>
    <col min="15367" max="15367" width="52.6640625" bestFit="1" customWidth="1"/>
    <col min="15368" max="15368" width="15" bestFit="1" customWidth="1"/>
    <col min="15369" max="15370" width="14.33203125" bestFit="1" customWidth="1"/>
    <col min="15371" max="15371" width="15" bestFit="1" customWidth="1"/>
    <col min="15372" max="15372" width="13.33203125" bestFit="1" customWidth="1"/>
    <col min="15617" max="15617" width="16.6640625" customWidth="1"/>
    <col min="15618" max="15621" width="2.88671875" customWidth="1"/>
    <col min="15622" max="15622" width="2.109375" customWidth="1"/>
    <col min="15623" max="15623" width="52.6640625" bestFit="1" customWidth="1"/>
    <col min="15624" max="15624" width="15" bestFit="1" customWidth="1"/>
    <col min="15625" max="15626" width="14.33203125" bestFit="1" customWidth="1"/>
    <col min="15627" max="15627" width="15" bestFit="1" customWidth="1"/>
    <col min="15628" max="15628" width="13.33203125" bestFit="1" customWidth="1"/>
    <col min="15873" max="15873" width="16.6640625" customWidth="1"/>
    <col min="15874" max="15877" width="2.88671875" customWidth="1"/>
    <col min="15878" max="15878" width="2.109375" customWidth="1"/>
    <col min="15879" max="15879" width="52.6640625" bestFit="1" customWidth="1"/>
    <col min="15880" max="15880" width="15" bestFit="1" customWidth="1"/>
    <col min="15881" max="15882" width="14.33203125" bestFit="1" customWidth="1"/>
    <col min="15883" max="15883" width="15" bestFit="1" customWidth="1"/>
    <col min="15884" max="15884" width="13.33203125" bestFit="1" customWidth="1"/>
    <col min="16129" max="16129" width="16.6640625" customWidth="1"/>
    <col min="16130" max="16133" width="2.88671875" customWidth="1"/>
    <col min="16134" max="16134" width="2.109375" customWidth="1"/>
    <col min="16135" max="16135" width="52.6640625" bestFit="1" customWidth="1"/>
    <col min="16136" max="16136" width="15" bestFit="1" customWidth="1"/>
    <col min="16137" max="16138" width="14.33203125" bestFit="1" customWidth="1"/>
    <col min="16139" max="16139" width="15" bestFit="1" customWidth="1"/>
    <col min="16140" max="16140" width="13.33203125" bestFit="1" customWidth="1"/>
  </cols>
  <sheetData>
    <row r="1" spans="1:12" x14ac:dyDescent="0.3">
      <c r="A1" s="31" t="s">
        <v>344</v>
      </c>
      <c r="B1" s="32" t="s">
        <v>345</v>
      </c>
      <c r="C1" s="33"/>
      <c r="D1" s="33"/>
      <c r="E1" s="33"/>
      <c r="F1" s="33"/>
      <c r="G1" s="33"/>
      <c r="H1" s="25" t="s">
        <v>346</v>
      </c>
      <c r="I1" s="25" t="s">
        <v>347</v>
      </c>
      <c r="J1" s="25" t="s">
        <v>348</v>
      </c>
      <c r="K1" s="25" t="s">
        <v>349</v>
      </c>
      <c r="L1" s="26"/>
    </row>
    <row r="3" spans="1:12" x14ac:dyDescent="0.3">
      <c r="A3" s="34" t="s">
        <v>350</v>
      </c>
      <c r="B3" s="35"/>
      <c r="C3" s="35"/>
      <c r="D3" s="35"/>
      <c r="E3" s="35"/>
      <c r="F3" s="35"/>
      <c r="G3" s="35"/>
      <c r="H3" s="28"/>
      <c r="I3" s="28"/>
      <c r="J3" s="28"/>
      <c r="K3" s="28"/>
      <c r="L3" s="26"/>
    </row>
    <row r="4" spans="1:12" x14ac:dyDescent="0.3">
      <c r="A4" s="43" t="s">
        <v>26</v>
      </c>
      <c r="B4" s="44" t="s">
        <v>351</v>
      </c>
      <c r="C4" s="40"/>
      <c r="D4" s="40"/>
      <c r="E4" s="40"/>
      <c r="F4" s="40"/>
      <c r="G4" s="40"/>
      <c r="H4" s="25">
        <v>18217445.18</v>
      </c>
      <c r="I4" s="25">
        <v>40795448.979999997</v>
      </c>
      <c r="J4" s="25">
        <v>40150771.810000002</v>
      </c>
      <c r="K4" s="25">
        <v>18862122.350000001</v>
      </c>
      <c r="L4" s="26"/>
    </row>
    <row r="5" spans="1:12" x14ac:dyDescent="0.3">
      <c r="A5" s="43" t="s">
        <v>352</v>
      </c>
      <c r="B5" s="36" t="s">
        <v>353</v>
      </c>
      <c r="C5" s="44" t="s">
        <v>354</v>
      </c>
      <c r="D5" s="40"/>
      <c r="E5" s="40"/>
      <c r="F5" s="40"/>
      <c r="G5" s="40"/>
      <c r="H5" s="25">
        <v>12747680.1</v>
      </c>
      <c r="I5" s="25">
        <v>9144320.25</v>
      </c>
      <c r="J5" s="25">
        <v>8360251.1699999999</v>
      </c>
      <c r="K5" s="25">
        <v>13531749.18</v>
      </c>
      <c r="L5" s="26"/>
    </row>
    <row r="6" spans="1:12" x14ac:dyDescent="0.3">
      <c r="A6" s="43" t="s">
        <v>355</v>
      </c>
      <c r="B6" s="37" t="s">
        <v>353</v>
      </c>
      <c r="C6" s="38"/>
      <c r="D6" s="44" t="s">
        <v>356</v>
      </c>
      <c r="E6" s="40"/>
      <c r="F6" s="40"/>
      <c r="G6" s="40"/>
      <c r="H6" s="25">
        <v>12642430.720000001</v>
      </c>
      <c r="I6" s="25">
        <v>8914637.0500000007</v>
      </c>
      <c r="J6" s="25">
        <v>8132404.4199999999</v>
      </c>
      <c r="K6" s="25">
        <v>13424663.35</v>
      </c>
      <c r="L6" s="26"/>
    </row>
    <row r="7" spans="1:12" x14ac:dyDescent="0.3">
      <c r="A7" s="43" t="s">
        <v>357</v>
      </c>
      <c r="B7" s="37" t="s">
        <v>353</v>
      </c>
      <c r="C7" s="38"/>
      <c r="D7" s="38"/>
      <c r="E7" s="44" t="s">
        <v>356</v>
      </c>
      <c r="F7" s="40"/>
      <c r="G7" s="40"/>
      <c r="H7" s="25">
        <v>12642430.720000001</v>
      </c>
      <c r="I7" s="25">
        <v>8914637.0500000007</v>
      </c>
      <c r="J7" s="25">
        <v>8132404.4199999999</v>
      </c>
      <c r="K7" s="25">
        <v>13424663.35</v>
      </c>
      <c r="L7" s="26"/>
    </row>
    <row r="8" spans="1:12" x14ac:dyDescent="0.3">
      <c r="A8" s="43" t="s">
        <v>358</v>
      </c>
      <c r="B8" s="37" t="s">
        <v>353</v>
      </c>
      <c r="C8" s="38"/>
      <c r="D8" s="38"/>
      <c r="E8" s="38"/>
      <c r="F8" s="44" t="s">
        <v>359</v>
      </c>
      <c r="G8" s="40"/>
      <c r="H8" s="25">
        <v>5000</v>
      </c>
      <c r="I8" s="25">
        <v>8210.76</v>
      </c>
      <c r="J8" s="25">
        <v>8210.76</v>
      </c>
      <c r="K8" s="25">
        <v>5000</v>
      </c>
      <c r="L8" s="26"/>
    </row>
    <row r="9" spans="1:12" x14ac:dyDescent="0.3">
      <c r="A9" s="45" t="s">
        <v>360</v>
      </c>
      <c r="B9" s="37" t="s">
        <v>353</v>
      </c>
      <c r="C9" s="38"/>
      <c r="D9" s="38"/>
      <c r="E9" s="38"/>
      <c r="F9" s="38"/>
      <c r="G9" s="46" t="s">
        <v>361</v>
      </c>
      <c r="H9" s="27">
        <v>5000</v>
      </c>
      <c r="I9" s="27">
        <v>8210.76</v>
      </c>
      <c r="J9" s="27">
        <v>8210.76</v>
      </c>
      <c r="K9" s="27">
        <v>5000</v>
      </c>
      <c r="L9" s="63"/>
    </row>
    <row r="10" spans="1:12" x14ac:dyDescent="0.3">
      <c r="A10" s="47" t="s">
        <v>353</v>
      </c>
      <c r="B10" s="37" t="s">
        <v>353</v>
      </c>
      <c r="C10" s="38"/>
      <c r="D10" s="38"/>
      <c r="E10" s="38"/>
      <c r="F10" s="38"/>
      <c r="G10" s="48" t="s">
        <v>353</v>
      </c>
      <c r="H10" s="26"/>
      <c r="I10" s="26"/>
      <c r="J10" s="26"/>
      <c r="K10" s="26"/>
      <c r="L10" s="26"/>
    </row>
    <row r="11" spans="1:12" x14ac:dyDescent="0.3">
      <c r="A11" s="43" t="s">
        <v>362</v>
      </c>
      <c r="B11" s="37" t="s">
        <v>353</v>
      </c>
      <c r="C11" s="38"/>
      <c r="D11" s="38"/>
      <c r="E11" s="38"/>
      <c r="F11" s="44" t="s">
        <v>363</v>
      </c>
      <c r="G11" s="40"/>
      <c r="H11" s="25">
        <v>1075.02</v>
      </c>
      <c r="I11" s="25">
        <v>5761100.75</v>
      </c>
      <c r="J11" s="25">
        <v>5760907.4699999997</v>
      </c>
      <c r="K11" s="25">
        <v>1268.3</v>
      </c>
      <c r="L11" s="26"/>
    </row>
    <row r="12" spans="1:12" x14ac:dyDescent="0.3">
      <c r="A12" s="45" t="s">
        <v>364</v>
      </c>
      <c r="B12" s="37" t="s">
        <v>353</v>
      </c>
      <c r="C12" s="38"/>
      <c r="D12" s="38"/>
      <c r="E12" s="38"/>
      <c r="F12" s="38"/>
      <c r="G12" s="46" t="s">
        <v>365</v>
      </c>
      <c r="H12" s="27">
        <v>334.22</v>
      </c>
      <c r="I12" s="27">
        <v>5572990.54</v>
      </c>
      <c r="J12" s="27">
        <v>5572832.4699999997</v>
      </c>
      <c r="K12" s="27">
        <v>492.29</v>
      </c>
      <c r="L12" s="63"/>
    </row>
    <row r="13" spans="1:12" x14ac:dyDescent="0.3">
      <c r="A13" s="45" t="s">
        <v>366</v>
      </c>
      <c r="B13" s="37" t="s">
        <v>353</v>
      </c>
      <c r="C13" s="38"/>
      <c r="D13" s="38"/>
      <c r="E13" s="38"/>
      <c r="F13" s="38"/>
      <c r="G13" s="46" t="s">
        <v>367</v>
      </c>
      <c r="H13" s="27">
        <v>346.39</v>
      </c>
      <c r="I13" s="27">
        <v>188110.21</v>
      </c>
      <c r="J13" s="27">
        <v>188000</v>
      </c>
      <c r="K13" s="27">
        <v>456.6</v>
      </c>
      <c r="L13" s="63"/>
    </row>
    <row r="14" spans="1:12" x14ac:dyDescent="0.3">
      <c r="A14" s="45" t="s">
        <v>368</v>
      </c>
      <c r="B14" s="37" t="s">
        <v>353</v>
      </c>
      <c r="C14" s="38"/>
      <c r="D14" s="38"/>
      <c r="E14" s="38"/>
      <c r="F14" s="38"/>
      <c r="G14" s="46" t="s">
        <v>369</v>
      </c>
      <c r="H14" s="27">
        <v>28.15</v>
      </c>
      <c r="I14" s="27">
        <v>0</v>
      </c>
      <c r="J14" s="27">
        <v>15</v>
      </c>
      <c r="K14" s="27">
        <v>13.15</v>
      </c>
      <c r="L14" s="63"/>
    </row>
    <row r="15" spans="1:12" x14ac:dyDescent="0.3">
      <c r="A15" s="45" t="s">
        <v>370</v>
      </c>
      <c r="B15" s="37" t="s">
        <v>353</v>
      </c>
      <c r="C15" s="38"/>
      <c r="D15" s="38"/>
      <c r="E15" s="38"/>
      <c r="F15" s="38"/>
      <c r="G15" s="46" t="s">
        <v>371</v>
      </c>
      <c r="H15" s="27">
        <v>366.26</v>
      </c>
      <c r="I15" s="27">
        <v>0</v>
      </c>
      <c r="J15" s="27">
        <v>60</v>
      </c>
      <c r="K15" s="27">
        <v>306.26</v>
      </c>
      <c r="L15" s="63"/>
    </row>
    <row r="16" spans="1:12" x14ac:dyDescent="0.3">
      <c r="A16" s="47" t="s">
        <v>353</v>
      </c>
      <c r="B16" s="37" t="s">
        <v>353</v>
      </c>
      <c r="C16" s="38"/>
      <c r="D16" s="38"/>
      <c r="E16" s="38"/>
      <c r="F16" s="38"/>
      <c r="G16" s="48" t="s">
        <v>353</v>
      </c>
      <c r="H16" s="26"/>
      <c r="I16" s="26"/>
      <c r="J16" s="26"/>
      <c r="K16" s="26"/>
      <c r="L16" s="26"/>
    </row>
    <row r="17" spans="1:12" x14ac:dyDescent="0.3">
      <c r="A17" s="43" t="s">
        <v>372</v>
      </c>
      <c r="B17" s="37" t="s">
        <v>353</v>
      </c>
      <c r="C17" s="38"/>
      <c r="D17" s="38"/>
      <c r="E17" s="38"/>
      <c r="F17" s="44" t="s">
        <v>373</v>
      </c>
      <c r="G17" s="40"/>
      <c r="H17" s="25">
        <v>12636355.699999999</v>
      </c>
      <c r="I17" s="25">
        <v>3145325.54</v>
      </c>
      <c r="J17" s="25">
        <v>2363286.19</v>
      </c>
      <c r="K17" s="25">
        <v>13418395.050000001</v>
      </c>
      <c r="L17" s="26"/>
    </row>
    <row r="18" spans="1:12" x14ac:dyDescent="0.3">
      <c r="A18" s="45" t="s">
        <v>374</v>
      </c>
      <c r="B18" s="37" t="s">
        <v>353</v>
      </c>
      <c r="C18" s="38"/>
      <c r="D18" s="38"/>
      <c r="E18" s="38"/>
      <c r="F18" s="38"/>
      <c r="G18" s="46" t="s">
        <v>375</v>
      </c>
      <c r="H18" s="27">
        <v>11182287</v>
      </c>
      <c r="I18" s="27">
        <v>2955399.69</v>
      </c>
      <c r="J18" s="27">
        <v>2362763.29</v>
      </c>
      <c r="K18" s="27">
        <v>11774923.4</v>
      </c>
      <c r="L18" s="63"/>
    </row>
    <row r="19" spans="1:12" x14ac:dyDescent="0.3">
      <c r="A19" s="45" t="s">
        <v>376</v>
      </c>
      <c r="B19" s="37" t="s">
        <v>353</v>
      </c>
      <c r="C19" s="38"/>
      <c r="D19" s="38"/>
      <c r="E19" s="38"/>
      <c r="F19" s="38"/>
      <c r="G19" s="46" t="s">
        <v>377</v>
      </c>
      <c r="H19" s="27">
        <v>818883.44</v>
      </c>
      <c r="I19" s="27">
        <v>189101</v>
      </c>
      <c r="J19" s="27">
        <v>294.48</v>
      </c>
      <c r="K19" s="27">
        <v>1007689.96</v>
      </c>
      <c r="L19" s="63"/>
    </row>
    <row r="20" spans="1:12" x14ac:dyDescent="0.3">
      <c r="A20" s="45" t="s">
        <v>378</v>
      </c>
      <c r="B20" s="37" t="s">
        <v>353</v>
      </c>
      <c r="C20" s="38"/>
      <c r="D20" s="38"/>
      <c r="E20" s="38"/>
      <c r="F20" s="38"/>
      <c r="G20" s="46" t="s">
        <v>379</v>
      </c>
      <c r="H20" s="27">
        <v>624673.92000000004</v>
      </c>
      <c r="I20" s="27">
        <v>811.2</v>
      </c>
      <c r="J20" s="27">
        <v>224.64</v>
      </c>
      <c r="K20" s="27">
        <v>625260.48</v>
      </c>
      <c r="L20" s="63"/>
    </row>
    <row r="21" spans="1:12" x14ac:dyDescent="0.3">
      <c r="A21" s="45" t="s">
        <v>380</v>
      </c>
      <c r="B21" s="37" t="s">
        <v>353</v>
      </c>
      <c r="C21" s="38"/>
      <c r="D21" s="38"/>
      <c r="E21" s="38"/>
      <c r="F21" s="38"/>
      <c r="G21" s="46" t="s">
        <v>381</v>
      </c>
      <c r="H21" s="27">
        <v>10511.34</v>
      </c>
      <c r="I21" s="27">
        <v>13.65</v>
      </c>
      <c r="J21" s="27">
        <v>3.78</v>
      </c>
      <c r="K21" s="27">
        <v>10521.21</v>
      </c>
      <c r="L21" s="63"/>
    </row>
    <row r="22" spans="1:12" x14ac:dyDescent="0.3">
      <c r="A22" s="47" t="s">
        <v>353</v>
      </c>
      <c r="B22" s="37" t="s">
        <v>353</v>
      </c>
      <c r="C22" s="38"/>
      <c r="D22" s="38"/>
      <c r="E22" s="38"/>
      <c r="F22" s="38"/>
      <c r="G22" s="48" t="s">
        <v>353</v>
      </c>
      <c r="H22" s="26"/>
      <c r="I22" s="26"/>
      <c r="J22" s="26"/>
      <c r="K22" s="26"/>
      <c r="L22" s="26"/>
    </row>
    <row r="23" spans="1:12" x14ac:dyDescent="0.3">
      <c r="A23" s="43" t="s">
        <v>386</v>
      </c>
      <c r="B23" s="37" t="s">
        <v>353</v>
      </c>
      <c r="C23" s="38"/>
      <c r="D23" s="44" t="s">
        <v>387</v>
      </c>
      <c r="E23" s="40"/>
      <c r="F23" s="40"/>
      <c r="G23" s="40"/>
      <c r="H23" s="25">
        <v>105249.38</v>
      </c>
      <c r="I23" s="25">
        <v>229683.20000000001</v>
      </c>
      <c r="J23" s="25">
        <v>227846.75</v>
      </c>
      <c r="K23" s="25">
        <v>107085.83</v>
      </c>
      <c r="L23" s="26"/>
    </row>
    <row r="24" spans="1:12" x14ac:dyDescent="0.3">
      <c r="A24" s="43" t="s">
        <v>388</v>
      </c>
      <c r="B24" s="37" t="s">
        <v>353</v>
      </c>
      <c r="C24" s="38"/>
      <c r="D24" s="38"/>
      <c r="E24" s="44" t="s">
        <v>389</v>
      </c>
      <c r="F24" s="40"/>
      <c r="G24" s="40"/>
      <c r="H24" s="25">
        <v>55971.75</v>
      </c>
      <c r="I24" s="25">
        <v>229683.20000000001</v>
      </c>
      <c r="J24" s="25">
        <v>223715.66</v>
      </c>
      <c r="K24" s="25">
        <v>61939.29</v>
      </c>
      <c r="L24" s="26"/>
    </row>
    <row r="25" spans="1:12" x14ac:dyDescent="0.3">
      <c r="A25" s="43" t="s">
        <v>390</v>
      </c>
      <c r="B25" s="37" t="s">
        <v>353</v>
      </c>
      <c r="C25" s="38"/>
      <c r="D25" s="38"/>
      <c r="E25" s="38"/>
      <c r="F25" s="44" t="s">
        <v>389</v>
      </c>
      <c r="G25" s="40"/>
      <c r="H25" s="25">
        <v>55971.75</v>
      </c>
      <c r="I25" s="25">
        <v>229683.20000000001</v>
      </c>
      <c r="J25" s="25">
        <v>223715.66</v>
      </c>
      <c r="K25" s="25">
        <v>61939.29</v>
      </c>
      <c r="L25" s="26"/>
    </row>
    <row r="26" spans="1:12" x14ac:dyDescent="0.3">
      <c r="A26" s="45" t="s">
        <v>391</v>
      </c>
      <c r="B26" s="37" t="s">
        <v>353</v>
      </c>
      <c r="C26" s="38"/>
      <c r="D26" s="38"/>
      <c r="E26" s="38"/>
      <c r="F26" s="38"/>
      <c r="G26" s="46" t="s">
        <v>392</v>
      </c>
      <c r="H26" s="27">
        <v>7408.61</v>
      </c>
      <c r="I26" s="27">
        <v>157.76</v>
      </c>
      <c r="J26" s="27">
        <v>290.56</v>
      </c>
      <c r="K26" s="27">
        <v>7275.81</v>
      </c>
      <c r="L26" s="63"/>
    </row>
    <row r="27" spans="1:12" x14ac:dyDescent="0.3">
      <c r="A27" s="45" t="s">
        <v>393</v>
      </c>
      <c r="B27" s="37" t="s">
        <v>353</v>
      </c>
      <c r="C27" s="38"/>
      <c r="D27" s="38"/>
      <c r="E27" s="38"/>
      <c r="F27" s="38"/>
      <c r="G27" s="46" t="s">
        <v>394</v>
      </c>
      <c r="H27" s="27">
        <v>47778.29</v>
      </c>
      <c r="I27" s="27">
        <v>88866.59</v>
      </c>
      <c r="J27" s="27">
        <v>84233.8</v>
      </c>
      <c r="K27" s="27">
        <v>52411.08</v>
      </c>
      <c r="L27" s="63"/>
    </row>
    <row r="28" spans="1:12" x14ac:dyDescent="0.3">
      <c r="A28" s="45" t="s">
        <v>397</v>
      </c>
      <c r="B28" s="37" t="s">
        <v>353</v>
      </c>
      <c r="C28" s="38"/>
      <c r="D28" s="38"/>
      <c r="E28" s="38"/>
      <c r="F28" s="38"/>
      <c r="G28" s="46" t="s">
        <v>398</v>
      </c>
      <c r="H28" s="27">
        <v>0</v>
      </c>
      <c r="I28" s="27">
        <v>55544.7</v>
      </c>
      <c r="J28" s="27">
        <v>55544.7</v>
      </c>
      <c r="K28" s="27">
        <v>0</v>
      </c>
      <c r="L28" s="63"/>
    </row>
    <row r="29" spans="1:12" x14ac:dyDescent="0.3">
      <c r="A29" s="45" t="s">
        <v>399</v>
      </c>
      <c r="B29" s="37" t="s">
        <v>353</v>
      </c>
      <c r="C29" s="38"/>
      <c r="D29" s="38"/>
      <c r="E29" s="38"/>
      <c r="F29" s="38"/>
      <c r="G29" s="46" t="s">
        <v>400</v>
      </c>
      <c r="H29" s="27">
        <v>784.85</v>
      </c>
      <c r="I29" s="27">
        <v>443.73</v>
      </c>
      <c r="J29" s="27">
        <v>817.61</v>
      </c>
      <c r="K29" s="27">
        <v>410.97</v>
      </c>
      <c r="L29" s="63"/>
    </row>
    <row r="30" spans="1:12" x14ac:dyDescent="0.3">
      <c r="A30" s="45" t="s">
        <v>401</v>
      </c>
      <c r="B30" s="37" t="s">
        <v>353</v>
      </c>
      <c r="C30" s="38"/>
      <c r="D30" s="38"/>
      <c r="E30" s="38"/>
      <c r="F30" s="38"/>
      <c r="G30" s="46" t="s">
        <v>402</v>
      </c>
      <c r="H30" s="27">
        <v>0</v>
      </c>
      <c r="I30" s="27">
        <v>82828.990000000005</v>
      </c>
      <c r="J30" s="27">
        <v>82828.990000000005</v>
      </c>
      <c r="K30" s="27">
        <v>0</v>
      </c>
      <c r="L30" s="63"/>
    </row>
    <row r="31" spans="1:12" x14ac:dyDescent="0.3">
      <c r="A31" s="45" t="s">
        <v>403</v>
      </c>
      <c r="B31" s="37" t="s">
        <v>353</v>
      </c>
      <c r="C31" s="38"/>
      <c r="D31" s="38"/>
      <c r="E31" s="38"/>
      <c r="F31" s="38"/>
      <c r="G31" s="46" t="s">
        <v>404</v>
      </c>
      <c r="H31" s="27">
        <v>0</v>
      </c>
      <c r="I31" s="27">
        <v>1841.43</v>
      </c>
      <c r="J31" s="27">
        <v>0</v>
      </c>
      <c r="K31" s="27">
        <v>1841.43</v>
      </c>
      <c r="L31" s="63"/>
    </row>
    <row r="32" spans="1:12" x14ac:dyDescent="0.3">
      <c r="A32" s="47" t="s">
        <v>353</v>
      </c>
      <c r="B32" s="37" t="s">
        <v>353</v>
      </c>
      <c r="C32" s="38"/>
      <c r="D32" s="38"/>
      <c r="E32" s="38"/>
      <c r="F32" s="38"/>
      <c r="G32" s="48" t="s">
        <v>353</v>
      </c>
      <c r="H32" s="26"/>
      <c r="I32" s="26"/>
      <c r="J32" s="26"/>
      <c r="K32" s="26"/>
      <c r="L32" s="26"/>
    </row>
    <row r="33" spans="1:12" x14ac:dyDescent="0.3">
      <c r="A33" s="43" t="s">
        <v>405</v>
      </c>
      <c r="B33" s="37" t="s">
        <v>353</v>
      </c>
      <c r="C33" s="38"/>
      <c r="D33" s="38"/>
      <c r="E33" s="44" t="s">
        <v>406</v>
      </c>
      <c r="F33" s="40"/>
      <c r="G33" s="40"/>
      <c r="H33" s="25">
        <v>49277.63</v>
      </c>
      <c r="I33" s="25">
        <v>0</v>
      </c>
      <c r="J33" s="25">
        <v>4131.09</v>
      </c>
      <c r="K33" s="25">
        <v>45146.54</v>
      </c>
      <c r="L33" s="26"/>
    </row>
    <row r="34" spans="1:12" x14ac:dyDescent="0.3">
      <c r="A34" s="43" t="s">
        <v>407</v>
      </c>
      <c r="B34" s="37" t="s">
        <v>353</v>
      </c>
      <c r="C34" s="38"/>
      <c r="D34" s="38"/>
      <c r="E34" s="38"/>
      <c r="F34" s="44" t="s">
        <v>406</v>
      </c>
      <c r="G34" s="40"/>
      <c r="H34" s="25">
        <v>49277.63</v>
      </c>
      <c r="I34" s="25">
        <v>0</v>
      </c>
      <c r="J34" s="25">
        <v>4131.09</v>
      </c>
      <c r="K34" s="25">
        <v>45146.54</v>
      </c>
      <c r="L34" s="26"/>
    </row>
    <row r="35" spans="1:12" x14ac:dyDescent="0.3">
      <c r="A35" s="45" t="s">
        <v>408</v>
      </c>
      <c r="B35" s="37" t="s">
        <v>353</v>
      </c>
      <c r="C35" s="38"/>
      <c r="D35" s="38"/>
      <c r="E35" s="38"/>
      <c r="F35" s="38"/>
      <c r="G35" s="46" t="s">
        <v>409</v>
      </c>
      <c r="H35" s="27">
        <v>49277.63</v>
      </c>
      <c r="I35" s="27">
        <v>0</v>
      </c>
      <c r="J35" s="27">
        <v>4131.09</v>
      </c>
      <c r="K35" s="27">
        <v>45146.54</v>
      </c>
      <c r="L35" s="63"/>
    </row>
    <row r="36" spans="1:12" x14ac:dyDescent="0.3">
      <c r="A36" s="47" t="s">
        <v>353</v>
      </c>
      <c r="B36" s="37" t="s">
        <v>353</v>
      </c>
      <c r="C36" s="38"/>
      <c r="D36" s="38"/>
      <c r="E36" s="38"/>
      <c r="F36" s="38"/>
      <c r="G36" s="48" t="s">
        <v>353</v>
      </c>
      <c r="H36" s="26"/>
      <c r="I36" s="26"/>
      <c r="J36" s="26"/>
      <c r="K36" s="26"/>
      <c r="L36" s="26"/>
    </row>
    <row r="37" spans="1:12" x14ac:dyDescent="0.3">
      <c r="A37" s="43" t="s">
        <v>410</v>
      </c>
      <c r="B37" s="36" t="s">
        <v>353</v>
      </c>
      <c r="C37" s="44" t="s">
        <v>411</v>
      </c>
      <c r="D37" s="40"/>
      <c r="E37" s="40"/>
      <c r="F37" s="40"/>
      <c r="G37" s="40"/>
      <c r="H37" s="25">
        <v>5469765.0800000001</v>
      </c>
      <c r="I37" s="25">
        <v>31651128.73</v>
      </c>
      <c r="J37" s="25">
        <v>31790520.640000001</v>
      </c>
      <c r="K37" s="25">
        <v>5330373.17</v>
      </c>
      <c r="L37" s="26"/>
    </row>
    <row r="38" spans="1:12" x14ac:dyDescent="0.3">
      <c r="A38" s="43" t="s">
        <v>1012</v>
      </c>
      <c r="B38" s="37" t="s">
        <v>353</v>
      </c>
      <c r="C38" s="38"/>
      <c r="D38" s="44" t="s">
        <v>1013</v>
      </c>
      <c r="E38" s="40"/>
      <c r="F38" s="40"/>
      <c r="G38" s="40"/>
      <c r="H38" s="25">
        <v>10698.12</v>
      </c>
      <c r="I38" s="25">
        <v>53.49</v>
      </c>
      <c r="J38" s="25">
        <v>0</v>
      </c>
      <c r="K38" s="25">
        <v>10751.61</v>
      </c>
      <c r="L38" s="26"/>
    </row>
    <row r="39" spans="1:12" x14ac:dyDescent="0.3">
      <c r="A39" s="43" t="s">
        <v>1014</v>
      </c>
      <c r="B39" s="37" t="s">
        <v>353</v>
      </c>
      <c r="C39" s="38"/>
      <c r="D39" s="38"/>
      <c r="E39" s="44" t="s">
        <v>1015</v>
      </c>
      <c r="F39" s="40"/>
      <c r="G39" s="40"/>
      <c r="H39" s="25">
        <v>10698.12</v>
      </c>
      <c r="I39" s="25">
        <v>53.49</v>
      </c>
      <c r="J39" s="25">
        <v>0</v>
      </c>
      <c r="K39" s="25">
        <v>10751.61</v>
      </c>
      <c r="L39" s="26"/>
    </row>
    <row r="40" spans="1:12" x14ac:dyDescent="0.3">
      <c r="A40" s="43" t="s">
        <v>1016</v>
      </c>
      <c r="B40" s="37" t="s">
        <v>353</v>
      </c>
      <c r="C40" s="38"/>
      <c r="D40" s="38"/>
      <c r="E40" s="38"/>
      <c r="F40" s="44" t="s">
        <v>1015</v>
      </c>
      <c r="G40" s="40"/>
      <c r="H40" s="25">
        <v>10698.12</v>
      </c>
      <c r="I40" s="25">
        <v>53.49</v>
      </c>
      <c r="J40" s="25">
        <v>0</v>
      </c>
      <c r="K40" s="25">
        <v>10751.61</v>
      </c>
      <c r="L40" s="26"/>
    </row>
    <row r="41" spans="1:12" x14ac:dyDescent="0.3">
      <c r="A41" s="45" t="s">
        <v>1017</v>
      </c>
      <c r="B41" s="37" t="s">
        <v>353</v>
      </c>
      <c r="C41" s="38"/>
      <c r="D41" s="38"/>
      <c r="E41" s="38"/>
      <c r="F41" s="38"/>
      <c r="G41" s="46" t="s">
        <v>1018</v>
      </c>
      <c r="H41" s="27">
        <v>10698.12</v>
      </c>
      <c r="I41" s="27">
        <v>53.49</v>
      </c>
      <c r="J41" s="27">
        <v>0</v>
      </c>
      <c r="K41" s="27">
        <v>10751.61</v>
      </c>
      <c r="L41" s="63"/>
    </row>
    <row r="42" spans="1:12" x14ac:dyDescent="0.3">
      <c r="A42" s="47" t="s">
        <v>353</v>
      </c>
      <c r="B42" s="37" t="s">
        <v>353</v>
      </c>
      <c r="C42" s="38"/>
      <c r="D42" s="38"/>
      <c r="E42" s="38"/>
      <c r="F42" s="38"/>
      <c r="G42" s="48" t="s">
        <v>353</v>
      </c>
      <c r="H42" s="26"/>
      <c r="I42" s="26"/>
      <c r="J42" s="26"/>
      <c r="K42" s="26"/>
      <c r="L42" s="26"/>
    </row>
    <row r="43" spans="1:12" x14ac:dyDescent="0.3">
      <c r="A43" s="43" t="s">
        <v>412</v>
      </c>
      <c r="B43" s="37" t="s">
        <v>353</v>
      </c>
      <c r="C43" s="38"/>
      <c r="D43" s="44" t="s">
        <v>413</v>
      </c>
      <c r="E43" s="40"/>
      <c r="F43" s="40"/>
      <c r="G43" s="40"/>
      <c r="H43" s="25">
        <v>5459066.96</v>
      </c>
      <c r="I43" s="25">
        <v>31651075.239999998</v>
      </c>
      <c r="J43" s="25">
        <v>31790520.640000001</v>
      </c>
      <c r="K43" s="25">
        <v>5319621.5599999996</v>
      </c>
      <c r="L43" s="26"/>
    </row>
    <row r="44" spans="1:12" x14ac:dyDescent="0.3">
      <c r="A44" s="43" t="s">
        <v>414</v>
      </c>
      <c r="B44" s="37" t="s">
        <v>353</v>
      </c>
      <c r="C44" s="38"/>
      <c r="D44" s="38"/>
      <c r="E44" s="44" t="s">
        <v>415</v>
      </c>
      <c r="F44" s="40"/>
      <c r="G44" s="40"/>
      <c r="H44" s="25">
        <v>1939123.08</v>
      </c>
      <c r="I44" s="25">
        <v>0</v>
      </c>
      <c r="J44" s="25">
        <v>0</v>
      </c>
      <c r="K44" s="25">
        <v>1939123.08</v>
      </c>
      <c r="L44" s="26"/>
    </row>
    <row r="45" spans="1:12" x14ac:dyDescent="0.3">
      <c r="A45" s="43" t="s">
        <v>416</v>
      </c>
      <c r="B45" s="37" t="s">
        <v>353</v>
      </c>
      <c r="C45" s="38"/>
      <c r="D45" s="38"/>
      <c r="E45" s="38"/>
      <c r="F45" s="44" t="s">
        <v>415</v>
      </c>
      <c r="G45" s="40"/>
      <c r="H45" s="25">
        <v>1939123.08</v>
      </c>
      <c r="I45" s="25">
        <v>0</v>
      </c>
      <c r="J45" s="25">
        <v>0</v>
      </c>
      <c r="K45" s="25">
        <v>1939123.08</v>
      </c>
      <c r="L45" s="26"/>
    </row>
    <row r="46" spans="1:12" x14ac:dyDescent="0.3">
      <c r="A46" s="45" t="s">
        <v>417</v>
      </c>
      <c r="B46" s="37" t="s">
        <v>353</v>
      </c>
      <c r="C46" s="38"/>
      <c r="D46" s="38"/>
      <c r="E46" s="38"/>
      <c r="F46" s="38"/>
      <c r="G46" s="46" t="s">
        <v>418</v>
      </c>
      <c r="H46" s="27">
        <v>181970</v>
      </c>
      <c r="I46" s="27">
        <v>0</v>
      </c>
      <c r="J46" s="27">
        <v>0</v>
      </c>
      <c r="K46" s="27">
        <v>181970</v>
      </c>
      <c r="L46" s="63"/>
    </row>
    <row r="47" spans="1:12" x14ac:dyDescent="0.3">
      <c r="A47" s="45" t="s">
        <v>419</v>
      </c>
      <c r="B47" s="37" t="s">
        <v>353</v>
      </c>
      <c r="C47" s="38"/>
      <c r="D47" s="38"/>
      <c r="E47" s="38"/>
      <c r="F47" s="38"/>
      <c r="G47" s="46" t="s">
        <v>420</v>
      </c>
      <c r="H47" s="27">
        <v>178120.55</v>
      </c>
      <c r="I47" s="27">
        <v>0</v>
      </c>
      <c r="J47" s="27">
        <v>0</v>
      </c>
      <c r="K47" s="27">
        <v>178120.55</v>
      </c>
      <c r="L47" s="63"/>
    </row>
    <row r="48" spans="1:12" x14ac:dyDescent="0.3">
      <c r="A48" s="45" t="s">
        <v>421</v>
      </c>
      <c r="B48" s="37" t="s">
        <v>353</v>
      </c>
      <c r="C48" s="38"/>
      <c r="D48" s="38"/>
      <c r="E48" s="38"/>
      <c r="F48" s="38"/>
      <c r="G48" s="46" t="s">
        <v>422</v>
      </c>
      <c r="H48" s="27">
        <v>75546.350000000006</v>
      </c>
      <c r="I48" s="27">
        <v>0</v>
      </c>
      <c r="J48" s="27">
        <v>0</v>
      </c>
      <c r="K48" s="27">
        <v>75546.350000000006</v>
      </c>
      <c r="L48" s="63"/>
    </row>
    <row r="49" spans="1:12" x14ac:dyDescent="0.3">
      <c r="A49" s="45" t="s">
        <v>423</v>
      </c>
      <c r="B49" s="37" t="s">
        <v>353</v>
      </c>
      <c r="C49" s="38"/>
      <c r="D49" s="38"/>
      <c r="E49" s="38"/>
      <c r="F49" s="38"/>
      <c r="G49" s="46" t="s">
        <v>424</v>
      </c>
      <c r="H49" s="27">
        <v>1382407.18</v>
      </c>
      <c r="I49" s="27">
        <v>0</v>
      </c>
      <c r="J49" s="27">
        <v>0</v>
      </c>
      <c r="K49" s="27">
        <v>1382407.18</v>
      </c>
      <c r="L49" s="63"/>
    </row>
    <row r="50" spans="1:12" x14ac:dyDescent="0.3">
      <c r="A50" s="45" t="s">
        <v>425</v>
      </c>
      <c r="B50" s="37" t="s">
        <v>353</v>
      </c>
      <c r="C50" s="38"/>
      <c r="D50" s="38"/>
      <c r="E50" s="38"/>
      <c r="F50" s="38"/>
      <c r="G50" s="46" t="s">
        <v>426</v>
      </c>
      <c r="H50" s="27">
        <v>121079</v>
      </c>
      <c r="I50" s="27">
        <v>0</v>
      </c>
      <c r="J50" s="27">
        <v>0</v>
      </c>
      <c r="K50" s="27">
        <v>121079</v>
      </c>
      <c r="L50" s="63"/>
    </row>
    <row r="51" spans="1:12" x14ac:dyDescent="0.3">
      <c r="A51" s="47" t="s">
        <v>353</v>
      </c>
      <c r="B51" s="37" t="s">
        <v>353</v>
      </c>
      <c r="C51" s="38"/>
      <c r="D51" s="38"/>
      <c r="E51" s="38"/>
      <c r="F51" s="38"/>
      <c r="G51" s="48" t="s">
        <v>353</v>
      </c>
      <c r="H51" s="26"/>
      <c r="I51" s="26"/>
      <c r="J51" s="26"/>
      <c r="K51" s="26"/>
      <c r="L51" s="26"/>
    </row>
    <row r="52" spans="1:12" x14ac:dyDescent="0.3">
      <c r="A52" s="43" t="s">
        <v>427</v>
      </c>
      <c r="B52" s="37" t="s">
        <v>353</v>
      </c>
      <c r="C52" s="38"/>
      <c r="D52" s="38"/>
      <c r="E52" s="44" t="s">
        <v>428</v>
      </c>
      <c r="F52" s="40"/>
      <c r="G52" s="40"/>
      <c r="H52" s="25">
        <v>-1939123.08</v>
      </c>
      <c r="I52" s="25">
        <v>0</v>
      </c>
      <c r="J52" s="25">
        <v>0</v>
      </c>
      <c r="K52" s="25">
        <v>-1939123.08</v>
      </c>
      <c r="L52" s="26"/>
    </row>
    <row r="53" spans="1:12" x14ac:dyDescent="0.3">
      <c r="A53" s="43" t="s">
        <v>429</v>
      </c>
      <c r="B53" s="37" t="s">
        <v>353</v>
      </c>
      <c r="C53" s="38"/>
      <c r="D53" s="38"/>
      <c r="E53" s="38"/>
      <c r="F53" s="44" t="s">
        <v>428</v>
      </c>
      <c r="G53" s="40"/>
      <c r="H53" s="25">
        <v>-1939123.08</v>
      </c>
      <c r="I53" s="25">
        <v>0</v>
      </c>
      <c r="J53" s="25">
        <v>0</v>
      </c>
      <c r="K53" s="25">
        <v>-1939123.08</v>
      </c>
      <c r="L53" s="26"/>
    </row>
    <row r="54" spans="1:12" x14ac:dyDescent="0.3">
      <c r="A54" s="45" t="s">
        <v>430</v>
      </c>
      <c r="B54" s="37" t="s">
        <v>353</v>
      </c>
      <c r="C54" s="38"/>
      <c r="D54" s="38"/>
      <c r="E54" s="38"/>
      <c r="F54" s="38"/>
      <c r="G54" s="46" t="s">
        <v>431</v>
      </c>
      <c r="H54" s="27">
        <v>-178120.55</v>
      </c>
      <c r="I54" s="27">
        <v>0</v>
      </c>
      <c r="J54" s="27">
        <v>0</v>
      </c>
      <c r="K54" s="27">
        <v>-178120.55</v>
      </c>
      <c r="L54" s="63"/>
    </row>
    <row r="55" spans="1:12" x14ac:dyDescent="0.3">
      <c r="A55" s="45" t="s">
        <v>432</v>
      </c>
      <c r="B55" s="37" t="s">
        <v>353</v>
      </c>
      <c r="C55" s="38"/>
      <c r="D55" s="38"/>
      <c r="E55" s="38"/>
      <c r="F55" s="38"/>
      <c r="G55" s="46" t="s">
        <v>433</v>
      </c>
      <c r="H55" s="27">
        <v>-75546.350000000006</v>
      </c>
      <c r="I55" s="27">
        <v>0</v>
      </c>
      <c r="J55" s="27">
        <v>0</v>
      </c>
      <c r="K55" s="27">
        <v>-75546.350000000006</v>
      </c>
      <c r="L55" s="63"/>
    </row>
    <row r="56" spans="1:12" x14ac:dyDescent="0.3">
      <c r="A56" s="45" t="s">
        <v>434</v>
      </c>
      <c r="B56" s="37" t="s">
        <v>353</v>
      </c>
      <c r="C56" s="38"/>
      <c r="D56" s="38"/>
      <c r="E56" s="38"/>
      <c r="F56" s="38"/>
      <c r="G56" s="46" t="s">
        <v>435</v>
      </c>
      <c r="H56" s="27">
        <v>-1382407.18</v>
      </c>
      <c r="I56" s="27">
        <v>0</v>
      </c>
      <c r="J56" s="27">
        <v>0</v>
      </c>
      <c r="K56" s="27">
        <v>-1382407.18</v>
      </c>
      <c r="L56" s="63"/>
    </row>
    <row r="57" spans="1:12" x14ac:dyDescent="0.3">
      <c r="A57" s="45" t="s">
        <v>436</v>
      </c>
      <c r="B57" s="37" t="s">
        <v>353</v>
      </c>
      <c r="C57" s="38"/>
      <c r="D57" s="38"/>
      <c r="E57" s="38"/>
      <c r="F57" s="38"/>
      <c r="G57" s="46" t="s">
        <v>437</v>
      </c>
      <c r="H57" s="27">
        <v>-181970</v>
      </c>
      <c r="I57" s="27">
        <v>0</v>
      </c>
      <c r="J57" s="27">
        <v>0</v>
      </c>
      <c r="K57" s="27">
        <v>-181970</v>
      </c>
      <c r="L57" s="63"/>
    </row>
    <row r="58" spans="1:12" x14ac:dyDescent="0.3">
      <c r="A58" s="45" t="s">
        <v>438</v>
      </c>
      <c r="B58" s="37" t="s">
        <v>353</v>
      </c>
      <c r="C58" s="38"/>
      <c r="D58" s="38"/>
      <c r="E58" s="38"/>
      <c r="F58" s="38"/>
      <c r="G58" s="46" t="s">
        <v>439</v>
      </c>
      <c r="H58" s="27">
        <v>-121079</v>
      </c>
      <c r="I58" s="27">
        <v>0</v>
      </c>
      <c r="J58" s="27">
        <v>0</v>
      </c>
      <c r="K58" s="27">
        <v>-121079</v>
      </c>
      <c r="L58" s="63"/>
    </row>
    <row r="59" spans="1:12" x14ac:dyDescent="0.3">
      <c r="A59" s="47" t="s">
        <v>353</v>
      </c>
      <c r="B59" s="37" t="s">
        <v>353</v>
      </c>
      <c r="C59" s="38"/>
      <c r="D59" s="38"/>
      <c r="E59" s="38"/>
      <c r="F59" s="38"/>
      <c r="G59" s="48" t="s">
        <v>353</v>
      </c>
      <c r="H59" s="26"/>
      <c r="I59" s="26"/>
      <c r="J59" s="26"/>
      <c r="K59" s="26"/>
      <c r="L59" s="26"/>
    </row>
    <row r="60" spans="1:12" x14ac:dyDescent="0.3">
      <c r="A60" s="43" t="s">
        <v>440</v>
      </c>
      <c r="B60" s="37" t="s">
        <v>353</v>
      </c>
      <c r="C60" s="38"/>
      <c r="D60" s="38"/>
      <c r="E60" s="44" t="s">
        <v>441</v>
      </c>
      <c r="F60" s="40"/>
      <c r="G60" s="40"/>
      <c r="H60" s="25">
        <v>18342806.620000001</v>
      </c>
      <c r="I60" s="25">
        <v>18349435.600000001</v>
      </c>
      <c r="J60" s="25">
        <v>18347464.620000001</v>
      </c>
      <c r="K60" s="25">
        <v>18344777.600000001</v>
      </c>
      <c r="L60" s="26"/>
    </row>
    <row r="61" spans="1:12" x14ac:dyDescent="0.3">
      <c r="A61" s="43" t="s">
        <v>442</v>
      </c>
      <c r="B61" s="37" t="s">
        <v>353</v>
      </c>
      <c r="C61" s="38"/>
      <c r="D61" s="38"/>
      <c r="E61" s="38"/>
      <c r="F61" s="44" t="s">
        <v>441</v>
      </c>
      <c r="G61" s="40"/>
      <c r="H61" s="25">
        <v>18342806.620000001</v>
      </c>
      <c r="I61" s="25">
        <v>18349435.600000001</v>
      </c>
      <c r="J61" s="25">
        <v>18347464.620000001</v>
      </c>
      <c r="K61" s="25">
        <v>18344777.600000001</v>
      </c>
      <c r="L61" s="26"/>
    </row>
    <row r="62" spans="1:12" x14ac:dyDescent="0.3">
      <c r="A62" s="45" t="s">
        <v>443</v>
      </c>
      <c r="B62" s="37" t="s">
        <v>353</v>
      </c>
      <c r="C62" s="38"/>
      <c r="D62" s="38"/>
      <c r="E62" s="38"/>
      <c r="F62" s="38"/>
      <c r="G62" s="46" t="s">
        <v>424</v>
      </c>
      <c r="H62" s="27">
        <v>328248.56</v>
      </c>
      <c r="I62" s="27">
        <v>328248.56</v>
      </c>
      <c r="J62" s="27">
        <v>328248.56</v>
      </c>
      <c r="K62" s="27">
        <v>328248.56</v>
      </c>
      <c r="L62" s="63"/>
    </row>
    <row r="63" spans="1:12" x14ac:dyDescent="0.3">
      <c r="A63" s="45" t="s">
        <v>444</v>
      </c>
      <c r="B63" s="37" t="s">
        <v>353</v>
      </c>
      <c r="C63" s="38"/>
      <c r="D63" s="38"/>
      <c r="E63" s="38"/>
      <c r="F63" s="38"/>
      <c r="G63" s="46" t="s">
        <v>445</v>
      </c>
      <c r="H63" s="27">
        <v>192699.85</v>
      </c>
      <c r="I63" s="27">
        <v>192699.85</v>
      </c>
      <c r="J63" s="27">
        <v>192699.85</v>
      </c>
      <c r="K63" s="27">
        <v>192699.85</v>
      </c>
      <c r="L63" s="63"/>
    </row>
    <row r="64" spans="1:12" x14ac:dyDescent="0.3">
      <c r="A64" s="45" t="s">
        <v>446</v>
      </c>
      <c r="B64" s="37" t="s">
        <v>353</v>
      </c>
      <c r="C64" s="38"/>
      <c r="D64" s="38"/>
      <c r="E64" s="38"/>
      <c r="F64" s="38"/>
      <c r="G64" s="46" t="s">
        <v>447</v>
      </c>
      <c r="H64" s="27">
        <v>2377742.0099999998</v>
      </c>
      <c r="I64" s="27">
        <v>2377742.0099999998</v>
      </c>
      <c r="J64" s="27">
        <v>2377742.0099999998</v>
      </c>
      <c r="K64" s="27">
        <v>2377742.0099999998</v>
      </c>
      <c r="L64" s="63"/>
    </row>
    <row r="65" spans="1:12" x14ac:dyDescent="0.3">
      <c r="A65" s="45" t="s">
        <v>448</v>
      </c>
      <c r="B65" s="37" t="s">
        <v>353</v>
      </c>
      <c r="C65" s="38"/>
      <c r="D65" s="38"/>
      <c r="E65" s="38"/>
      <c r="F65" s="38"/>
      <c r="G65" s="46" t="s">
        <v>422</v>
      </c>
      <c r="H65" s="27">
        <v>1929117.51</v>
      </c>
      <c r="I65" s="27">
        <v>1929117.51</v>
      </c>
      <c r="J65" s="27">
        <v>1929117.51</v>
      </c>
      <c r="K65" s="27">
        <v>1929117.51</v>
      </c>
      <c r="L65" s="63"/>
    </row>
    <row r="66" spans="1:12" x14ac:dyDescent="0.3">
      <c r="A66" s="45" t="s">
        <v>449</v>
      </c>
      <c r="B66" s="37" t="s">
        <v>353</v>
      </c>
      <c r="C66" s="38"/>
      <c r="D66" s="38"/>
      <c r="E66" s="38"/>
      <c r="F66" s="38"/>
      <c r="G66" s="46" t="s">
        <v>420</v>
      </c>
      <c r="H66" s="27">
        <v>4196524.0599999996</v>
      </c>
      <c r="I66" s="27">
        <v>4203153.07</v>
      </c>
      <c r="J66" s="27">
        <v>4196912.0599999996</v>
      </c>
      <c r="K66" s="27">
        <v>4202765.07</v>
      </c>
      <c r="L66" s="63"/>
    </row>
    <row r="67" spans="1:12" x14ac:dyDescent="0.3">
      <c r="A67" s="45" t="s">
        <v>450</v>
      </c>
      <c r="B67" s="37" t="s">
        <v>353</v>
      </c>
      <c r="C67" s="38"/>
      <c r="D67" s="38"/>
      <c r="E67" s="38"/>
      <c r="F67" s="38"/>
      <c r="G67" s="46" t="s">
        <v>451</v>
      </c>
      <c r="H67" s="27">
        <v>7667764.1200000001</v>
      </c>
      <c r="I67" s="27">
        <v>7667764.0899999999</v>
      </c>
      <c r="J67" s="27">
        <v>7672034.1200000001</v>
      </c>
      <c r="K67" s="27">
        <v>7663494.0899999999</v>
      </c>
      <c r="L67" s="63"/>
    </row>
    <row r="68" spans="1:12" x14ac:dyDescent="0.3">
      <c r="A68" s="45" t="s">
        <v>452</v>
      </c>
      <c r="B68" s="37" t="s">
        <v>353</v>
      </c>
      <c r="C68" s="38"/>
      <c r="D68" s="38"/>
      <c r="E68" s="38"/>
      <c r="F68" s="38"/>
      <c r="G68" s="46" t="s">
        <v>453</v>
      </c>
      <c r="H68" s="27">
        <v>1235227.45</v>
      </c>
      <c r="I68" s="27">
        <v>1235227.45</v>
      </c>
      <c r="J68" s="27">
        <v>1235227.45</v>
      </c>
      <c r="K68" s="27">
        <v>1235227.45</v>
      </c>
      <c r="L68" s="63"/>
    </row>
    <row r="69" spans="1:12" x14ac:dyDescent="0.3">
      <c r="A69" s="45" t="s">
        <v>454</v>
      </c>
      <c r="B69" s="37" t="s">
        <v>353</v>
      </c>
      <c r="C69" s="38"/>
      <c r="D69" s="38"/>
      <c r="E69" s="38"/>
      <c r="F69" s="38"/>
      <c r="G69" s="46" t="s">
        <v>455</v>
      </c>
      <c r="H69" s="27">
        <v>104497</v>
      </c>
      <c r="I69" s="27">
        <v>104497</v>
      </c>
      <c r="J69" s="27">
        <v>104497</v>
      </c>
      <c r="K69" s="27">
        <v>104497</v>
      </c>
      <c r="L69" s="63"/>
    </row>
    <row r="70" spans="1:12" x14ac:dyDescent="0.3">
      <c r="A70" s="45" t="s">
        <v>456</v>
      </c>
      <c r="B70" s="37" t="s">
        <v>353</v>
      </c>
      <c r="C70" s="38"/>
      <c r="D70" s="38"/>
      <c r="E70" s="38"/>
      <c r="F70" s="38"/>
      <c r="G70" s="46" t="s">
        <v>418</v>
      </c>
      <c r="H70" s="27">
        <v>295946.06</v>
      </c>
      <c r="I70" s="27">
        <v>295946.06</v>
      </c>
      <c r="J70" s="27">
        <v>295946.06</v>
      </c>
      <c r="K70" s="27">
        <v>295946.06</v>
      </c>
      <c r="L70" s="63"/>
    </row>
    <row r="71" spans="1:12" x14ac:dyDescent="0.3">
      <c r="A71" s="45" t="s">
        <v>457</v>
      </c>
      <c r="B71" s="37" t="s">
        <v>353</v>
      </c>
      <c r="C71" s="38"/>
      <c r="D71" s="38"/>
      <c r="E71" s="38"/>
      <c r="F71" s="38"/>
      <c r="G71" s="46" t="s">
        <v>458</v>
      </c>
      <c r="H71" s="27">
        <v>15040</v>
      </c>
      <c r="I71" s="27">
        <v>15040</v>
      </c>
      <c r="J71" s="27">
        <v>15040</v>
      </c>
      <c r="K71" s="27">
        <v>15040</v>
      </c>
      <c r="L71" s="63"/>
    </row>
    <row r="73" spans="1:12" x14ac:dyDescent="0.3">
      <c r="A73" s="43" t="s">
        <v>459</v>
      </c>
      <c r="B73" s="37" t="s">
        <v>353</v>
      </c>
      <c r="C73" s="38"/>
      <c r="D73" s="38"/>
      <c r="E73" s="44" t="s">
        <v>460</v>
      </c>
      <c r="F73" s="40"/>
      <c r="G73" s="40"/>
      <c r="H73" s="25">
        <v>-12906169.84</v>
      </c>
      <c r="I73" s="25">
        <v>12910530.199999999</v>
      </c>
      <c r="J73" s="25">
        <v>13051366.93</v>
      </c>
      <c r="K73" s="25">
        <v>-13047006.57</v>
      </c>
      <c r="L73" s="26"/>
    </row>
    <row r="74" spans="1:12" x14ac:dyDescent="0.3">
      <c r="A74" s="43" t="s">
        <v>461</v>
      </c>
      <c r="B74" s="37" t="s">
        <v>353</v>
      </c>
      <c r="C74" s="38"/>
      <c r="D74" s="38"/>
      <c r="E74" s="38"/>
      <c r="F74" s="44" t="s">
        <v>460</v>
      </c>
      <c r="G74" s="40"/>
      <c r="H74" s="25">
        <v>-12906169.84</v>
      </c>
      <c r="I74" s="25">
        <v>12910530.199999999</v>
      </c>
      <c r="J74" s="25">
        <v>13051366.93</v>
      </c>
      <c r="K74" s="25">
        <v>-13047006.57</v>
      </c>
      <c r="L74" s="26"/>
    </row>
    <row r="75" spans="1:12" x14ac:dyDescent="0.3">
      <c r="A75" s="45" t="s">
        <v>462</v>
      </c>
      <c r="B75" s="37" t="s">
        <v>353</v>
      </c>
      <c r="C75" s="38"/>
      <c r="D75" s="38"/>
      <c r="E75" s="38"/>
      <c r="F75" s="38"/>
      <c r="G75" s="46" t="s">
        <v>463</v>
      </c>
      <c r="H75" s="27">
        <v>-2377742.0099999998</v>
      </c>
      <c r="I75" s="27">
        <v>2377742.0099999998</v>
      </c>
      <c r="J75" s="27">
        <v>2377742.0099999998</v>
      </c>
      <c r="K75" s="27">
        <v>-2377742.0099999998</v>
      </c>
      <c r="L75" s="63"/>
    </row>
    <row r="76" spans="1:12" x14ac:dyDescent="0.3">
      <c r="A76" s="45" t="s">
        <v>464</v>
      </c>
      <c r="B76" s="37" t="s">
        <v>353</v>
      </c>
      <c r="C76" s="38"/>
      <c r="D76" s="38"/>
      <c r="E76" s="38"/>
      <c r="F76" s="38"/>
      <c r="G76" s="46" t="s">
        <v>431</v>
      </c>
      <c r="H76" s="27">
        <v>-1721708.65</v>
      </c>
      <c r="I76" s="27">
        <v>1721799.01</v>
      </c>
      <c r="J76" s="27">
        <v>1764723.66</v>
      </c>
      <c r="K76" s="27">
        <v>-1764633.3</v>
      </c>
      <c r="L76" s="63"/>
    </row>
    <row r="77" spans="1:12" x14ac:dyDescent="0.3">
      <c r="A77" s="45" t="s">
        <v>465</v>
      </c>
      <c r="B77" s="37" t="s">
        <v>353</v>
      </c>
      <c r="C77" s="38"/>
      <c r="D77" s="38"/>
      <c r="E77" s="38"/>
      <c r="F77" s="38"/>
      <c r="G77" s="46" t="s">
        <v>433</v>
      </c>
      <c r="H77" s="27">
        <v>-1134152.98</v>
      </c>
      <c r="I77" s="27">
        <v>1134152.98</v>
      </c>
      <c r="J77" s="27">
        <v>1148950.99</v>
      </c>
      <c r="K77" s="27">
        <v>-1148950.99</v>
      </c>
      <c r="L77" s="63"/>
    </row>
    <row r="78" spans="1:12" x14ac:dyDescent="0.3">
      <c r="A78" s="45" t="s">
        <v>466</v>
      </c>
      <c r="B78" s="37" t="s">
        <v>353</v>
      </c>
      <c r="C78" s="38"/>
      <c r="D78" s="38"/>
      <c r="E78" s="38"/>
      <c r="F78" s="38"/>
      <c r="G78" s="46" t="s">
        <v>435</v>
      </c>
      <c r="H78" s="27">
        <v>-328248.56</v>
      </c>
      <c r="I78" s="27">
        <v>328248.56</v>
      </c>
      <c r="J78" s="27">
        <v>328248.56</v>
      </c>
      <c r="K78" s="27">
        <v>-328248.56</v>
      </c>
      <c r="L78" s="63"/>
    </row>
    <row r="79" spans="1:12" x14ac:dyDescent="0.3">
      <c r="A79" s="45" t="s">
        <v>467</v>
      </c>
      <c r="B79" s="37" t="s">
        <v>353</v>
      </c>
      <c r="C79" s="38"/>
      <c r="D79" s="38"/>
      <c r="E79" s="38"/>
      <c r="F79" s="38"/>
      <c r="G79" s="46" t="s">
        <v>468</v>
      </c>
      <c r="H79" s="27">
        <v>-563992.44999999995</v>
      </c>
      <c r="I79" s="27">
        <v>563992.44999999995</v>
      </c>
      <c r="J79" s="27">
        <v>575338.66</v>
      </c>
      <c r="K79" s="27">
        <v>-575338.66</v>
      </c>
      <c r="L79" s="63"/>
    </row>
    <row r="80" spans="1:12" x14ac:dyDescent="0.3">
      <c r="A80" s="45" t="s">
        <v>469</v>
      </c>
      <c r="B80" s="37" t="s">
        <v>353</v>
      </c>
      <c r="C80" s="38"/>
      <c r="D80" s="38"/>
      <c r="E80" s="38"/>
      <c r="F80" s="38"/>
      <c r="G80" s="46" t="s">
        <v>470</v>
      </c>
      <c r="H80" s="27">
        <v>-67924.94</v>
      </c>
      <c r="I80" s="27">
        <v>67924.94</v>
      </c>
      <c r="J80" s="27">
        <v>68726.559999999998</v>
      </c>
      <c r="K80" s="27">
        <v>-68726.559999999998</v>
      </c>
      <c r="L80" s="63"/>
    </row>
    <row r="81" spans="1:12" x14ac:dyDescent="0.3">
      <c r="A81" s="45" t="s">
        <v>471</v>
      </c>
      <c r="B81" s="37" t="s">
        <v>353</v>
      </c>
      <c r="C81" s="38"/>
      <c r="D81" s="38"/>
      <c r="E81" s="38"/>
      <c r="F81" s="38"/>
      <c r="G81" s="46" t="s">
        <v>472</v>
      </c>
      <c r="H81" s="27">
        <v>-6268650.5099999998</v>
      </c>
      <c r="I81" s="27">
        <v>6272920.5099999998</v>
      </c>
      <c r="J81" s="27">
        <v>6342578.6299999999</v>
      </c>
      <c r="K81" s="27">
        <v>-6338308.6299999999</v>
      </c>
      <c r="L81" s="63"/>
    </row>
    <row r="82" spans="1:12" x14ac:dyDescent="0.3">
      <c r="A82" s="45" t="s">
        <v>473</v>
      </c>
      <c r="B82" s="37" t="s">
        <v>353</v>
      </c>
      <c r="C82" s="38"/>
      <c r="D82" s="38"/>
      <c r="E82" s="38"/>
      <c r="F82" s="38"/>
      <c r="G82" s="46" t="s">
        <v>474</v>
      </c>
      <c r="H82" s="27">
        <v>-155726.70000000001</v>
      </c>
      <c r="I82" s="27">
        <v>155726.70000000001</v>
      </c>
      <c r="J82" s="27">
        <v>156448.65</v>
      </c>
      <c r="K82" s="27">
        <v>-156448.65</v>
      </c>
      <c r="L82" s="63"/>
    </row>
    <row r="83" spans="1:12" x14ac:dyDescent="0.3">
      <c r="A83" s="45" t="s">
        <v>475</v>
      </c>
      <c r="B83" s="37" t="s">
        <v>353</v>
      </c>
      <c r="C83" s="38"/>
      <c r="D83" s="38"/>
      <c r="E83" s="38"/>
      <c r="F83" s="38"/>
      <c r="G83" s="46" t="s">
        <v>437</v>
      </c>
      <c r="H83" s="27">
        <v>-279270.46000000002</v>
      </c>
      <c r="I83" s="27">
        <v>279270.46000000002</v>
      </c>
      <c r="J83" s="27">
        <v>279713.33</v>
      </c>
      <c r="K83" s="27">
        <v>-279713.33</v>
      </c>
      <c r="L83" s="63"/>
    </row>
    <row r="84" spans="1:12" x14ac:dyDescent="0.3">
      <c r="A84" s="45" t="s">
        <v>476</v>
      </c>
      <c r="B84" s="37" t="s">
        <v>353</v>
      </c>
      <c r="C84" s="38"/>
      <c r="D84" s="38"/>
      <c r="E84" s="38"/>
      <c r="F84" s="38"/>
      <c r="G84" s="46" t="s">
        <v>477</v>
      </c>
      <c r="H84" s="27">
        <v>-8752.58</v>
      </c>
      <c r="I84" s="27">
        <v>8752.58</v>
      </c>
      <c r="J84" s="27">
        <v>8895.8799999999992</v>
      </c>
      <c r="K84" s="27">
        <v>-8895.8799999999992</v>
      </c>
      <c r="L84" s="63"/>
    </row>
    <row r="85" spans="1:12" x14ac:dyDescent="0.3">
      <c r="A85" s="47" t="s">
        <v>353</v>
      </c>
      <c r="B85" s="37" t="s">
        <v>353</v>
      </c>
      <c r="C85" s="38"/>
      <c r="D85" s="38"/>
      <c r="E85" s="38"/>
      <c r="F85" s="38"/>
      <c r="G85" s="48" t="s">
        <v>353</v>
      </c>
      <c r="H85" s="26"/>
      <c r="I85" s="26"/>
      <c r="J85" s="26"/>
      <c r="K85" s="26"/>
      <c r="L85" s="26"/>
    </row>
    <row r="86" spans="1:12" x14ac:dyDescent="0.3">
      <c r="A86" s="43" t="s">
        <v>478</v>
      </c>
      <c r="B86" s="37" t="s">
        <v>353</v>
      </c>
      <c r="C86" s="38"/>
      <c r="D86" s="38"/>
      <c r="E86" s="44" t="s">
        <v>479</v>
      </c>
      <c r="F86" s="40"/>
      <c r="G86" s="40"/>
      <c r="H86" s="25">
        <v>206769.81</v>
      </c>
      <c r="I86" s="25">
        <v>206769.81</v>
      </c>
      <c r="J86" s="25">
        <v>206769.81</v>
      </c>
      <c r="K86" s="25">
        <v>206769.81</v>
      </c>
      <c r="L86" s="26"/>
    </row>
    <row r="87" spans="1:12" x14ac:dyDescent="0.3">
      <c r="A87" s="43" t="s">
        <v>480</v>
      </c>
      <c r="B87" s="37" t="s">
        <v>353</v>
      </c>
      <c r="C87" s="38"/>
      <c r="D87" s="38"/>
      <c r="E87" s="38"/>
      <c r="F87" s="44" t="s">
        <v>479</v>
      </c>
      <c r="G87" s="40"/>
      <c r="H87" s="25">
        <v>206769.81</v>
      </c>
      <c r="I87" s="25">
        <v>206769.81</v>
      </c>
      <c r="J87" s="25">
        <v>206769.81</v>
      </c>
      <c r="K87" s="25">
        <v>206769.81</v>
      </c>
      <c r="L87" s="26"/>
    </row>
    <row r="88" spans="1:12" x14ac:dyDescent="0.3">
      <c r="A88" s="45" t="s">
        <v>481</v>
      </c>
      <c r="B88" s="37" t="s">
        <v>353</v>
      </c>
      <c r="C88" s="38"/>
      <c r="D88" s="38"/>
      <c r="E88" s="38"/>
      <c r="F88" s="38"/>
      <c r="G88" s="46" t="s">
        <v>482</v>
      </c>
      <c r="H88" s="27">
        <v>206769.81</v>
      </c>
      <c r="I88" s="27">
        <v>206769.81</v>
      </c>
      <c r="J88" s="27">
        <v>206769.81</v>
      </c>
      <c r="K88" s="27">
        <v>206769.81</v>
      </c>
      <c r="L88" s="63"/>
    </row>
    <row r="89" spans="1:12" x14ac:dyDescent="0.3">
      <c r="A89" s="47" t="s">
        <v>353</v>
      </c>
      <c r="B89" s="37" t="s">
        <v>353</v>
      </c>
      <c r="C89" s="38"/>
      <c r="D89" s="38"/>
      <c r="E89" s="38"/>
      <c r="F89" s="38"/>
      <c r="G89" s="48" t="s">
        <v>353</v>
      </c>
      <c r="H89" s="26"/>
      <c r="I89" s="26"/>
      <c r="J89" s="26"/>
      <c r="K89" s="26"/>
      <c r="L89" s="26"/>
    </row>
    <row r="90" spans="1:12" x14ac:dyDescent="0.3">
      <c r="A90" s="43" t="s">
        <v>483</v>
      </c>
      <c r="B90" s="37" t="s">
        <v>353</v>
      </c>
      <c r="C90" s="38"/>
      <c r="D90" s="38"/>
      <c r="E90" s="44" t="s">
        <v>484</v>
      </c>
      <c r="F90" s="40"/>
      <c r="G90" s="40"/>
      <c r="H90" s="25">
        <v>-184339.63</v>
      </c>
      <c r="I90" s="25">
        <v>184339.63</v>
      </c>
      <c r="J90" s="25">
        <v>184919.28</v>
      </c>
      <c r="K90" s="25">
        <v>-184919.28</v>
      </c>
      <c r="L90" s="26"/>
    </row>
    <row r="91" spans="1:12" x14ac:dyDescent="0.3">
      <c r="A91" s="43" t="s">
        <v>485</v>
      </c>
      <c r="B91" s="37" t="s">
        <v>353</v>
      </c>
      <c r="C91" s="38"/>
      <c r="D91" s="38"/>
      <c r="E91" s="38"/>
      <c r="F91" s="44" t="s">
        <v>486</v>
      </c>
      <c r="G91" s="40"/>
      <c r="H91" s="25">
        <v>-184339.63</v>
      </c>
      <c r="I91" s="25">
        <v>184339.63</v>
      </c>
      <c r="J91" s="25">
        <v>184919.28</v>
      </c>
      <c r="K91" s="25">
        <v>-184919.28</v>
      </c>
      <c r="L91" s="26"/>
    </row>
    <row r="92" spans="1:12" x14ac:dyDescent="0.3">
      <c r="A92" s="45" t="s">
        <v>487</v>
      </c>
      <c r="B92" s="37" t="s">
        <v>353</v>
      </c>
      <c r="C92" s="38"/>
      <c r="D92" s="38"/>
      <c r="E92" s="38"/>
      <c r="F92" s="38"/>
      <c r="G92" s="46" t="s">
        <v>488</v>
      </c>
      <c r="H92" s="27">
        <v>-184339.63</v>
      </c>
      <c r="I92" s="27">
        <v>184339.63</v>
      </c>
      <c r="J92" s="27">
        <v>184919.28</v>
      </c>
      <c r="K92" s="27">
        <v>-184919.28</v>
      </c>
      <c r="L92" s="63"/>
    </row>
    <row r="93" spans="1:12" x14ac:dyDescent="0.3">
      <c r="A93" s="43" t="s">
        <v>353</v>
      </c>
      <c r="B93" s="37" t="s">
        <v>353</v>
      </c>
      <c r="C93" s="38"/>
      <c r="D93" s="38"/>
      <c r="E93" s="44" t="s">
        <v>353</v>
      </c>
      <c r="F93" s="40"/>
      <c r="G93" s="40"/>
      <c r="H93" s="28"/>
      <c r="I93" s="28"/>
      <c r="J93" s="28"/>
      <c r="K93" s="28"/>
      <c r="L93" s="26"/>
    </row>
    <row r="94" spans="1:12" x14ac:dyDescent="0.3">
      <c r="A94" s="43" t="s">
        <v>54</v>
      </c>
      <c r="B94" s="44" t="s">
        <v>489</v>
      </c>
      <c r="C94" s="40"/>
      <c r="D94" s="40"/>
      <c r="E94" s="40"/>
      <c r="F94" s="40"/>
      <c r="G94" s="40"/>
      <c r="H94" s="25">
        <v>18217445.18</v>
      </c>
      <c r="I94" s="25">
        <v>39476381.299999997</v>
      </c>
      <c r="J94" s="25">
        <v>40121058.469999999</v>
      </c>
      <c r="K94" s="25">
        <v>18862122.350000001</v>
      </c>
      <c r="L94" s="26"/>
    </row>
    <row r="95" spans="1:12" x14ac:dyDescent="0.3">
      <c r="A95" s="43" t="s">
        <v>490</v>
      </c>
      <c r="B95" s="36" t="s">
        <v>353</v>
      </c>
      <c r="C95" s="44" t="s">
        <v>491</v>
      </c>
      <c r="D95" s="40"/>
      <c r="E95" s="40"/>
      <c r="F95" s="40"/>
      <c r="G95" s="40"/>
      <c r="H95" s="25">
        <v>12376905.609999999</v>
      </c>
      <c r="I95" s="25">
        <v>7631748.4900000002</v>
      </c>
      <c r="J95" s="25">
        <v>8413963.6799999997</v>
      </c>
      <c r="K95" s="25">
        <v>13159120.800000001</v>
      </c>
      <c r="L95" s="26"/>
    </row>
    <row r="96" spans="1:12" x14ac:dyDescent="0.3">
      <c r="A96" s="43" t="s">
        <v>492</v>
      </c>
      <c r="B96" s="37" t="s">
        <v>353</v>
      </c>
      <c r="C96" s="38"/>
      <c r="D96" s="44" t="s">
        <v>493</v>
      </c>
      <c r="E96" s="40"/>
      <c r="F96" s="40"/>
      <c r="G96" s="40"/>
      <c r="H96" s="25">
        <v>3002259.5</v>
      </c>
      <c r="I96" s="25">
        <v>4519404.42</v>
      </c>
      <c r="J96" s="25">
        <v>5079537.8</v>
      </c>
      <c r="K96" s="25">
        <v>3562392.88</v>
      </c>
      <c r="L96" s="26"/>
    </row>
    <row r="97" spans="1:12" x14ac:dyDescent="0.3">
      <c r="A97" s="43" t="s">
        <v>494</v>
      </c>
      <c r="B97" s="37" t="s">
        <v>353</v>
      </c>
      <c r="C97" s="38"/>
      <c r="D97" s="38"/>
      <c r="E97" s="44" t="s">
        <v>495</v>
      </c>
      <c r="F97" s="40"/>
      <c r="G97" s="40"/>
      <c r="H97" s="25">
        <v>1988963.08</v>
      </c>
      <c r="I97" s="25">
        <v>3555744.43</v>
      </c>
      <c r="J97" s="25">
        <v>3832963.75</v>
      </c>
      <c r="K97" s="25">
        <v>2266182.4</v>
      </c>
      <c r="L97" s="26"/>
    </row>
    <row r="98" spans="1:12" x14ac:dyDescent="0.3">
      <c r="A98" s="43" t="s">
        <v>496</v>
      </c>
      <c r="B98" s="37" t="s">
        <v>353</v>
      </c>
      <c r="C98" s="38"/>
      <c r="D98" s="38"/>
      <c r="E98" s="38"/>
      <c r="F98" s="44" t="s">
        <v>495</v>
      </c>
      <c r="G98" s="40"/>
      <c r="H98" s="25">
        <v>1988963.08</v>
      </c>
      <c r="I98" s="25">
        <v>3555744.43</v>
      </c>
      <c r="J98" s="25">
        <v>3832963.75</v>
      </c>
      <c r="K98" s="25">
        <v>2266182.4</v>
      </c>
      <c r="L98" s="26"/>
    </row>
    <row r="99" spans="1:12" x14ac:dyDescent="0.3">
      <c r="A99" s="45" t="s">
        <v>497</v>
      </c>
      <c r="B99" s="37" t="s">
        <v>353</v>
      </c>
      <c r="C99" s="38"/>
      <c r="D99" s="38"/>
      <c r="E99" s="38"/>
      <c r="F99" s="38"/>
      <c r="G99" s="46" t="s">
        <v>498</v>
      </c>
      <c r="H99" s="27">
        <v>0</v>
      </c>
      <c r="I99" s="27">
        <v>1254368.47</v>
      </c>
      <c r="J99" s="27">
        <v>1254368.47</v>
      </c>
      <c r="K99" s="27">
        <v>0</v>
      </c>
      <c r="L99" s="63"/>
    </row>
    <row r="100" spans="1:12" x14ac:dyDescent="0.3">
      <c r="A100" s="45" t="s">
        <v>499</v>
      </c>
      <c r="B100" s="37" t="s">
        <v>353</v>
      </c>
      <c r="C100" s="38"/>
      <c r="D100" s="38"/>
      <c r="E100" s="38"/>
      <c r="F100" s="38"/>
      <c r="G100" s="46" t="s">
        <v>500</v>
      </c>
      <c r="H100" s="27">
        <v>1882115.82</v>
      </c>
      <c r="I100" s="27">
        <v>1882115.82</v>
      </c>
      <c r="J100" s="27">
        <v>1907707.26</v>
      </c>
      <c r="K100" s="27">
        <v>1907707.26</v>
      </c>
      <c r="L100" s="63"/>
    </row>
    <row r="101" spans="1:12" x14ac:dyDescent="0.3">
      <c r="A101" s="45" t="s">
        <v>501</v>
      </c>
      <c r="B101" s="37" t="s">
        <v>353</v>
      </c>
      <c r="C101" s="38"/>
      <c r="D101" s="38"/>
      <c r="E101" s="38"/>
      <c r="F101" s="38"/>
      <c r="G101" s="46" t="s">
        <v>502</v>
      </c>
      <c r="H101" s="27">
        <v>96365.3</v>
      </c>
      <c r="I101" s="27">
        <v>96365.3</v>
      </c>
      <c r="J101" s="27">
        <v>227577.96</v>
      </c>
      <c r="K101" s="27">
        <v>227577.96</v>
      </c>
      <c r="L101" s="63"/>
    </row>
    <row r="102" spans="1:12" x14ac:dyDescent="0.3">
      <c r="A102" s="45" t="s">
        <v>503</v>
      </c>
      <c r="B102" s="37" t="s">
        <v>353</v>
      </c>
      <c r="C102" s="38"/>
      <c r="D102" s="38"/>
      <c r="E102" s="38"/>
      <c r="F102" s="38"/>
      <c r="G102" s="46" t="s">
        <v>504</v>
      </c>
      <c r="H102" s="27">
        <v>0</v>
      </c>
      <c r="I102" s="27">
        <v>5031.1899999999996</v>
      </c>
      <c r="J102" s="27">
        <v>5031.1899999999996</v>
      </c>
      <c r="K102" s="27">
        <v>0</v>
      </c>
      <c r="L102" s="63"/>
    </row>
    <row r="103" spans="1:12" x14ac:dyDescent="0.3">
      <c r="A103" s="45" t="s">
        <v>505</v>
      </c>
      <c r="B103" s="37" t="s">
        <v>353</v>
      </c>
      <c r="C103" s="38"/>
      <c r="D103" s="38"/>
      <c r="E103" s="38"/>
      <c r="F103" s="38"/>
      <c r="G103" s="46" t="s">
        <v>506</v>
      </c>
      <c r="H103" s="27">
        <v>0</v>
      </c>
      <c r="I103" s="27">
        <v>13800.25</v>
      </c>
      <c r="J103" s="27">
        <v>13800.25</v>
      </c>
      <c r="K103" s="27">
        <v>0</v>
      </c>
      <c r="L103" s="63"/>
    </row>
    <row r="104" spans="1:12" x14ac:dyDescent="0.3">
      <c r="A104" s="45" t="s">
        <v>507</v>
      </c>
      <c r="B104" s="37" t="s">
        <v>353</v>
      </c>
      <c r="C104" s="38"/>
      <c r="D104" s="38"/>
      <c r="E104" s="38"/>
      <c r="F104" s="38"/>
      <c r="G104" s="46" t="s">
        <v>508</v>
      </c>
      <c r="H104" s="27">
        <v>10481.959999999999</v>
      </c>
      <c r="I104" s="27">
        <v>304063.40000000002</v>
      </c>
      <c r="J104" s="27">
        <v>424478.62</v>
      </c>
      <c r="K104" s="27">
        <v>130897.18</v>
      </c>
      <c r="L104" s="63"/>
    </row>
    <row r="105" spans="1:12" x14ac:dyDescent="0.3">
      <c r="A105" s="47" t="s">
        <v>353</v>
      </c>
      <c r="B105" s="37" t="s">
        <v>353</v>
      </c>
      <c r="C105" s="38"/>
      <c r="D105" s="38"/>
      <c r="E105" s="38"/>
      <c r="F105" s="38"/>
      <c r="G105" s="48" t="s">
        <v>353</v>
      </c>
      <c r="H105" s="26"/>
      <c r="I105" s="26"/>
      <c r="J105" s="26"/>
      <c r="K105" s="26"/>
      <c r="L105" s="26"/>
    </row>
    <row r="106" spans="1:12" x14ac:dyDescent="0.3">
      <c r="A106" s="43" t="s">
        <v>509</v>
      </c>
      <c r="B106" s="37" t="s">
        <v>353</v>
      </c>
      <c r="C106" s="38"/>
      <c r="D106" s="38"/>
      <c r="E106" s="44" t="s">
        <v>510</v>
      </c>
      <c r="F106" s="40"/>
      <c r="G106" s="40"/>
      <c r="H106" s="25">
        <v>387060.83</v>
      </c>
      <c r="I106" s="25">
        <v>389291.53</v>
      </c>
      <c r="J106" s="25">
        <v>537522.28</v>
      </c>
      <c r="K106" s="25">
        <v>535291.57999999996</v>
      </c>
      <c r="L106" s="26"/>
    </row>
    <row r="107" spans="1:12" x14ac:dyDescent="0.3">
      <c r="A107" s="43" t="s">
        <v>511</v>
      </c>
      <c r="B107" s="37" t="s">
        <v>353</v>
      </c>
      <c r="C107" s="38"/>
      <c r="D107" s="38"/>
      <c r="E107" s="38"/>
      <c r="F107" s="44" t="s">
        <v>510</v>
      </c>
      <c r="G107" s="40"/>
      <c r="H107" s="25">
        <v>387060.83</v>
      </c>
      <c r="I107" s="25">
        <v>389291.53</v>
      </c>
      <c r="J107" s="25">
        <v>537522.28</v>
      </c>
      <c r="K107" s="25">
        <v>535291.57999999996</v>
      </c>
      <c r="L107" s="26"/>
    </row>
    <row r="108" spans="1:12" x14ac:dyDescent="0.3">
      <c r="A108" s="45" t="s">
        <v>512</v>
      </c>
      <c r="B108" s="37" t="s">
        <v>353</v>
      </c>
      <c r="C108" s="38"/>
      <c r="D108" s="38"/>
      <c r="E108" s="38"/>
      <c r="F108" s="38"/>
      <c r="G108" s="46" t="s">
        <v>513</v>
      </c>
      <c r="H108" s="27">
        <v>303400.36</v>
      </c>
      <c r="I108" s="27">
        <v>305631.06</v>
      </c>
      <c r="J108" s="27">
        <v>427644.42</v>
      </c>
      <c r="K108" s="27">
        <v>425413.72</v>
      </c>
      <c r="L108" s="63"/>
    </row>
    <row r="109" spans="1:12" x14ac:dyDescent="0.3">
      <c r="A109" s="45" t="s">
        <v>514</v>
      </c>
      <c r="B109" s="37" t="s">
        <v>353</v>
      </c>
      <c r="C109" s="38"/>
      <c r="D109" s="38"/>
      <c r="E109" s="38"/>
      <c r="F109" s="38"/>
      <c r="G109" s="46" t="s">
        <v>515</v>
      </c>
      <c r="H109" s="27">
        <v>75161.570000000007</v>
      </c>
      <c r="I109" s="27">
        <v>75161.570000000007</v>
      </c>
      <c r="J109" s="27">
        <v>92966.93</v>
      </c>
      <c r="K109" s="27">
        <v>92966.93</v>
      </c>
      <c r="L109" s="63"/>
    </row>
    <row r="110" spans="1:12" x14ac:dyDescent="0.3">
      <c r="A110" s="45" t="s">
        <v>516</v>
      </c>
      <c r="B110" s="37" t="s">
        <v>353</v>
      </c>
      <c r="C110" s="38"/>
      <c r="D110" s="38"/>
      <c r="E110" s="38"/>
      <c r="F110" s="38"/>
      <c r="G110" s="46" t="s">
        <v>517</v>
      </c>
      <c r="H110" s="27">
        <v>8498.9</v>
      </c>
      <c r="I110" s="27">
        <v>8498.9</v>
      </c>
      <c r="J110" s="27">
        <v>11543.16</v>
      </c>
      <c r="K110" s="27">
        <v>11543.16</v>
      </c>
      <c r="L110" s="63"/>
    </row>
    <row r="111" spans="1:12" x14ac:dyDescent="0.3">
      <c r="A111" s="45" t="s">
        <v>518</v>
      </c>
      <c r="B111" s="37" t="s">
        <v>353</v>
      </c>
      <c r="C111" s="38"/>
      <c r="D111" s="38"/>
      <c r="E111" s="38"/>
      <c r="F111" s="38"/>
      <c r="G111" s="46" t="s">
        <v>519</v>
      </c>
      <c r="H111" s="27">
        <v>0</v>
      </c>
      <c r="I111" s="27">
        <v>0</v>
      </c>
      <c r="J111" s="27">
        <v>5367.77</v>
      </c>
      <c r="K111" s="27">
        <v>5367.77</v>
      </c>
      <c r="L111" s="63"/>
    </row>
    <row r="112" spans="1:12" x14ac:dyDescent="0.3">
      <c r="A112" s="47" t="s">
        <v>353</v>
      </c>
      <c r="B112" s="37" t="s">
        <v>353</v>
      </c>
      <c r="C112" s="38"/>
      <c r="D112" s="38"/>
      <c r="E112" s="38"/>
      <c r="F112" s="38"/>
      <c r="G112" s="48" t="s">
        <v>353</v>
      </c>
      <c r="H112" s="26"/>
      <c r="I112" s="26"/>
      <c r="J112" s="26"/>
      <c r="K112" s="26"/>
      <c r="L112" s="26"/>
    </row>
    <row r="113" spans="1:12" x14ac:dyDescent="0.3">
      <c r="A113" s="43" t="s">
        <v>520</v>
      </c>
      <c r="B113" s="37" t="s">
        <v>353</v>
      </c>
      <c r="C113" s="38"/>
      <c r="D113" s="38"/>
      <c r="E113" s="44" t="s">
        <v>521</v>
      </c>
      <c r="F113" s="40"/>
      <c r="G113" s="40"/>
      <c r="H113" s="25">
        <v>334698.67</v>
      </c>
      <c r="I113" s="25">
        <v>66773.429999999993</v>
      </c>
      <c r="J113" s="25">
        <v>121878.85</v>
      </c>
      <c r="K113" s="25">
        <v>389804.09</v>
      </c>
      <c r="L113" s="26"/>
    </row>
    <row r="114" spans="1:12" x14ac:dyDescent="0.3">
      <c r="A114" s="43" t="s">
        <v>522</v>
      </c>
      <c r="B114" s="37" t="s">
        <v>353</v>
      </c>
      <c r="C114" s="38"/>
      <c r="D114" s="38"/>
      <c r="E114" s="38"/>
      <c r="F114" s="44" t="s">
        <v>521</v>
      </c>
      <c r="G114" s="40"/>
      <c r="H114" s="25">
        <v>75974.97</v>
      </c>
      <c r="I114" s="25">
        <v>66773.429999999993</v>
      </c>
      <c r="J114" s="25">
        <v>121878.85</v>
      </c>
      <c r="K114" s="25">
        <v>131080.39000000001</v>
      </c>
      <c r="L114" s="26"/>
    </row>
    <row r="115" spans="1:12" x14ac:dyDescent="0.3">
      <c r="A115" s="45" t="s">
        <v>523</v>
      </c>
      <c r="B115" s="37" t="s">
        <v>353</v>
      </c>
      <c r="C115" s="38"/>
      <c r="D115" s="38"/>
      <c r="E115" s="38"/>
      <c r="F115" s="38"/>
      <c r="G115" s="46" t="s">
        <v>524</v>
      </c>
      <c r="H115" s="27">
        <v>44671.05</v>
      </c>
      <c r="I115" s="27">
        <v>45058.1</v>
      </c>
      <c r="J115" s="27">
        <v>60860.57</v>
      </c>
      <c r="K115" s="27">
        <v>60473.52</v>
      </c>
      <c r="L115" s="63"/>
    </row>
    <row r="116" spans="1:12" x14ac:dyDescent="0.3">
      <c r="A116" s="45" t="s">
        <v>527</v>
      </c>
      <c r="B116" s="37" t="s">
        <v>353</v>
      </c>
      <c r="C116" s="38"/>
      <c r="D116" s="38"/>
      <c r="E116" s="38"/>
      <c r="F116" s="38"/>
      <c r="G116" s="46" t="s">
        <v>528</v>
      </c>
      <c r="H116" s="27">
        <v>2042.64</v>
      </c>
      <c r="I116" s="27">
        <v>2042.64</v>
      </c>
      <c r="J116" s="27">
        <v>3633.45</v>
      </c>
      <c r="K116" s="27">
        <v>3633.45</v>
      </c>
      <c r="L116" s="63"/>
    </row>
    <row r="117" spans="1:12" x14ac:dyDescent="0.3">
      <c r="A117" s="45" t="s">
        <v>529</v>
      </c>
      <c r="B117" s="37" t="s">
        <v>353</v>
      </c>
      <c r="C117" s="38"/>
      <c r="D117" s="38"/>
      <c r="E117" s="38"/>
      <c r="F117" s="38"/>
      <c r="G117" s="46" t="s">
        <v>530</v>
      </c>
      <c r="H117" s="27">
        <v>9588.59</v>
      </c>
      <c r="I117" s="27">
        <v>0</v>
      </c>
      <c r="J117" s="27">
        <v>17035.96</v>
      </c>
      <c r="K117" s="27">
        <v>26624.55</v>
      </c>
      <c r="L117" s="63"/>
    </row>
    <row r="118" spans="1:12" x14ac:dyDescent="0.3">
      <c r="A118" s="45" t="s">
        <v>531</v>
      </c>
      <c r="B118" s="37" t="s">
        <v>353</v>
      </c>
      <c r="C118" s="38"/>
      <c r="D118" s="38"/>
      <c r="E118" s="38"/>
      <c r="F118" s="38"/>
      <c r="G118" s="46" t="s">
        <v>532</v>
      </c>
      <c r="H118" s="27">
        <v>13740.84</v>
      </c>
      <c r="I118" s="27">
        <v>13740.84</v>
      </c>
      <c r="J118" s="27">
        <v>31265.73</v>
      </c>
      <c r="K118" s="27">
        <v>31265.73</v>
      </c>
      <c r="L118" s="63"/>
    </row>
    <row r="119" spans="1:12" x14ac:dyDescent="0.3">
      <c r="A119" s="45" t="s">
        <v>533</v>
      </c>
      <c r="B119" s="37" t="s">
        <v>353</v>
      </c>
      <c r="C119" s="38"/>
      <c r="D119" s="38"/>
      <c r="E119" s="38"/>
      <c r="F119" s="38"/>
      <c r="G119" s="46" t="s">
        <v>534</v>
      </c>
      <c r="H119" s="27">
        <v>4121.9799999999996</v>
      </c>
      <c r="I119" s="27">
        <v>4121.9799999999996</v>
      </c>
      <c r="J119" s="27">
        <v>7608.78</v>
      </c>
      <c r="K119" s="27">
        <v>7608.78</v>
      </c>
      <c r="L119" s="63"/>
    </row>
    <row r="120" spans="1:12" x14ac:dyDescent="0.3">
      <c r="A120" s="45" t="s">
        <v>535</v>
      </c>
      <c r="B120" s="37" t="s">
        <v>353</v>
      </c>
      <c r="C120" s="38"/>
      <c r="D120" s="38"/>
      <c r="E120" s="38"/>
      <c r="F120" s="38"/>
      <c r="G120" s="46" t="s">
        <v>536</v>
      </c>
      <c r="H120" s="27">
        <v>1080.1400000000001</v>
      </c>
      <c r="I120" s="27">
        <v>1080.1400000000001</v>
      </c>
      <c r="J120" s="27">
        <v>821.34</v>
      </c>
      <c r="K120" s="27">
        <v>821.34</v>
      </c>
      <c r="L120" s="63"/>
    </row>
    <row r="121" spans="1:12" x14ac:dyDescent="0.3">
      <c r="A121" s="45" t="s">
        <v>537</v>
      </c>
      <c r="B121" s="37" t="s">
        <v>353</v>
      </c>
      <c r="C121" s="38"/>
      <c r="D121" s="38"/>
      <c r="E121" s="38"/>
      <c r="F121" s="38"/>
      <c r="G121" s="46" t="s">
        <v>538</v>
      </c>
      <c r="H121" s="27">
        <v>729.73</v>
      </c>
      <c r="I121" s="27">
        <v>729.73</v>
      </c>
      <c r="J121" s="27">
        <v>653.02</v>
      </c>
      <c r="K121" s="27">
        <v>653.02</v>
      </c>
      <c r="L121" s="63"/>
    </row>
    <row r="122" spans="1:12" x14ac:dyDescent="0.3">
      <c r="A122" s="47" t="s">
        <v>353</v>
      </c>
      <c r="B122" s="37" t="s">
        <v>353</v>
      </c>
      <c r="C122" s="38"/>
      <c r="D122" s="38"/>
      <c r="E122" s="38"/>
      <c r="F122" s="38"/>
      <c r="G122" s="48" t="s">
        <v>353</v>
      </c>
      <c r="H122" s="26"/>
      <c r="I122" s="26"/>
      <c r="J122" s="26"/>
      <c r="K122" s="26"/>
      <c r="L122" s="26"/>
    </row>
    <row r="123" spans="1:12" x14ac:dyDescent="0.3">
      <c r="A123" s="43" t="s">
        <v>539</v>
      </c>
      <c r="B123" s="37" t="s">
        <v>353</v>
      </c>
      <c r="C123" s="38"/>
      <c r="D123" s="38"/>
      <c r="E123" s="38"/>
      <c r="F123" s="44" t="s">
        <v>540</v>
      </c>
      <c r="G123" s="40"/>
      <c r="H123" s="25">
        <v>258723.7</v>
      </c>
      <c r="I123" s="25">
        <v>0</v>
      </c>
      <c r="J123" s="25">
        <v>0</v>
      </c>
      <c r="K123" s="25">
        <v>258723.7</v>
      </c>
      <c r="L123" s="26"/>
    </row>
    <row r="124" spans="1:12" x14ac:dyDescent="0.3">
      <c r="A124" s="45" t="s">
        <v>541</v>
      </c>
      <c r="B124" s="37" t="s">
        <v>353</v>
      </c>
      <c r="C124" s="38"/>
      <c r="D124" s="38"/>
      <c r="E124" s="38"/>
      <c r="F124" s="38"/>
      <c r="G124" s="46" t="s">
        <v>542</v>
      </c>
      <c r="H124" s="27">
        <v>258723.7</v>
      </c>
      <c r="I124" s="27">
        <v>0</v>
      </c>
      <c r="J124" s="27">
        <v>0</v>
      </c>
      <c r="K124" s="27">
        <v>258723.7</v>
      </c>
      <c r="L124" s="63"/>
    </row>
    <row r="125" spans="1:12" x14ac:dyDescent="0.3">
      <c r="A125" s="47" t="s">
        <v>353</v>
      </c>
      <c r="B125" s="37" t="s">
        <v>353</v>
      </c>
      <c r="C125" s="38"/>
      <c r="D125" s="38"/>
      <c r="E125" s="38"/>
      <c r="F125" s="38"/>
      <c r="G125" s="48" t="s">
        <v>353</v>
      </c>
      <c r="H125" s="26"/>
      <c r="I125" s="26"/>
      <c r="J125" s="26"/>
      <c r="K125" s="26"/>
      <c r="L125" s="26"/>
    </row>
    <row r="126" spans="1:12" x14ac:dyDescent="0.3">
      <c r="A126" s="43" t="s">
        <v>543</v>
      </c>
      <c r="B126" s="37" t="s">
        <v>353</v>
      </c>
      <c r="C126" s="38"/>
      <c r="D126" s="38"/>
      <c r="E126" s="44" t="s">
        <v>544</v>
      </c>
      <c r="F126" s="40"/>
      <c r="G126" s="40"/>
      <c r="H126" s="25">
        <v>291536.92</v>
      </c>
      <c r="I126" s="25">
        <v>507595.03</v>
      </c>
      <c r="J126" s="25">
        <v>587172.92000000004</v>
      </c>
      <c r="K126" s="25">
        <v>371114.81</v>
      </c>
      <c r="L126" s="26"/>
    </row>
    <row r="127" spans="1:12" x14ac:dyDescent="0.3">
      <c r="A127" s="43" t="s">
        <v>545</v>
      </c>
      <c r="B127" s="37" t="s">
        <v>353</v>
      </c>
      <c r="C127" s="38"/>
      <c r="D127" s="38"/>
      <c r="E127" s="38"/>
      <c r="F127" s="44" t="s">
        <v>544</v>
      </c>
      <c r="G127" s="40"/>
      <c r="H127" s="25">
        <v>291536.92</v>
      </c>
      <c r="I127" s="25">
        <v>507595.03</v>
      </c>
      <c r="J127" s="25">
        <v>587172.92000000004</v>
      </c>
      <c r="K127" s="25">
        <v>371114.81</v>
      </c>
      <c r="L127" s="26"/>
    </row>
    <row r="128" spans="1:12" x14ac:dyDescent="0.3">
      <c r="A128" s="45" t="s">
        <v>546</v>
      </c>
      <c r="B128" s="37" t="s">
        <v>353</v>
      </c>
      <c r="C128" s="38"/>
      <c r="D128" s="38"/>
      <c r="E128" s="38"/>
      <c r="F128" s="38"/>
      <c r="G128" s="46" t="s">
        <v>547</v>
      </c>
      <c r="H128" s="27">
        <v>249985.24</v>
      </c>
      <c r="I128" s="27">
        <v>494132.18</v>
      </c>
      <c r="J128" s="27">
        <v>587172.92000000004</v>
      </c>
      <c r="K128" s="27">
        <v>343025.98</v>
      </c>
      <c r="L128" s="63"/>
    </row>
    <row r="129" spans="1:12" x14ac:dyDescent="0.3">
      <c r="A129" s="45" t="s">
        <v>548</v>
      </c>
      <c r="B129" s="37" t="s">
        <v>353</v>
      </c>
      <c r="C129" s="38"/>
      <c r="D129" s="38"/>
      <c r="E129" s="38"/>
      <c r="F129" s="38"/>
      <c r="G129" s="46" t="s">
        <v>549</v>
      </c>
      <c r="H129" s="27">
        <v>41551.68</v>
      </c>
      <c r="I129" s="27">
        <v>13462.85</v>
      </c>
      <c r="J129" s="27">
        <v>0</v>
      </c>
      <c r="K129" s="27">
        <v>28088.83</v>
      </c>
      <c r="L129" s="63"/>
    </row>
    <row r="130" spans="1:12" x14ac:dyDescent="0.3">
      <c r="A130" s="47" t="s">
        <v>353</v>
      </c>
      <c r="B130" s="37" t="s">
        <v>353</v>
      </c>
      <c r="C130" s="38"/>
      <c r="D130" s="38"/>
      <c r="E130" s="38"/>
      <c r="F130" s="38"/>
      <c r="G130" s="48" t="s">
        <v>353</v>
      </c>
      <c r="H130" s="26"/>
      <c r="I130" s="26"/>
      <c r="J130" s="26"/>
      <c r="K130" s="26"/>
      <c r="L130" s="26"/>
    </row>
    <row r="131" spans="1:12" x14ac:dyDescent="0.3">
      <c r="A131" s="43" t="s">
        <v>550</v>
      </c>
      <c r="B131" s="37" t="s">
        <v>353</v>
      </c>
      <c r="C131" s="38"/>
      <c r="D131" s="44" t="s">
        <v>551</v>
      </c>
      <c r="E131" s="40"/>
      <c r="F131" s="40"/>
      <c r="G131" s="40"/>
      <c r="H131" s="25">
        <v>9374646.1099999994</v>
      </c>
      <c r="I131" s="25">
        <v>3112344.07</v>
      </c>
      <c r="J131" s="25">
        <v>3334425.88</v>
      </c>
      <c r="K131" s="25">
        <v>9596727.9199999999</v>
      </c>
      <c r="L131" s="26"/>
    </row>
    <row r="132" spans="1:12" x14ac:dyDescent="0.3">
      <c r="A132" s="43" t="s">
        <v>552</v>
      </c>
      <c r="B132" s="37" t="s">
        <v>353</v>
      </c>
      <c r="C132" s="38"/>
      <c r="D132" s="38"/>
      <c r="E132" s="44" t="s">
        <v>551</v>
      </c>
      <c r="F132" s="40"/>
      <c r="G132" s="40"/>
      <c r="H132" s="25">
        <v>9374646.1099999994</v>
      </c>
      <c r="I132" s="25">
        <v>3112344.07</v>
      </c>
      <c r="J132" s="25">
        <v>3334425.88</v>
      </c>
      <c r="K132" s="25">
        <v>9596727.9199999999</v>
      </c>
      <c r="L132" s="26"/>
    </row>
    <row r="133" spans="1:12" x14ac:dyDescent="0.3">
      <c r="A133" s="43" t="s">
        <v>553</v>
      </c>
      <c r="B133" s="37" t="s">
        <v>353</v>
      </c>
      <c r="C133" s="38"/>
      <c r="D133" s="38"/>
      <c r="E133" s="38"/>
      <c r="F133" s="44" t="s">
        <v>551</v>
      </c>
      <c r="G133" s="40"/>
      <c r="H133" s="25">
        <v>9374646.1099999994</v>
      </c>
      <c r="I133" s="25">
        <v>3112344.07</v>
      </c>
      <c r="J133" s="25">
        <v>3334425.88</v>
      </c>
      <c r="K133" s="25">
        <v>9596727.9199999999</v>
      </c>
      <c r="L133" s="26"/>
    </row>
    <row r="134" spans="1:12" x14ac:dyDescent="0.3">
      <c r="A134" s="45" t="s">
        <v>554</v>
      </c>
      <c r="B134" s="37" t="s">
        <v>353</v>
      </c>
      <c r="C134" s="38"/>
      <c r="D134" s="38"/>
      <c r="E134" s="38"/>
      <c r="F134" s="38"/>
      <c r="G134" s="46" t="s">
        <v>555</v>
      </c>
      <c r="H134" s="27">
        <v>9374646.1099999994</v>
      </c>
      <c r="I134" s="27">
        <v>3112344.07</v>
      </c>
      <c r="J134" s="27">
        <v>3334425.88</v>
      </c>
      <c r="K134" s="27">
        <v>9596727.9199999999</v>
      </c>
      <c r="L134" s="63">
        <f>I134-J134</f>
        <v>-222081.81000000006</v>
      </c>
    </row>
    <row r="135" spans="1:12" x14ac:dyDescent="0.3">
      <c r="A135" s="43" t="s">
        <v>353</v>
      </c>
      <c r="B135" s="37" t="s">
        <v>353</v>
      </c>
      <c r="C135" s="38"/>
      <c r="D135" s="44" t="s">
        <v>353</v>
      </c>
      <c r="E135" s="40"/>
      <c r="F135" s="40"/>
      <c r="G135" s="40"/>
      <c r="H135" s="28"/>
      <c r="I135" s="28"/>
      <c r="J135" s="28"/>
      <c r="K135" s="28"/>
      <c r="L135" s="26"/>
    </row>
    <row r="136" spans="1:12" x14ac:dyDescent="0.3">
      <c r="A136" s="43" t="s">
        <v>556</v>
      </c>
      <c r="B136" s="36" t="s">
        <v>353</v>
      </c>
      <c r="C136" s="44" t="s">
        <v>557</v>
      </c>
      <c r="D136" s="40"/>
      <c r="E136" s="40"/>
      <c r="F136" s="40"/>
      <c r="G136" s="40"/>
      <c r="H136" s="25">
        <v>5840539.5700000003</v>
      </c>
      <c r="I136" s="25">
        <v>31844632.809999999</v>
      </c>
      <c r="J136" s="25">
        <v>31707094.789999999</v>
      </c>
      <c r="K136" s="25">
        <v>5703001.5499999998</v>
      </c>
      <c r="L136" s="26"/>
    </row>
    <row r="137" spans="1:12" x14ac:dyDescent="0.3">
      <c r="A137" s="43" t="s">
        <v>558</v>
      </c>
      <c r="B137" s="37" t="s">
        <v>353</v>
      </c>
      <c r="C137" s="38"/>
      <c r="D137" s="44" t="s">
        <v>559</v>
      </c>
      <c r="E137" s="40"/>
      <c r="F137" s="40"/>
      <c r="G137" s="40"/>
      <c r="H137" s="25">
        <v>5840539.5700000003</v>
      </c>
      <c r="I137" s="25">
        <v>31844632.809999999</v>
      </c>
      <c r="J137" s="25">
        <v>31707094.789999999</v>
      </c>
      <c r="K137" s="25">
        <v>5703001.5499999998</v>
      </c>
      <c r="L137" s="26"/>
    </row>
    <row r="138" spans="1:12" x14ac:dyDescent="0.3">
      <c r="A138" s="43" t="s">
        <v>560</v>
      </c>
      <c r="B138" s="37" t="s">
        <v>353</v>
      </c>
      <c r="C138" s="38"/>
      <c r="D138" s="38"/>
      <c r="E138" s="44" t="s">
        <v>561</v>
      </c>
      <c r="F138" s="40"/>
      <c r="G138" s="40"/>
      <c r="H138" s="25">
        <v>5448708.0899999999</v>
      </c>
      <c r="I138" s="25">
        <v>31844341.579999998</v>
      </c>
      <c r="J138" s="25">
        <v>31705187.41</v>
      </c>
      <c r="K138" s="25">
        <v>5309553.92</v>
      </c>
      <c r="L138" s="26"/>
    </row>
    <row r="139" spans="1:12" x14ac:dyDescent="0.3">
      <c r="A139" s="43" t="s">
        <v>562</v>
      </c>
      <c r="B139" s="37" t="s">
        <v>353</v>
      </c>
      <c r="C139" s="38"/>
      <c r="D139" s="38"/>
      <c r="E139" s="38"/>
      <c r="F139" s="44" t="s">
        <v>561</v>
      </c>
      <c r="G139" s="40"/>
      <c r="H139" s="25">
        <v>5448708.0899999999</v>
      </c>
      <c r="I139" s="25">
        <v>31844341.579999998</v>
      </c>
      <c r="J139" s="25">
        <v>31705187.41</v>
      </c>
      <c r="K139" s="25">
        <v>5309553.92</v>
      </c>
      <c r="L139" s="26"/>
    </row>
    <row r="140" spans="1:12" x14ac:dyDescent="0.3">
      <c r="A140" s="45" t="s">
        <v>563</v>
      </c>
      <c r="B140" s="37" t="s">
        <v>353</v>
      </c>
      <c r="C140" s="38"/>
      <c r="D140" s="38"/>
      <c r="E140" s="38"/>
      <c r="F140" s="38"/>
      <c r="G140" s="46" t="s">
        <v>564</v>
      </c>
      <c r="H140" s="27">
        <v>5448708.0899999999</v>
      </c>
      <c r="I140" s="27">
        <v>31844341.579999998</v>
      </c>
      <c r="J140" s="27">
        <v>31705187.41</v>
      </c>
      <c r="K140" s="27">
        <v>5309553.92</v>
      </c>
      <c r="L140" s="63">
        <f>I140-J140</f>
        <v>139154.16999999806</v>
      </c>
    </row>
    <row r="141" spans="1:12" x14ac:dyDescent="0.3">
      <c r="A141" s="47" t="s">
        <v>353</v>
      </c>
      <c r="B141" s="37" t="s">
        <v>353</v>
      </c>
      <c r="C141" s="38"/>
      <c r="D141" s="38"/>
      <c r="E141" s="38"/>
      <c r="F141" s="38"/>
      <c r="G141" s="48" t="s">
        <v>353</v>
      </c>
      <c r="H141" s="26"/>
      <c r="I141" s="26"/>
      <c r="J141" s="26"/>
      <c r="K141" s="26"/>
      <c r="L141" s="26"/>
    </row>
    <row r="142" spans="1:12" x14ac:dyDescent="0.3">
      <c r="A142" s="43" t="s">
        <v>565</v>
      </c>
      <c r="B142" s="37" t="s">
        <v>353</v>
      </c>
      <c r="C142" s="38"/>
      <c r="D142" s="38"/>
      <c r="E142" s="44" t="s">
        <v>566</v>
      </c>
      <c r="F142" s="40"/>
      <c r="G142" s="40"/>
      <c r="H142" s="25">
        <v>10358.870000000001</v>
      </c>
      <c r="I142" s="25">
        <v>291.23</v>
      </c>
      <c r="J142" s="25">
        <v>0</v>
      </c>
      <c r="K142" s="25">
        <v>10067.64</v>
      </c>
      <c r="L142" s="26"/>
    </row>
    <row r="143" spans="1:12" x14ac:dyDescent="0.3">
      <c r="A143" s="43" t="s">
        <v>567</v>
      </c>
      <c r="B143" s="37" t="s">
        <v>353</v>
      </c>
      <c r="C143" s="38"/>
      <c r="D143" s="38"/>
      <c r="E143" s="38"/>
      <c r="F143" s="44" t="s">
        <v>566</v>
      </c>
      <c r="G143" s="40"/>
      <c r="H143" s="25">
        <v>10358.870000000001</v>
      </c>
      <c r="I143" s="25">
        <v>291.23</v>
      </c>
      <c r="J143" s="25">
        <v>0</v>
      </c>
      <c r="K143" s="25">
        <v>10067.64</v>
      </c>
      <c r="L143" s="26"/>
    </row>
    <row r="144" spans="1:12" x14ac:dyDescent="0.3">
      <c r="A144" s="45" t="s">
        <v>568</v>
      </c>
      <c r="B144" s="37" t="s">
        <v>353</v>
      </c>
      <c r="C144" s="38"/>
      <c r="D144" s="38"/>
      <c r="E144" s="38"/>
      <c r="F144" s="38"/>
      <c r="G144" s="46" t="s">
        <v>569</v>
      </c>
      <c r="H144" s="27">
        <v>10358.870000000001</v>
      </c>
      <c r="I144" s="27">
        <v>291.23</v>
      </c>
      <c r="J144" s="27">
        <v>0</v>
      </c>
      <c r="K144" s="27">
        <v>10067.64</v>
      </c>
      <c r="L144" s="63"/>
    </row>
    <row r="145" spans="1:14" x14ac:dyDescent="0.3">
      <c r="A145" s="47" t="s">
        <v>353</v>
      </c>
      <c r="B145" s="37" t="s">
        <v>353</v>
      </c>
      <c r="C145" s="38"/>
      <c r="D145" s="38"/>
      <c r="E145" s="38"/>
      <c r="F145" s="38"/>
      <c r="G145" s="48" t="s">
        <v>353</v>
      </c>
      <c r="H145" s="26"/>
      <c r="I145" s="26"/>
      <c r="J145" s="26"/>
      <c r="K145" s="26"/>
      <c r="L145" s="26"/>
    </row>
    <row r="146" spans="1:14" x14ac:dyDescent="0.3">
      <c r="A146" s="43" t="s">
        <v>570</v>
      </c>
      <c r="B146" s="37" t="s">
        <v>353</v>
      </c>
      <c r="C146" s="38"/>
      <c r="D146" s="38"/>
      <c r="E146" s="44" t="s">
        <v>571</v>
      </c>
      <c r="F146" s="40"/>
      <c r="G146" s="40"/>
      <c r="H146" s="25">
        <v>381472.61</v>
      </c>
      <c r="I146" s="25">
        <v>0</v>
      </c>
      <c r="J146" s="25">
        <v>1907.38</v>
      </c>
      <c r="K146" s="25">
        <v>383379.99</v>
      </c>
      <c r="L146" s="26"/>
    </row>
    <row r="147" spans="1:14" x14ac:dyDescent="0.3">
      <c r="A147" s="43" t="s">
        <v>572</v>
      </c>
      <c r="B147" s="37" t="s">
        <v>353</v>
      </c>
      <c r="C147" s="38"/>
      <c r="D147" s="38"/>
      <c r="E147" s="38"/>
      <c r="F147" s="44" t="s">
        <v>571</v>
      </c>
      <c r="G147" s="40"/>
      <c r="H147" s="25">
        <v>381472.61</v>
      </c>
      <c r="I147" s="25">
        <v>0</v>
      </c>
      <c r="J147" s="25">
        <v>1907.38</v>
      </c>
      <c r="K147" s="25">
        <v>383379.99</v>
      </c>
      <c r="L147" s="26"/>
    </row>
    <row r="148" spans="1:14" x14ac:dyDescent="0.3">
      <c r="A148" s="45" t="s">
        <v>573</v>
      </c>
      <c r="B148" s="37" t="s">
        <v>353</v>
      </c>
      <c r="C148" s="38"/>
      <c r="D148" s="38"/>
      <c r="E148" s="38"/>
      <c r="F148" s="38"/>
      <c r="G148" s="46" t="s">
        <v>574</v>
      </c>
      <c r="H148" s="27">
        <v>48346.9</v>
      </c>
      <c r="I148" s="27">
        <v>0</v>
      </c>
      <c r="J148" s="27">
        <v>241.73</v>
      </c>
      <c r="K148" s="27">
        <v>48588.63</v>
      </c>
      <c r="L148" s="63"/>
    </row>
    <row r="149" spans="1:14" x14ac:dyDescent="0.3">
      <c r="A149" s="45" t="s">
        <v>575</v>
      </c>
      <c r="B149" s="37" t="s">
        <v>353</v>
      </c>
      <c r="C149" s="38"/>
      <c r="D149" s="38"/>
      <c r="E149" s="38"/>
      <c r="F149" s="38"/>
      <c r="G149" s="46" t="s">
        <v>576</v>
      </c>
      <c r="H149" s="27">
        <v>333125.71000000002</v>
      </c>
      <c r="I149" s="27">
        <v>0</v>
      </c>
      <c r="J149" s="27">
        <v>1665.65</v>
      </c>
      <c r="K149" s="27">
        <v>334791.36</v>
      </c>
      <c r="L149" s="63"/>
    </row>
    <row r="150" spans="1:14" x14ac:dyDescent="0.3">
      <c r="A150" s="43" t="s">
        <v>353</v>
      </c>
      <c r="B150" s="37" t="s">
        <v>353</v>
      </c>
      <c r="C150" s="38"/>
      <c r="D150" s="44" t="s">
        <v>353</v>
      </c>
      <c r="E150" s="40"/>
      <c r="F150" s="40"/>
      <c r="G150" s="40"/>
      <c r="H150" s="28"/>
      <c r="I150" s="28"/>
      <c r="J150" s="28"/>
      <c r="K150" s="28"/>
      <c r="L150" s="26"/>
    </row>
    <row r="151" spans="1:14" x14ac:dyDescent="0.3">
      <c r="A151" s="43" t="s">
        <v>58</v>
      </c>
      <c r="B151" s="44" t="s">
        <v>577</v>
      </c>
      <c r="C151" s="40"/>
      <c r="D151" s="40"/>
      <c r="E151" s="40"/>
      <c r="F151" s="40"/>
      <c r="G151" s="40"/>
      <c r="H151" s="25">
        <v>3862619.2</v>
      </c>
      <c r="I151" s="25">
        <v>5163290.38</v>
      </c>
      <c r="J151" s="25">
        <v>2030710.43</v>
      </c>
      <c r="K151" s="25">
        <v>6995199.1500000004</v>
      </c>
      <c r="L151" s="26">
        <f>I151-J151</f>
        <v>3132579.95</v>
      </c>
    </row>
    <row r="152" spans="1:14" x14ac:dyDescent="0.3">
      <c r="A152" s="43" t="s">
        <v>578</v>
      </c>
      <c r="B152" s="36" t="s">
        <v>353</v>
      </c>
      <c r="C152" s="44" t="s">
        <v>579</v>
      </c>
      <c r="D152" s="40"/>
      <c r="E152" s="40"/>
      <c r="F152" s="40"/>
      <c r="G152" s="40"/>
      <c r="H152" s="25">
        <v>3567055.99</v>
      </c>
      <c r="I152" s="25">
        <v>4695123.4800000004</v>
      </c>
      <c r="J152" s="25">
        <v>2022534.42</v>
      </c>
      <c r="K152" s="25">
        <v>6239645.0499999998</v>
      </c>
      <c r="L152" s="26"/>
    </row>
    <row r="153" spans="1:14" x14ac:dyDescent="0.3">
      <c r="A153" s="43" t="s">
        <v>580</v>
      </c>
      <c r="B153" s="37" t="s">
        <v>353</v>
      </c>
      <c r="C153" s="38"/>
      <c r="D153" s="44" t="s">
        <v>581</v>
      </c>
      <c r="E153" s="40"/>
      <c r="F153" s="40"/>
      <c r="G153" s="40"/>
      <c r="H153" s="25">
        <v>3346909.86</v>
      </c>
      <c r="I153" s="25">
        <v>4268030.75</v>
      </c>
      <c r="J153" s="25">
        <v>2022534.42</v>
      </c>
      <c r="K153" s="25">
        <v>5592406.1900000004</v>
      </c>
      <c r="L153" s="26"/>
    </row>
    <row r="154" spans="1:14" x14ac:dyDescent="0.3">
      <c r="A154" s="43" t="s">
        <v>582</v>
      </c>
      <c r="B154" s="37" t="s">
        <v>353</v>
      </c>
      <c r="C154" s="38"/>
      <c r="D154" s="38"/>
      <c r="E154" s="44" t="s">
        <v>583</v>
      </c>
      <c r="F154" s="40"/>
      <c r="G154" s="40"/>
      <c r="H154" s="25">
        <v>92460.08</v>
      </c>
      <c r="I154" s="25">
        <v>113383.25</v>
      </c>
      <c r="J154" s="25">
        <v>39444.71</v>
      </c>
      <c r="K154" s="25">
        <v>166398.62</v>
      </c>
      <c r="L154" s="26"/>
    </row>
    <row r="155" spans="1:14" x14ac:dyDescent="0.3">
      <c r="A155" s="43" t="s">
        <v>584</v>
      </c>
      <c r="B155" s="37" t="s">
        <v>353</v>
      </c>
      <c r="C155" s="38"/>
      <c r="D155" s="38"/>
      <c r="E155" s="38"/>
      <c r="F155" s="44" t="s">
        <v>585</v>
      </c>
      <c r="G155" s="40"/>
      <c r="H155" s="25">
        <v>65850.09</v>
      </c>
      <c r="I155" s="25">
        <v>70870.33</v>
      </c>
      <c r="J155" s="25">
        <v>39444.71</v>
      </c>
      <c r="K155" s="25">
        <v>97275.71</v>
      </c>
      <c r="L155" s="26">
        <f>I155-J155</f>
        <v>31425.620000000003</v>
      </c>
    </row>
    <row r="156" spans="1:14" x14ac:dyDescent="0.3">
      <c r="A156" s="45" t="s">
        <v>586</v>
      </c>
      <c r="B156" s="37" t="s">
        <v>353</v>
      </c>
      <c r="C156" s="38"/>
      <c r="D156" s="38"/>
      <c r="E156" s="38"/>
      <c r="F156" s="38"/>
      <c r="G156" s="46" t="s">
        <v>587</v>
      </c>
      <c r="H156" s="27">
        <v>19057.060000000001</v>
      </c>
      <c r="I156" s="27">
        <v>19057.060000000001</v>
      </c>
      <c r="J156" s="27">
        <v>0</v>
      </c>
      <c r="K156" s="27">
        <v>38114.120000000003</v>
      </c>
      <c r="L156" s="63"/>
    </row>
    <row r="157" spans="1:14" x14ac:dyDescent="0.3">
      <c r="A157" s="45" t="s">
        <v>588</v>
      </c>
      <c r="B157" s="37" t="s">
        <v>353</v>
      </c>
      <c r="C157" s="38"/>
      <c r="D157" s="38"/>
      <c r="E157" s="38"/>
      <c r="F157" s="38"/>
      <c r="G157" s="46" t="s">
        <v>589</v>
      </c>
      <c r="H157" s="27">
        <v>37293.18</v>
      </c>
      <c r="I157" s="27">
        <v>40161.89</v>
      </c>
      <c r="J157" s="27">
        <v>37293.18</v>
      </c>
      <c r="K157" s="27">
        <v>40161.89</v>
      </c>
      <c r="L157" s="63"/>
    </row>
    <row r="158" spans="1:14" x14ac:dyDescent="0.3">
      <c r="A158" s="45" t="s">
        <v>590</v>
      </c>
      <c r="B158" s="37" t="s">
        <v>353</v>
      </c>
      <c r="C158" s="38"/>
      <c r="D158" s="38"/>
      <c r="E158" s="38"/>
      <c r="F158" s="38"/>
      <c r="G158" s="46" t="s">
        <v>591</v>
      </c>
      <c r="H158" s="27">
        <v>2151.5300000000002</v>
      </c>
      <c r="I158" s="27">
        <v>4303.0600000000004</v>
      </c>
      <c r="J158" s="27">
        <v>2151.5300000000002</v>
      </c>
      <c r="K158" s="27">
        <v>4303.0600000000004</v>
      </c>
      <c r="L158" s="63"/>
    </row>
    <row r="159" spans="1:14" x14ac:dyDescent="0.3">
      <c r="A159" s="45" t="s">
        <v>592</v>
      </c>
      <c r="B159" s="37" t="s">
        <v>353</v>
      </c>
      <c r="C159" s="38"/>
      <c r="D159" s="38"/>
      <c r="E159" s="38"/>
      <c r="F159" s="38"/>
      <c r="G159" s="46" t="s">
        <v>593</v>
      </c>
      <c r="H159" s="27">
        <v>5046.16</v>
      </c>
      <c r="I159" s="27">
        <v>5046.16</v>
      </c>
      <c r="J159" s="27">
        <v>0</v>
      </c>
      <c r="K159" s="27">
        <v>10092.32</v>
      </c>
      <c r="L159" s="63"/>
      <c r="N159" s="66"/>
    </row>
    <row r="160" spans="1:14" x14ac:dyDescent="0.3">
      <c r="A160" s="45" t="s">
        <v>594</v>
      </c>
      <c r="B160" s="37" t="s">
        <v>353</v>
      </c>
      <c r="C160" s="38"/>
      <c r="D160" s="38"/>
      <c r="E160" s="38"/>
      <c r="F160" s="38"/>
      <c r="G160" s="46" t="s">
        <v>595</v>
      </c>
      <c r="H160" s="27">
        <v>1524.57</v>
      </c>
      <c r="I160" s="27">
        <v>1524.57</v>
      </c>
      <c r="J160" s="27">
        <v>0</v>
      </c>
      <c r="K160" s="27">
        <v>3049.14</v>
      </c>
      <c r="L160" s="63"/>
      <c r="N160" s="66"/>
    </row>
    <row r="161" spans="1:14" x14ac:dyDescent="0.3">
      <c r="A161" s="45" t="s">
        <v>596</v>
      </c>
      <c r="B161" s="37" t="s">
        <v>353</v>
      </c>
      <c r="C161" s="38"/>
      <c r="D161" s="38"/>
      <c r="E161" s="38"/>
      <c r="F161" s="38"/>
      <c r="G161" s="46" t="s">
        <v>597</v>
      </c>
      <c r="H161" s="27">
        <v>190.57</v>
      </c>
      <c r="I161" s="27">
        <v>190.57</v>
      </c>
      <c r="J161" s="27">
        <v>0</v>
      </c>
      <c r="K161" s="27">
        <v>381.14</v>
      </c>
      <c r="L161" s="63"/>
      <c r="N161" s="66"/>
    </row>
    <row r="162" spans="1:14" x14ac:dyDescent="0.3">
      <c r="A162" s="45" t="s">
        <v>598</v>
      </c>
      <c r="B162" s="37" t="s">
        <v>353</v>
      </c>
      <c r="C162" s="38"/>
      <c r="D162" s="38"/>
      <c r="E162" s="38"/>
      <c r="F162" s="38"/>
      <c r="G162" s="46" t="s">
        <v>599</v>
      </c>
      <c r="H162" s="27">
        <v>7.32</v>
      </c>
      <c r="I162" s="27">
        <v>7.32</v>
      </c>
      <c r="J162" s="27">
        <v>0</v>
      </c>
      <c r="K162" s="27">
        <v>14.64</v>
      </c>
      <c r="L162" s="63"/>
      <c r="N162" s="66"/>
    </row>
    <row r="163" spans="1:14" x14ac:dyDescent="0.3">
      <c r="A163" s="45" t="s">
        <v>600</v>
      </c>
      <c r="B163" s="37" t="s">
        <v>353</v>
      </c>
      <c r="C163" s="38"/>
      <c r="D163" s="38"/>
      <c r="E163" s="38"/>
      <c r="F163" s="38"/>
      <c r="G163" s="46" t="s">
        <v>601</v>
      </c>
      <c r="H163" s="27">
        <v>579.70000000000005</v>
      </c>
      <c r="I163" s="27">
        <v>579.70000000000005</v>
      </c>
      <c r="J163" s="27">
        <v>0</v>
      </c>
      <c r="K163" s="27">
        <v>1159.4000000000001</v>
      </c>
      <c r="L163" s="63"/>
      <c r="N163" s="66"/>
    </row>
    <row r="164" spans="1:14" x14ac:dyDescent="0.3">
      <c r="A164" s="47" t="s">
        <v>353</v>
      </c>
      <c r="B164" s="37" t="s">
        <v>353</v>
      </c>
      <c r="C164" s="38"/>
      <c r="D164" s="38"/>
      <c r="E164" s="38"/>
      <c r="F164" s="38"/>
      <c r="G164" s="48" t="s">
        <v>353</v>
      </c>
      <c r="H164" s="26"/>
      <c r="I164" s="26"/>
      <c r="J164" s="26"/>
      <c r="K164" s="26"/>
      <c r="L164" s="26"/>
      <c r="N164" s="66"/>
    </row>
    <row r="165" spans="1:14" x14ac:dyDescent="0.3">
      <c r="A165" s="43" t="s">
        <v>602</v>
      </c>
      <c r="B165" s="37" t="s">
        <v>353</v>
      </c>
      <c r="C165" s="38"/>
      <c r="D165" s="38"/>
      <c r="E165" s="38"/>
      <c r="F165" s="44" t="s">
        <v>603</v>
      </c>
      <c r="G165" s="40"/>
      <c r="H165" s="25">
        <v>26609.99</v>
      </c>
      <c r="I165" s="25">
        <v>42512.92</v>
      </c>
      <c r="J165" s="25">
        <v>0</v>
      </c>
      <c r="K165" s="25">
        <v>69122.91</v>
      </c>
      <c r="L165" s="26">
        <f>I165-J165</f>
        <v>42512.92</v>
      </c>
      <c r="N165" s="66"/>
    </row>
    <row r="166" spans="1:14" x14ac:dyDescent="0.3">
      <c r="A166" s="45" t="s">
        <v>604</v>
      </c>
      <c r="B166" s="37" t="s">
        <v>353</v>
      </c>
      <c r="C166" s="38"/>
      <c r="D166" s="38"/>
      <c r="E166" s="38"/>
      <c r="F166" s="38"/>
      <c r="G166" s="46" t="s">
        <v>587</v>
      </c>
      <c r="H166" s="27">
        <v>20330.45</v>
      </c>
      <c r="I166" s="27">
        <v>20330.45</v>
      </c>
      <c r="J166" s="27">
        <v>0</v>
      </c>
      <c r="K166" s="27">
        <v>40660.9</v>
      </c>
      <c r="L166" s="63"/>
      <c r="N166" s="66"/>
    </row>
    <row r="167" spans="1:14" x14ac:dyDescent="0.3">
      <c r="A167" s="45" t="s">
        <v>605</v>
      </c>
      <c r="B167" s="37" t="s">
        <v>353</v>
      </c>
      <c r="C167" s="38"/>
      <c r="D167" s="38"/>
      <c r="E167" s="38"/>
      <c r="F167" s="38"/>
      <c r="G167" s="46" t="s">
        <v>589</v>
      </c>
      <c r="H167" s="27">
        <v>0</v>
      </c>
      <c r="I167" s="27">
        <v>11565.77</v>
      </c>
      <c r="J167" s="27">
        <v>0</v>
      </c>
      <c r="K167" s="27">
        <v>11565.77</v>
      </c>
      <c r="L167" s="63"/>
      <c r="N167" s="66"/>
    </row>
    <row r="168" spans="1:14" x14ac:dyDescent="0.3">
      <c r="A168" s="45" t="s">
        <v>606</v>
      </c>
      <c r="B168" s="37" t="s">
        <v>353</v>
      </c>
      <c r="C168" s="38"/>
      <c r="D168" s="38"/>
      <c r="E168" s="38"/>
      <c r="F168" s="38"/>
      <c r="G168" s="46" t="s">
        <v>591</v>
      </c>
      <c r="H168" s="27">
        <v>0</v>
      </c>
      <c r="I168" s="27">
        <v>4337.16</v>
      </c>
      <c r="J168" s="27">
        <v>0</v>
      </c>
      <c r="K168" s="27">
        <v>4337.16</v>
      </c>
      <c r="L168" s="63"/>
      <c r="N168" s="66"/>
    </row>
    <row r="169" spans="1:14" x14ac:dyDescent="0.3">
      <c r="A169" s="45" t="s">
        <v>607</v>
      </c>
      <c r="B169" s="37" t="s">
        <v>353</v>
      </c>
      <c r="C169" s="38"/>
      <c r="D169" s="38"/>
      <c r="E169" s="38"/>
      <c r="F169" s="38"/>
      <c r="G169" s="46" t="s">
        <v>593</v>
      </c>
      <c r="H169" s="27">
        <v>4066.09</v>
      </c>
      <c r="I169" s="27">
        <v>4066.09</v>
      </c>
      <c r="J169" s="27">
        <v>0</v>
      </c>
      <c r="K169" s="27">
        <v>8132.18</v>
      </c>
      <c r="L169" s="63"/>
      <c r="N169" s="66"/>
    </row>
    <row r="170" spans="1:14" x14ac:dyDescent="0.3">
      <c r="A170" s="45" t="s">
        <v>608</v>
      </c>
      <c r="B170" s="37" t="s">
        <v>353</v>
      </c>
      <c r="C170" s="38"/>
      <c r="D170" s="38"/>
      <c r="E170" s="38"/>
      <c r="F170" s="38"/>
      <c r="G170" s="46" t="s">
        <v>595</v>
      </c>
      <c r="H170" s="27">
        <v>1626.43</v>
      </c>
      <c r="I170" s="27">
        <v>1626.43</v>
      </c>
      <c r="J170" s="27">
        <v>0</v>
      </c>
      <c r="K170" s="27">
        <v>3252.86</v>
      </c>
      <c r="L170" s="63"/>
      <c r="N170" s="66"/>
    </row>
    <row r="171" spans="1:14" x14ac:dyDescent="0.3">
      <c r="A171" s="45" t="s">
        <v>609</v>
      </c>
      <c r="B171" s="37" t="s">
        <v>353</v>
      </c>
      <c r="C171" s="38"/>
      <c r="D171" s="38"/>
      <c r="E171" s="38"/>
      <c r="F171" s="38"/>
      <c r="G171" s="46" t="s">
        <v>599</v>
      </c>
      <c r="H171" s="27">
        <v>7.32</v>
      </c>
      <c r="I171" s="27">
        <v>7.32</v>
      </c>
      <c r="J171" s="27">
        <v>0</v>
      </c>
      <c r="K171" s="27">
        <v>14.64</v>
      </c>
      <c r="L171" s="63"/>
      <c r="N171" s="66"/>
    </row>
    <row r="172" spans="1:14" x14ac:dyDescent="0.3">
      <c r="A172" s="45" t="s">
        <v>610</v>
      </c>
      <c r="B172" s="37" t="s">
        <v>353</v>
      </c>
      <c r="C172" s="38"/>
      <c r="D172" s="38"/>
      <c r="E172" s="38"/>
      <c r="F172" s="38"/>
      <c r="G172" s="46" t="s">
        <v>601</v>
      </c>
      <c r="H172" s="27">
        <v>579.70000000000005</v>
      </c>
      <c r="I172" s="27">
        <v>579.70000000000005</v>
      </c>
      <c r="J172" s="27">
        <v>0</v>
      </c>
      <c r="K172" s="27">
        <v>1159.4000000000001</v>
      </c>
      <c r="L172" s="63"/>
      <c r="N172" s="66"/>
    </row>
    <row r="173" spans="1:14" x14ac:dyDescent="0.3">
      <c r="A173" s="47" t="s">
        <v>353</v>
      </c>
      <c r="B173" s="37" t="s">
        <v>353</v>
      </c>
      <c r="C173" s="38"/>
      <c r="D173" s="38"/>
      <c r="E173" s="38"/>
      <c r="F173" s="38"/>
      <c r="G173" s="48" t="s">
        <v>353</v>
      </c>
      <c r="H173" s="26"/>
      <c r="I173" s="26"/>
      <c r="J173" s="26"/>
      <c r="K173" s="26"/>
      <c r="L173" s="26"/>
      <c r="N173" s="66"/>
    </row>
    <row r="174" spans="1:14" x14ac:dyDescent="0.3">
      <c r="A174" s="43" t="s">
        <v>611</v>
      </c>
      <c r="B174" s="37" t="s">
        <v>353</v>
      </c>
      <c r="C174" s="38"/>
      <c r="D174" s="38"/>
      <c r="E174" s="44" t="s">
        <v>612</v>
      </c>
      <c r="F174" s="40"/>
      <c r="G174" s="40"/>
      <c r="H174" s="25">
        <v>3218059.51</v>
      </c>
      <c r="I174" s="25">
        <v>4113433.06</v>
      </c>
      <c r="J174" s="25">
        <v>1964384.62</v>
      </c>
      <c r="K174" s="25">
        <v>5367107.95</v>
      </c>
      <c r="L174" s="26"/>
    </row>
    <row r="175" spans="1:14" x14ac:dyDescent="0.3">
      <c r="A175" s="43" t="s">
        <v>613</v>
      </c>
      <c r="B175" s="37" t="s">
        <v>353</v>
      </c>
      <c r="C175" s="38"/>
      <c r="D175" s="38"/>
      <c r="E175" s="38"/>
      <c r="F175" s="44" t="s">
        <v>585</v>
      </c>
      <c r="G175" s="40"/>
      <c r="H175" s="25">
        <v>397763.23</v>
      </c>
      <c r="I175" s="25">
        <v>451805.86</v>
      </c>
      <c r="J175" s="25">
        <v>257542.13</v>
      </c>
      <c r="K175" s="25">
        <v>592026.96</v>
      </c>
      <c r="L175" s="26">
        <f>I175-J175</f>
        <v>194263.72999999998</v>
      </c>
    </row>
    <row r="176" spans="1:14" x14ac:dyDescent="0.3">
      <c r="A176" s="45" t="s">
        <v>614</v>
      </c>
      <c r="B176" s="37" t="s">
        <v>353</v>
      </c>
      <c r="C176" s="38"/>
      <c r="D176" s="38"/>
      <c r="E176" s="38"/>
      <c r="F176" s="38"/>
      <c r="G176" s="46" t="s">
        <v>587</v>
      </c>
      <c r="H176" s="27">
        <v>96752.21</v>
      </c>
      <c r="I176" s="27">
        <v>99876.06</v>
      </c>
      <c r="J176" s="27">
        <v>552.25</v>
      </c>
      <c r="K176" s="27">
        <v>196076.02</v>
      </c>
      <c r="L176" s="63"/>
    </row>
    <row r="177" spans="1:12" x14ac:dyDescent="0.3">
      <c r="A177" s="45" t="s">
        <v>615</v>
      </c>
      <c r="B177" s="37" t="s">
        <v>353</v>
      </c>
      <c r="C177" s="38"/>
      <c r="D177" s="38"/>
      <c r="E177" s="38"/>
      <c r="F177" s="38"/>
      <c r="G177" s="46" t="s">
        <v>589</v>
      </c>
      <c r="H177" s="27">
        <v>242993.04</v>
      </c>
      <c r="I177" s="27">
        <v>255916.86</v>
      </c>
      <c r="J177" s="27">
        <v>242048.41</v>
      </c>
      <c r="K177" s="27">
        <v>256861.49</v>
      </c>
      <c r="L177" s="63"/>
    </row>
    <row r="178" spans="1:12" x14ac:dyDescent="0.3">
      <c r="A178" s="45" t="s">
        <v>616</v>
      </c>
      <c r="B178" s="37" t="s">
        <v>353</v>
      </c>
      <c r="C178" s="38"/>
      <c r="D178" s="38"/>
      <c r="E178" s="38"/>
      <c r="F178" s="38"/>
      <c r="G178" s="46" t="s">
        <v>591</v>
      </c>
      <c r="H178" s="27">
        <v>11232.07</v>
      </c>
      <c r="I178" s="27">
        <v>22381.83</v>
      </c>
      <c r="J178" s="27">
        <v>11232.07</v>
      </c>
      <c r="K178" s="27">
        <v>22381.83</v>
      </c>
      <c r="L178" s="63"/>
    </row>
    <row r="179" spans="1:12" x14ac:dyDescent="0.3">
      <c r="A179" s="45" t="s">
        <v>617</v>
      </c>
      <c r="B179" s="37" t="s">
        <v>353</v>
      </c>
      <c r="C179" s="38"/>
      <c r="D179" s="38"/>
      <c r="E179" s="38"/>
      <c r="F179" s="38"/>
      <c r="G179" s="46" t="s">
        <v>618</v>
      </c>
      <c r="H179" s="27">
        <v>0</v>
      </c>
      <c r="I179" s="27">
        <v>1671.62</v>
      </c>
      <c r="J179" s="27">
        <v>0</v>
      </c>
      <c r="K179" s="27">
        <v>1671.62</v>
      </c>
      <c r="L179" s="63"/>
    </row>
    <row r="180" spans="1:12" x14ac:dyDescent="0.3">
      <c r="A180" s="45" t="s">
        <v>619</v>
      </c>
      <c r="B180" s="37" t="s">
        <v>353</v>
      </c>
      <c r="C180" s="38"/>
      <c r="D180" s="38"/>
      <c r="E180" s="38"/>
      <c r="F180" s="38"/>
      <c r="G180" s="46" t="s">
        <v>593</v>
      </c>
      <c r="H180" s="27">
        <v>25869.35</v>
      </c>
      <c r="I180" s="27">
        <v>27139.06</v>
      </c>
      <c r="J180" s="27">
        <v>0</v>
      </c>
      <c r="K180" s="27">
        <v>53008.41</v>
      </c>
      <c r="L180" s="63"/>
    </row>
    <row r="181" spans="1:12" x14ac:dyDescent="0.3">
      <c r="A181" s="45" t="s">
        <v>620</v>
      </c>
      <c r="B181" s="37" t="s">
        <v>353</v>
      </c>
      <c r="C181" s="38"/>
      <c r="D181" s="38"/>
      <c r="E181" s="38"/>
      <c r="F181" s="38"/>
      <c r="G181" s="46" t="s">
        <v>595</v>
      </c>
      <c r="H181" s="27">
        <v>8032.6</v>
      </c>
      <c r="I181" s="27">
        <v>9326.81</v>
      </c>
      <c r="J181" s="27">
        <v>0</v>
      </c>
      <c r="K181" s="27">
        <v>17359.41</v>
      </c>
      <c r="L181" s="63"/>
    </row>
    <row r="182" spans="1:12" x14ac:dyDescent="0.3">
      <c r="A182" s="45" t="s">
        <v>621</v>
      </c>
      <c r="B182" s="37" t="s">
        <v>353</v>
      </c>
      <c r="C182" s="38"/>
      <c r="D182" s="38"/>
      <c r="E182" s="38"/>
      <c r="F182" s="38"/>
      <c r="G182" s="46" t="s">
        <v>597</v>
      </c>
      <c r="H182" s="27">
        <v>976.96</v>
      </c>
      <c r="I182" s="27">
        <v>992.77</v>
      </c>
      <c r="J182" s="27">
        <v>0</v>
      </c>
      <c r="K182" s="27">
        <v>1969.73</v>
      </c>
      <c r="L182" s="63"/>
    </row>
    <row r="183" spans="1:12" x14ac:dyDescent="0.3">
      <c r="A183" s="45" t="s">
        <v>622</v>
      </c>
      <c r="B183" s="37" t="s">
        <v>353</v>
      </c>
      <c r="C183" s="38"/>
      <c r="D183" s="38"/>
      <c r="E183" s="38"/>
      <c r="F183" s="38"/>
      <c r="G183" s="46" t="s">
        <v>623</v>
      </c>
      <c r="H183" s="27">
        <v>-4652.08</v>
      </c>
      <c r="I183" s="27">
        <v>18043.060000000001</v>
      </c>
      <c r="J183" s="27">
        <v>1236.26</v>
      </c>
      <c r="K183" s="27">
        <v>12154.72</v>
      </c>
      <c r="L183" s="63"/>
    </row>
    <row r="184" spans="1:12" x14ac:dyDescent="0.3">
      <c r="A184" s="45" t="s">
        <v>624</v>
      </c>
      <c r="B184" s="37" t="s">
        <v>353</v>
      </c>
      <c r="C184" s="38"/>
      <c r="D184" s="38"/>
      <c r="E184" s="38"/>
      <c r="F184" s="38"/>
      <c r="G184" s="46" t="s">
        <v>599</v>
      </c>
      <c r="H184" s="27">
        <v>196.42</v>
      </c>
      <c r="I184" s="27">
        <v>187.88</v>
      </c>
      <c r="J184" s="27">
        <v>0</v>
      </c>
      <c r="K184" s="27">
        <v>384.3</v>
      </c>
      <c r="L184" s="63"/>
    </row>
    <row r="185" spans="1:12" x14ac:dyDescent="0.3">
      <c r="A185" s="45" t="s">
        <v>625</v>
      </c>
      <c r="B185" s="37" t="s">
        <v>353</v>
      </c>
      <c r="C185" s="38"/>
      <c r="D185" s="38"/>
      <c r="E185" s="38"/>
      <c r="F185" s="38"/>
      <c r="G185" s="46" t="s">
        <v>601</v>
      </c>
      <c r="H185" s="27">
        <v>14074</v>
      </c>
      <c r="I185" s="27">
        <v>12245</v>
      </c>
      <c r="J185" s="27">
        <v>527</v>
      </c>
      <c r="K185" s="27">
        <v>25792</v>
      </c>
      <c r="L185" s="63"/>
    </row>
    <row r="186" spans="1:12" x14ac:dyDescent="0.3">
      <c r="A186" s="45" t="s">
        <v>626</v>
      </c>
      <c r="B186" s="37" t="s">
        <v>353</v>
      </c>
      <c r="C186" s="38"/>
      <c r="D186" s="38"/>
      <c r="E186" s="38"/>
      <c r="F186" s="38"/>
      <c r="G186" s="46" t="s">
        <v>627</v>
      </c>
      <c r="H186" s="27">
        <v>2562.66</v>
      </c>
      <c r="I186" s="27">
        <v>4024.91</v>
      </c>
      <c r="J186" s="27">
        <v>1946.14</v>
      </c>
      <c r="K186" s="27">
        <v>4641.43</v>
      </c>
      <c r="L186" s="63"/>
    </row>
    <row r="187" spans="1:12" x14ac:dyDescent="0.3">
      <c r="A187" s="45" t="s">
        <v>628</v>
      </c>
      <c r="B187" s="37" t="s">
        <v>353</v>
      </c>
      <c r="C187" s="38"/>
      <c r="D187" s="38"/>
      <c r="E187" s="38"/>
      <c r="F187" s="38"/>
      <c r="G187" s="46" t="s">
        <v>629</v>
      </c>
      <c r="H187" s="27">
        <v>-274</v>
      </c>
      <c r="I187" s="27">
        <v>0</v>
      </c>
      <c r="J187" s="27">
        <v>0</v>
      </c>
      <c r="K187" s="27">
        <v>-274</v>
      </c>
      <c r="L187" s="63"/>
    </row>
    <row r="188" spans="1:12" x14ac:dyDescent="0.3">
      <c r="A188" s="47" t="s">
        <v>353</v>
      </c>
      <c r="B188" s="37" t="s">
        <v>353</v>
      </c>
      <c r="C188" s="38"/>
      <c r="D188" s="38"/>
      <c r="E188" s="38"/>
      <c r="F188" s="38"/>
      <c r="G188" s="48" t="s">
        <v>353</v>
      </c>
      <c r="H188" s="26"/>
      <c r="I188" s="26"/>
      <c r="J188" s="26"/>
      <c r="K188" s="26"/>
      <c r="L188" s="26"/>
    </row>
    <row r="189" spans="1:12" x14ac:dyDescent="0.3">
      <c r="A189" s="43" t="s">
        <v>630</v>
      </c>
      <c r="B189" s="37" t="s">
        <v>353</v>
      </c>
      <c r="C189" s="38"/>
      <c r="D189" s="38"/>
      <c r="E189" s="38"/>
      <c r="F189" s="44" t="s">
        <v>603</v>
      </c>
      <c r="G189" s="40"/>
      <c r="H189" s="25">
        <v>2820296.28</v>
      </c>
      <c r="I189" s="25">
        <v>3661627.2</v>
      </c>
      <c r="J189" s="25">
        <v>1706842.49</v>
      </c>
      <c r="K189" s="25">
        <v>4775080.99</v>
      </c>
      <c r="L189" s="26">
        <f>I189-J189</f>
        <v>1954784.7100000002</v>
      </c>
    </row>
    <row r="190" spans="1:12" x14ac:dyDescent="0.3">
      <c r="A190" s="45" t="s">
        <v>631</v>
      </c>
      <c r="B190" s="37" t="s">
        <v>353</v>
      </c>
      <c r="C190" s="38"/>
      <c r="D190" s="38"/>
      <c r="E190" s="38"/>
      <c r="F190" s="38"/>
      <c r="G190" s="46" t="s">
        <v>587</v>
      </c>
      <c r="H190" s="27">
        <v>701257.44</v>
      </c>
      <c r="I190" s="27">
        <v>967907.89</v>
      </c>
      <c r="J190" s="27">
        <v>7290.81</v>
      </c>
      <c r="K190" s="27">
        <v>1661874.52</v>
      </c>
      <c r="L190" s="63"/>
    </row>
    <row r="191" spans="1:12" x14ac:dyDescent="0.3">
      <c r="A191" s="45" t="s">
        <v>632</v>
      </c>
      <c r="B191" s="37" t="s">
        <v>353</v>
      </c>
      <c r="C191" s="38"/>
      <c r="D191" s="38"/>
      <c r="E191" s="38"/>
      <c r="F191" s="38"/>
      <c r="G191" s="46" t="s">
        <v>589</v>
      </c>
      <c r="H191" s="27">
        <v>1624833.19</v>
      </c>
      <c r="I191" s="27">
        <v>1694981.04</v>
      </c>
      <c r="J191" s="27">
        <v>1585461.17</v>
      </c>
      <c r="K191" s="27">
        <v>1734353.06</v>
      </c>
      <c r="L191" s="63"/>
    </row>
    <row r="192" spans="1:12" x14ac:dyDescent="0.3">
      <c r="A192" s="45" t="s">
        <v>633</v>
      </c>
      <c r="B192" s="37" t="s">
        <v>353</v>
      </c>
      <c r="C192" s="38"/>
      <c r="D192" s="38"/>
      <c r="E192" s="38"/>
      <c r="F192" s="38"/>
      <c r="G192" s="46" t="s">
        <v>591</v>
      </c>
      <c r="H192" s="27">
        <v>82395.210000000006</v>
      </c>
      <c r="I192" s="27">
        <v>196228</v>
      </c>
      <c r="J192" s="27">
        <v>81852.62</v>
      </c>
      <c r="K192" s="27">
        <v>196770.59</v>
      </c>
      <c r="L192" s="63"/>
    </row>
    <row r="193" spans="1:12" x14ac:dyDescent="0.3">
      <c r="A193" s="45" t="s">
        <v>634</v>
      </c>
      <c r="B193" s="37" t="s">
        <v>353</v>
      </c>
      <c r="C193" s="38"/>
      <c r="D193" s="38"/>
      <c r="E193" s="38"/>
      <c r="F193" s="38"/>
      <c r="G193" s="46" t="s">
        <v>618</v>
      </c>
      <c r="H193" s="27">
        <v>1847.97</v>
      </c>
      <c r="I193" s="27">
        <v>16613.7</v>
      </c>
      <c r="J193" s="27">
        <v>0</v>
      </c>
      <c r="K193" s="27">
        <v>18461.669999999998</v>
      </c>
      <c r="L193" s="63"/>
    </row>
    <row r="194" spans="1:12" x14ac:dyDescent="0.3">
      <c r="A194" s="45" t="s">
        <v>635</v>
      </c>
      <c r="B194" s="37" t="s">
        <v>353</v>
      </c>
      <c r="C194" s="38"/>
      <c r="D194" s="38"/>
      <c r="E194" s="38"/>
      <c r="F194" s="38"/>
      <c r="G194" s="46" t="s">
        <v>636</v>
      </c>
      <c r="H194" s="27">
        <v>0</v>
      </c>
      <c r="I194" s="27">
        <v>115.2</v>
      </c>
      <c r="J194" s="27">
        <v>0</v>
      </c>
      <c r="K194" s="27">
        <v>115.2</v>
      </c>
      <c r="L194" s="63"/>
    </row>
    <row r="195" spans="1:12" x14ac:dyDescent="0.3">
      <c r="A195" s="45" t="s">
        <v>637</v>
      </c>
      <c r="B195" s="37" t="s">
        <v>353</v>
      </c>
      <c r="C195" s="38"/>
      <c r="D195" s="38"/>
      <c r="E195" s="38"/>
      <c r="F195" s="38"/>
      <c r="G195" s="46" t="s">
        <v>593</v>
      </c>
      <c r="H195" s="27">
        <v>192044.69</v>
      </c>
      <c r="I195" s="27">
        <v>279420.89</v>
      </c>
      <c r="J195" s="27">
        <v>0</v>
      </c>
      <c r="K195" s="27">
        <v>471465.58</v>
      </c>
      <c r="L195" s="63"/>
    </row>
    <row r="196" spans="1:12" x14ac:dyDescent="0.3">
      <c r="A196" s="45" t="s">
        <v>638</v>
      </c>
      <c r="B196" s="37" t="s">
        <v>353</v>
      </c>
      <c r="C196" s="38"/>
      <c r="D196" s="38"/>
      <c r="E196" s="38"/>
      <c r="F196" s="38"/>
      <c r="G196" s="46" t="s">
        <v>595</v>
      </c>
      <c r="H196" s="27">
        <v>68893</v>
      </c>
      <c r="I196" s="27">
        <v>112700.96</v>
      </c>
      <c r="J196" s="27">
        <v>0</v>
      </c>
      <c r="K196" s="27">
        <v>181593.96</v>
      </c>
      <c r="L196" s="63"/>
    </row>
    <row r="197" spans="1:12" x14ac:dyDescent="0.3">
      <c r="A197" s="45" t="s">
        <v>639</v>
      </c>
      <c r="B197" s="37" t="s">
        <v>353</v>
      </c>
      <c r="C197" s="38"/>
      <c r="D197" s="38"/>
      <c r="E197" s="38"/>
      <c r="F197" s="38"/>
      <c r="G197" s="46" t="s">
        <v>597</v>
      </c>
      <c r="H197" s="27">
        <v>7223.67</v>
      </c>
      <c r="I197" s="27">
        <v>10259.86</v>
      </c>
      <c r="J197" s="27">
        <v>0</v>
      </c>
      <c r="K197" s="27">
        <v>17483.53</v>
      </c>
      <c r="L197" s="63"/>
    </row>
    <row r="198" spans="1:12" x14ac:dyDescent="0.3">
      <c r="A198" s="45" t="s">
        <v>640</v>
      </c>
      <c r="B198" s="37" t="s">
        <v>353</v>
      </c>
      <c r="C198" s="38"/>
      <c r="D198" s="38"/>
      <c r="E198" s="38"/>
      <c r="F198" s="38"/>
      <c r="G198" s="46" t="s">
        <v>623</v>
      </c>
      <c r="H198" s="27">
        <v>-37684.839999999997</v>
      </c>
      <c r="I198" s="27">
        <v>184894.28</v>
      </c>
      <c r="J198" s="27">
        <v>13045.64</v>
      </c>
      <c r="K198" s="27">
        <v>134163.79999999999</v>
      </c>
      <c r="L198" s="63"/>
    </row>
    <row r="199" spans="1:12" x14ac:dyDescent="0.3">
      <c r="A199" s="45" t="s">
        <v>641</v>
      </c>
      <c r="B199" s="37" t="s">
        <v>353</v>
      </c>
      <c r="C199" s="38"/>
      <c r="D199" s="38"/>
      <c r="E199" s="38"/>
      <c r="F199" s="38"/>
      <c r="G199" s="46" t="s">
        <v>599</v>
      </c>
      <c r="H199" s="27">
        <v>2664.49</v>
      </c>
      <c r="I199" s="27">
        <v>2647.4</v>
      </c>
      <c r="J199" s="27">
        <v>7.0000000000000007E-2</v>
      </c>
      <c r="K199" s="27">
        <v>5311.82</v>
      </c>
      <c r="L199" s="63"/>
    </row>
    <row r="200" spans="1:12" x14ac:dyDescent="0.3">
      <c r="A200" s="45" t="s">
        <v>642</v>
      </c>
      <c r="B200" s="37" t="s">
        <v>353</v>
      </c>
      <c r="C200" s="38"/>
      <c r="D200" s="38"/>
      <c r="E200" s="38"/>
      <c r="F200" s="38"/>
      <c r="G200" s="46" t="s">
        <v>601</v>
      </c>
      <c r="H200" s="27">
        <v>152612</v>
      </c>
      <c r="I200" s="27">
        <v>151806</v>
      </c>
      <c r="J200" s="27">
        <v>558</v>
      </c>
      <c r="K200" s="27">
        <v>303860</v>
      </c>
      <c r="L200" s="63"/>
    </row>
    <row r="201" spans="1:12" x14ac:dyDescent="0.3">
      <c r="A201" s="45" t="s">
        <v>643</v>
      </c>
      <c r="B201" s="37" t="s">
        <v>353</v>
      </c>
      <c r="C201" s="38"/>
      <c r="D201" s="38"/>
      <c r="E201" s="38"/>
      <c r="F201" s="38"/>
      <c r="G201" s="46" t="s">
        <v>627</v>
      </c>
      <c r="H201" s="27">
        <v>23661.46</v>
      </c>
      <c r="I201" s="27">
        <v>43028.480000000003</v>
      </c>
      <c r="J201" s="27">
        <v>18634.18</v>
      </c>
      <c r="K201" s="27">
        <v>48055.76</v>
      </c>
      <c r="L201" s="63"/>
    </row>
    <row r="202" spans="1:12" x14ac:dyDescent="0.3">
      <c r="A202" s="45" t="s">
        <v>644</v>
      </c>
      <c r="B202" s="37" t="s">
        <v>353</v>
      </c>
      <c r="C202" s="38"/>
      <c r="D202" s="38"/>
      <c r="E202" s="38"/>
      <c r="F202" s="38"/>
      <c r="G202" s="46" t="s">
        <v>629</v>
      </c>
      <c r="H202" s="27">
        <v>548</v>
      </c>
      <c r="I202" s="27">
        <v>1023.5</v>
      </c>
      <c r="J202" s="27">
        <v>0</v>
      </c>
      <c r="K202" s="27">
        <v>1571.5</v>
      </c>
      <c r="L202" s="63"/>
    </row>
    <row r="203" spans="1:12" x14ac:dyDescent="0.3">
      <c r="A203" s="47" t="s">
        <v>353</v>
      </c>
      <c r="B203" s="37" t="s">
        <v>353</v>
      </c>
      <c r="C203" s="38"/>
      <c r="D203" s="38"/>
      <c r="E203" s="38"/>
      <c r="F203" s="38"/>
      <c r="G203" s="48" t="s">
        <v>353</v>
      </c>
      <c r="H203" s="26"/>
      <c r="I203" s="26"/>
      <c r="J203" s="26"/>
      <c r="K203" s="26"/>
      <c r="L203" s="26"/>
    </row>
    <row r="204" spans="1:12" x14ac:dyDescent="0.3">
      <c r="A204" s="43" t="s">
        <v>652</v>
      </c>
      <c r="B204" s="37" t="s">
        <v>353</v>
      </c>
      <c r="C204" s="38"/>
      <c r="D204" s="38"/>
      <c r="E204" s="44" t="s">
        <v>653</v>
      </c>
      <c r="F204" s="40"/>
      <c r="G204" s="40"/>
      <c r="H204" s="25">
        <v>36390.269999999997</v>
      </c>
      <c r="I204" s="25">
        <v>41214.44</v>
      </c>
      <c r="J204" s="25">
        <v>18705.09</v>
      </c>
      <c r="K204" s="25">
        <v>58899.62</v>
      </c>
      <c r="L204" s="26">
        <f>I204-J204</f>
        <v>22509.350000000002</v>
      </c>
    </row>
    <row r="205" spans="1:12" x14ac:dyDescent="0.3">
      <c r="A205" s="43" t="s">
        <v>654</v>
      </c>
      <c r="B205" s="37" t="s">
        <v>353</v>
      </c>
      <c r="C205" s="38"/>
      <c r="D205" s="38"/>
      <c r="E205" s="38"/>
      <c r="F205" s="44" t="s">
        <v>603</v>
      </c>
      <c r="G205" s="40"/>
      <c r="H205" s="25">
        <v>36390.269999999997</v>
      </c>
      <c r="I205" s="25">
        <v>41214.44</v>
      </c>
      <c r="J205" s="25">
        <v>18705.09</v>
      </c>
      <c r="K205" s="25">
        <v>58899.62</v>
      </c>
      <c r="L205" s="26"/>
    </row>
    <row r="206" spans="1:12" x14ac:dyDescent="0.3">
      <c r="A206" s="45" t="s">
        <v>655</v>
      </c>
      <c r="B206" s="37" t="s">
        <v>353</v>
      </c>
      <c r="C206" s="38"/>
      <c r="D206" s="38"/>
      <c r="E206" s="38"/>
      <c r="F206" s="38"/>
      <c r="G206" s="46" t="s">
        <v>587</v>
      </c>
      <c r="H206" s="27">
        <v>9917.2199999999993</v>
      </c>
      <c r="I206" s="27">
        <v>10000.56</v>
      </c>
      <c r="J206" s="27">
        <v>0</v>
      </c>
      <c r="K206" s="27">
        <v>19917.78</v>
      </c>
      <c r="L206" s="63"/>
    </row>
    <row r="207" spans="1:12" x14ac:dyDescent="0.3">
      <c r="A207" s="45" t="s">
        <v>656</v>
      </c>
      <c r="B207" s="37" t="s">
        <v>353</v>
      </c>
      <c r="C207" s="38"/>
      <c r="D207" s="38"/>
      <c r="E207" s="38"/>
      <c r="F207" s="38"/>
      <c r="G207" s="46" t="s">
        <v>589</v>
      </c>
      <c r="H207" s="27">
        <v>17313.060000000001</v>
      </c>
      <c r="I207" s="27">
        <v>18693.060000000001</v>
      </c>
      <c r="J207" s="27">
        <v>17313.060000000001</v>
      </c>
      <c r="K207" s="27">
        <v>18693.060000000001</v>
      </c>
      <c r="L207" s="63"/>
    </row>
    <row r="208" spans="1:12" x14ac:dyDescent="0.3">
      <c r="A208" s="45" t="s">
        <v>657</v>
      </c>
      <c r="B208" s="37" t="s">
        <v>353</v>
      </c>
      <c r="C208" s="38"/>
      <c r="D208" s="38"/>
      <c r="E208" s="38"/>
      <c r="F208" s="38"/>
      <c r="G208" s="46" t="s">
        <v>591</v>
      </c>
      <c r="H208" s="27">
        <v>1193.32</v>
      </c>
      <c r="I208" s="27">
        <v>2258.2800000000002</v>
      </c>
      <c r="J208" s="27">
        <v>1129.08</v>
      </c>
      <c r="K208" s="27">
        <v>2322.52</v>
      </c>
      <c r="L208" s="63"/>
    </row>
    <row r="209" spans="1:12" x14ac:dyDescent="0.3">
      <c r="A209" s="45" t="s">
        <v>659</v>
      </c>
      <c r="B209" s="37" t="s">
        <v>353</v>
      </c>
      <c r="C209" s="38"/>
      <c r="D209" s="38"/>
      <c r="E209" s="38"/>
      <c r="F209" s="38"/>
      <c r="G209" s="46" t="s">
        <v>636</v>
      </c>
      <c r="H209" s="27">
        <v>787.98</v>
      </c>
      <c r="I209" s="27">
        <v>0</v>
      </c>
      <c r="J209" s="27">
        <v>0</v>
      </c>
      <c r="K209" s="27">
        <v>787.98</v>
      </c>
      <c r="L209" s="63"/>
    </row>
    <row r="210" spans="1:12" x14ac:dyDescent="0.3">
      <c r="A210" s="45" t="s">
        <v>660</v>
      </c>
      <c r="B210" s="37" t="s">
        <v>353</v>
      </c>
      <c r="C210" s="38"/>
      <c r="D210" s="38"/>
      <c r="E210" s="38"/>
      <c r="F210" s="38"/>
      <c r="G210" s="46" t="s">
        <v>593</v>
      </c>
      <c r="H210" s="27">
        <v>2644.39</v>
      </c>
      <c r="I210" s="27">
        <v>2753.32</v>
      </c>
      <c r="J210" s="27">
        <v>0</v>
      </c>
      <c r="K210" s="27">
        <v>5397.71</v>
      </c>
      <c r="L210" s="63"/>
    </row>
    <row r="211" spans="1:12" x14ac:dyDescent="0.3">
      <c r="A211" s="45" t="s">
        <v>661</v>
      </c>
      <c r="B211" s="37" t="s">
        <v>353</v>
      </c>
      <c r="C211" s="38"/>
      <c r="D211" s="38"/>
      <c r="E211" s="38"/>
      <c r="F211" s="38"/>
      <c r="G211" s="46" t="s">
        <v>595</v>
      </c>
      <c r="H211" s="27">
        <v>798.93</v>
      </c>
      <c r="I211" s="27">
        <v>800.04</v>
      </c>
      <c r="J211" s="27">
        <v>0</v>
      </c>
      <c r="K211" s="27">
        <v>1598.97</v>
      </c>
      <c r="L211" s="63"/>
    </row>
    <row r="212" spans="1:12" x14ac:dyDescent="0.3">
      <c r="A212" s="45" t="s">
        <v>662</v>
      </c>
      <c r="B212" s="37" t="s">
        <v>353</v>
      </c>
      <c r="C212" s="38"/>
      <c r="D212" s="38"/>
      <c r="E212" s="38"/>
      <c r="F212" s="38"/>
      <c r="G212" s="46" t="s">
        <v>597</v>
      </c>
      <c r="H212" s="27">
        <v>107.7</v>
      </c>
      <c r="I212" s="27">
        <v>99.96</v>
      </c>
      <c r="J212" s="27">
        <v>0</v>
      </c>
      <c r="K212" s="27">
        <v>207.66</v>
      </c>
      <c r="L212" s="63"/>
    </row>
    <row r="213" spans="1:12" x14ac:dyDescent="0.3">
      <c r="A213" s="45" t="s">
        <v>663</v>
      </c>
      <c r="B213" s="37" t="s">
        <v>353</v>
      </c>
      <c r="C213" s="38"/>
      <c r="D213" s="38"/>
      <c r="E213" s="38"/>
      <c r="F213" s="38"/>
      <c r="G213" s="46" t="s">
        <v>623</v>
      </c>
      <c r="H213" s="27">
        <v>-413.97</v>
      </c>
      <c r="I213" s="27">
        <v>2338.9499999999998</v>
      </c>
      <c r="J213" s="27">
        <v>112.95</v>
      </c>
      <c r="K213" s="27">
        <v>1812.03</v>
      </c>
      <c r="L213" s="63"/>
    </row>
    <row r="214" spans="1:12" x14ac:dyDescent="0.3">
      <c r="A214" s="45" t="s">
        <v>664</v>
      </c>
      <c r="B214" s="37" t="s">
        <v>353</v>
      </c>
      <c r="C214" s="38"/>
      <c r="D214" s="38"/>
      <c r="E214" s="38"/>
      <c r="F214" s="38"/>
      <c r="G214" s="46" t="s">
        <v>599</v>
      </c>
      <c r="H214" s="27">
        <v>102.46</v>
      </c>
      <c r="I214" s="27">
        <v>102.46</v>
      </c>
      <c r="J214" s="27">
        <v>0</v>
      </c>
      <c r="K214" s="27">
        <v>204.92</v>
      </c>
      <c r="L214" s="63"/>
    </row>
    <row r="215" spans="1:12" x14ac:dyDescent="0.3">
      <c r="A215" s="45" t="s">
        <v>665</v>
      </c>
      <c r="B215" s="37" t="s">
        <v>353</v>
      </c>
      <c r="C215" s="38"/>
      <c r="D215" s="38"/>
      <c r="E215" s="38"/>
      <c r="F215" s="38"/>
      <c r="G215" s="46" t="s">
        <v>601</v>
      </c>
      <c r="H215" s="27">
        <v>3300</v>
      </c>
      <c r="I215" s="27">
        <v>3300</v>
      </c>
      <c r="J215" s="27">
        <v>0</v>
      </c>
      <c r="K215" s="27">
        <v>6600</v>
      </c>
      <c r="L215" s="63"/>
    </row>
    <row r="216" spans="1:12" x14ac:dyDescent="0.3">
      <c r="A216" s="45" t="s">
        <v>666</v>
      </c>
      <c r="B216" s="37" t="s">
        <v>353</v>
      </c>
      <c r="C216" s="38"/>
      <c r="D216" s="38"/>
      <c r="E216" s="38"/>
      <c r="F216" s="38"/>
      <c r="G216" s="46" t="s">
        <v>627</v>
      </c>
      <c r="H216" s="27">
        <v>639.17999999999995</v>
      </c>
      <c r="I216" s="27">
        <v>867.81</v>
      </c>
      <c r="J216" s="27">
        <v>150</v>
      </c>
      <c r="K216" s="27">
        <v>1356.99</v>
      </c>
      <c r="L216" s="63"/>
    </row>
    <row r="217" spans="1:12" x14ac:dyDescent="0.3">
      <c r="A217" s="47" t="s">
        <v>353</v>
      </c>
      <c r="B217" s="37" t="s">
        <v>353</v>
      </c>
      <c r="C217" s="38"/>
      <c r="D217" s="38"/>
      <c r="E217" s="38"/>
      <c r="F217" s="38"/>
      <c r="G217" s="48" t="s">
        <v>353</v>
      </c>
      <c r="H217" s="26"/>
      <c r="I217" s="26"/>
      <c r="J217" s="26"/>
      <c r="K217" s="26"/>
      <c r="L217" s="26"/>
    </row>
    <row r="218" spans="1:12" x14ac:dyDescent="0.3">
      <c r="A218" s="43" t="s">
        <v>667</v>
      </c>
      <c r="B218" s="37" t="s">
        <v>353</v>
      </c>
      <c r="C218" s="38"/>
      <c r="D218" s="44" t="s">
        <v>668</v>
      </c>
      <c r="E218" s="40"/>
      <c r="F218" s="40"/>
      <c r="G218" s="40"/>
      <c r="H218" s="25">
        <v>220146.13</v>
      </c>
      <c r="I218" s="25">
        <v>427092.73</v>
      </c>
      <c r="J218" s="25">
        <v>0</v>
      </c>
      <c r="K218" s="25">
        <v>647238.86</v>
      </c>
      <c r="L218" s="26">
        <f>I218-J218</f>
        <v>427092.73</v>
      </c>
    </row>
    <row r="219" spans="1:12" x14ac:dyDescent="0.3">
      <c r="A219" s="43" t="s">
        <v>669</v>
      </c>
      <c r="B219" s="37" t="s">
        <v>353</v>
      </c>
      <c r="C219" s="38"/>
      <c r="D219" s="38"/>
      <c r="E219" s="44" t="s">
        <v>668</v>
      </c>
      <c r="F219" s="40"/>
      <c r="G219" s="40"/>
      <c r="H219" s="25">
        <v>220146.13</v>
      </c>
      <c r="I219" s="25">
        <v>427092.73</v>
      </c>
      <c r="J219" s="25">
        <v>0</v>
      </c>
      <c r="K219" s="25">
        <v>647238.86</v>
      </c>
      <c r="L219" s="26"/>
    </row>
    <row r="220" spans="1:12" x14ac:dyDescent="0.3">
      <c r="A220" s="43" t="s">
        <v>670</v>
      </c>
      <c r="B220" s="37" t="s">
        <v>353</v>
      </c>
      <c r="C220" s="38"/>
      <c r="D220" s="38"/>
      <c r="E220" s="38"/>
      <c r="F220" s="44" t="s">
        <v>668</v>
      </c>
      <c r="G220" s="40"/>
      <c r="H220" s="25">
        <v>220146.13</v>
      </c>
      <c r="I220" s="25">
        <v>427092.73</v>
      </c>
      <c r="J220" s="25">
        <v>0</v>
      </c>
      <c r="K220" s="25">
        <v>647238.86</v>
      </c>
      <c r="L220" s="26"/>
    </row>
    <row r="221" spans="1:12" x14ac:dyDescent="0.3">
      <c r="A221" s="45" t="s">
        <v>671</v>
      </c>
      <c r="B221" s="37" t="s">
        <v>353</v>
      </c>
      <c r="C221" s="38"/>
      <c r="D221" s="38"/>
      <c r="E221" s="38"/>
      <c r="F221" s="38"/>
      <c r="G221" s="46" t="s">
        <v>672</v>
      </c>
      <c r="H221" s="27">
        <v>0</v>
      </c>
      <c r="I221" s="27">
        <v>32300</v>
      </c>
      <c r="J221" s="27">
        <v>0</v>
      </c>
      <c r="K221" s="27">
        <v>32300</v>
      </c>
      <c r="L221" s="26">
        <f t="shared" ref="L221:L228" si="0">I221-J221</f>
        <v>32300</v>
      </c>
    </row>
    <row r="222" spans="1:12" x14ac:dyDescent="0.3">
      <c r="A222" s="45" t="s">
        <v>673</v>
      </c>
      <c r="B222" s="37" t="s">
        <v>353</v>
      </c>
      <c r="C222" s="38"/>
      <c r="D222" s="38"/>
      <c r="E222" s="38"/>
      <c r="F222" s="38"/>
      <c r="G222" s="46" t="s">
        <v>674</v>
      </c>
      <c r="H222" s="27">
        <v>0</v>
      </c>
      <c r="I222" s="27">
        <v>6100.5</v>
      </c>
      <c r="J222" s="27">
        <v>0</v>
      </c>
      <c r="K222" s="27">
        <v>6100.5</v>
      </c>
      <c r="L222" s="26">
        <f t="shared" si="0"/>
        <v>6100.5</v>
      </c>
    </row>
    <row r="223" spans="1:12" x14ac:dyDescent="0.3">
      <c r="A223" s="45" t="s">
        <v>677</v>
      </c>
      <c r="B223" s="37" t="s">
        <v>353</v>
      </c>
      <c r="C223" s="38"/>
      <c r="D223" s="38"/>
      <c r="E223" s="38"/>
      <c r="F223" s="38"/>
      <c r="G223" s="46" t="s">
        <v>678</v>
      </c>
      <c r="H223" s="27">
        <v>3138.59</v>
      </c>
      <c r="I223" s="27">
        <v>1931.44</v>
      </c>
      <c r="J223" s="27">
        <v>0</v>
      </c>
      <c r="K223" s="27">
        <v>5070.03</v>
      </c>
      <c r="L223" s="26">
        <f t="shared" si="0"/>
        <v>1931.44</v>
      </c>
    </row>
    <row r="224" spans="1:12" x14ac:dyDescent="0.3">
      <c r="A224" s="45" t="s">
        <v>679</v>
      </c>
      <c r="B224" s="37" t="s">
        <v>353</v>
      </c>
      <c r="C224" s="38"/>
      <c r="D224" s="38"/>
      <c r="E224" s="38"/>
      <c r="F224" s="38"/>
      <c r="G224" s="46" t="s">
        <v>680</v>
      </c>
      <c r="H224" s="27">
        <v>148848.69</v>
      </c>
      <c r="I224" s="27">
        <v>148848.69</v>
      </c>
      <c r="J224" s="27">
        <v>0</v>
      </c>
      <c r="K224" s="27">
        <v>297697.38</v>
      </c>
      <c r="L224" s="26">
        <f t="shared" si="0"/>
        <v>148848.69</v>
      </c>
    </row>
    <row r="225" spans="1:12" x14ac:dyDescent="0.3">
      <c r="A225" s="45" t="s">
        <v>681</v>
      </c>
      <c r="B225" s="37" t="s">
        <v>353</v>
      </c>
      <c r="C225" s="38"/>
      <c r="D225" s="38"/>
      <c r="E225" s="38"/>
      <c r="F225" s="38"/>
      <c r="G225" s="46" t="s">
        <v>682</v>
      </c>
      <c r="H225" s="27">
        <v>1120.5</v>
      </c>
      <c r="I225" s="27">
        <v>7120.5</v>
      </c>
      <c r="J225" s="27">
        <v>0</v>
      </c>
      <c r="K225" s="27">
        <v>8241</v>
      </c>
      <c r="L225" s="26">
        <f t="shared" si="0"/>
        <v>7120.5</v>
      </c>
    </row>
    <row r="226" spans="1:12" x14ac:dyDescent="0.3">
      <c r="A226" s="45" t="s">
        <v>683</v>
      </c>
      <c r="B226" s="37" t="s">
        <v>353</v>
      </c>
      <c r="C226" s="38"/>
      <c r="D226" s="38"/>
      <c r="E226" s="38"/>
      <c r="F226" s="38"/>
      <c r="G226" s="46" t="s">
        <v>684</v>
      </c>
      <c r="H226" s="27">
        <v>50945.58</v>
      </c>
      <c r="I226" s="27">
        <v>202598.39</v>
      </c>
      <c r="J226" s="27">
        <v>0</v>
      </c>
      <c r="K226" s="27">
        <v>253543.97</v>
      </c>
      <c r="L226" s="26">
        <f t="shared" si="0"/>
        <v>202598.39</v>
      </c>
    </row>
    <row r="227" spans="1:12" x14ac:dyDescent="0.3">
      <c r="A227" s="45" t="s">
        <v>685</v>
      </c>
      <c r="B227" s="37" t="s">
        <v>353</v>
      </c>
      <c r="C227" s="38"/>
      <c r="D227" s="38"/>
      <c r="E227" s="38"/>
      <c r="F227" s="38"/>
      <c r="G227" s="46" t="s">
        <v>686</v>
      </c>
      <c r="H227" s="27">
        <v>0</v>
      </c>
      <c r="I227" s="27">
        <v>12012.45</v>
      </c>
      <c r="J227" s="27">
        <v>0</v>
      </c>
      <c r="K227" s="27">
        <v>12012.45</v>
      </c>
      <c r="L227" s="26">
        <f t="shared" si="0"/>
        <v>12012.45</v>
      </c>
    </row>
    <row r="228" spans="1:12" x14ac:dyDescent="0.3">
      <c r="A228" s="45" t="s">
        <v>687</v>
      </c>
      <c r="B228" s="37" t="s">
        <v>353</v>
      </c>
      <c r="C228" s="38"/>
      <c r="D228" s="38"/>
      <c r="E228" s="38"/>
      <c r="F228" s="38"/>
      <c r="G228" s="46" t="s">
        <v>688</v>
      </c>
      <c r="H228" s="27">
        <v>16092.77</v>
      </c>
      <c r="I228" s="27">
        <v>16180.76</v>
      </c>
      <c r="J228" s="27">
        <v>0</v>
      </c>
      <c r="K228" s="27">
        <v>32273.53</v>
      </c>
      <c r="L228" s="26">
        <f t="shared" si="0"/>
        <v>16180.76</v>
      </c>
    </row>
    <row r="229" spans="1:12" x14ac:dyDescent="0.3">
      <c r="A229" s="47" t="s">
        <v>353</v>
      </c>
      <c r="B229" s="37" t="s">
        <v>353</v>
      </c>
      <c r="C229" s="38"/>
      <c r="D229" s="38"/>
      <c r="E229" s="38"/>
      <c r="F229" s="38"/>
      <c r="G229" s="48" t="s">
        <v>353</v>
      </c>
      <c r="H229" s="26"/>
      <c r="I229" s="26"/>
      <c r="J229" s="26"/>
      <c r="K229" s="26"/>
      <c r="L229" s="26"/>
    </row>
    <row r="230" spans="1:12" x14ac:dyDescent="0.3">
      <c r="A230" s="43" t="s">
        <v>689</v>
      </c>
      <c r="B230" s="36" t="s">
        <v>353</v>
      </c>
      <c r="C230" s="44" t="s">
        <v>690</v>
      </c>
      <c r="D230" s="40"/>
      <c r="E230" s="40"/>
      <c r="F230" s="40"/>
      <c r="G230" s="40"/>
      <c r="H230" s="25">
        <v>95558.85</v>
      </c>
      <c r="I230" s="25">
        <v>141728.04999999999</v>
      </c>
      <c r="J230" s="25">
        <v>3815.65</v>
      </c>
      <c r="K230" s="25">
        <v>233471.25</v>
      </c>
      <c r="L230" s="26">
        <f>I230-J230</f>
        <v>137912.4</v>
      </c>
    </row>
    <row r="231" spans="1:12" x14ac:dyDescent="0.3">
      <c r="A231" s="43" t="s">
        <v>691</v>
      </c>
      <c r="B231" s="37" t="s">
        <v>353</v>
      </c>
      <c r="C231" s="38"/>
      <c r="D231" s="44" t="s">
        <v>690</v>
      </c>
      <c r="E231" s="40"/>
      <c r="F231" s="40"/>
      <c r="G231" s="40"/>
      <c r="H231" s="25">
        <v>95558.85</v>
      </c>
      <c r="I231" s="25">
        <v>141728.04999999999</v>
      </c>
      <c r="J231" s="25">
        <v>3815.65</v>
      </c>
      <c r="K231" s="25">
        <v>233471.25</v>
      </c>
      <c r="L231" s="26"/>
    </row>
    <row r="232" spans="1:12" x14ac:dyDescent="0.3">
      <c r="A232" s="43" t="s">
        <v>692</v>
      </c>
      <c r="B232" s="37" t="s">
        <v>353</v>
      </c>
      <c r="C232" s="38"/>
      <c r="D232" s="38"/>
      <c r="E232" s="44" t="s">
        <v>690</v>
      </c>
      <c r="F232" s="40"/>
      <c r="G232" s="40"/>
      <c r="H232" s="25">
        <v>95558.85</v>
      </c>
      <c r="I232" s="25">
        <v>141728.04999999999</v>
      </c>
      <c r="J232" s="25">
        <v>3815.65</v>
      </c>
      <c r="K232" s="25">
        <v>233471.25</v>
      </c>
      <c r="L232" s="26"/>
    </row>
    <row r="233" spans="1:12" x14ac:dyDescent="0.3">
      <c r="A233" s="43" t="s">
        <v>693</v>
      </c>
      <c r="B233" s="37" t="s">
        <v>353</v>
      </c>
      <c r="C233" s="38"/>
      <c r="D233" s="38"/>
      <c r="E233" s="38"/>
      <c r="F233" s="44" t="s">
        <v>694</v>
      </c>
      <c r="G233" s="40"/>
      <c r="H233" s="25">
        <v>0</v>
      </c>
      <c r="I233" s="25">
        <v>16300.13</v>
      </c>
      <c r="J233" s="25">
        <v>0</v>
      </c>
      <c r="K233" s="25">
        <v>16300.13</v>
      </c>
      <c r="L233" s="26">
        <f>I233-J233</f>
        <v>16300.13</v>
      </c>
    </row>
    <row r="234" spans="1:12" x14ac:dyDescent="0.3">
      <c r="A234" s="45" t="s">
        <v>695</v>
      </c>
      <c r="B234" s="37" t="s">
        <v>353</v>
      </c>
      <c r="C234" s="38"/>
      <c r="D234" s="38"/>
      <c r="E234" s="38"/>
      <c r="F234" s="38"/>
      <c r="G234" s="46" t="s">
        <v>696</v>
      </c>
      <c r="H234" s="27">
        <v>0</v>
      </c>
      <c r="I234" s="27">
        <v>16300.13</v>
      </c>
      <c r="J234" s="27">
        <v>0</v>
      </c>
      <c r="K234" s="27">
        <v>16300.13</v>
      </c>
      <c r="L234" s="63"/>
    </row>
    <row r="235" spans="1:12" x14ac:dyDescent="0.3">
      <c r="A235" s="47" t="s">
        <v>353</v>
      </c>
      <c r="B235" s="37" t="s">
        <v>353</v>
      </c>
      <c r="C235" s="38"/>
      <c r="D235" s="38"/>
      <c r="E235" s="38"/>
      <c r="F235" s="38"/>
      <c r="G235" s="48" t="s">
        <v>353</v>
      </c>
      <c r="H235" s="26"/>
      <c r="I235" s="26"/>
      <c r="J235" s="26"/>
      <c r="K235" s="26"/>
      <c r="L235" s="26"/>
    </row>
    <row r="236" spans="1:12" x14ac:dyDescent="0.3">
      <c r="A236" s="43" t="s">
        <v>697</v>
      </c>
      <c r="B236" s="37" t="s">
        <v>353</v>
      </c>
      <c r="C236" s="38"/>
      <c r="D236" s="38"/>
      <c r="E236" s="38"/>
      <c r="F236" s="44" t="s">
        <v>698</v>
      </c>
      <c r="G236" s="40"/>
      <c r="H236" s="25">
        <v>57196.01</v>
      </c>
      <c r="I236" s="25">
        <v>74902.8</v>
      </c>
      <c r="J236" s="25">
        <v>0</v>
      </c>
      <c r="K236" s="25">
        <v>132098.81</v>
      </c>
      <c r="L236" s="26">
        <f>I236-J236</f>
        <v>74902.8</v>
      </c>
    </row>
    <row r="237" spans="1:12" x14ac:dyDescent="0.3">
      <c r="A237" s="45" t="s">
        <v>699</v>
      </c>
      <c r="B237" s="37" t="s">
        <v>353</v>
      </c>
      <c r="C237" s="38"/>
      <c r="D237" s="38"/>
      <c r="E237" s="38"/>
      <c r="F237" s="38"/>
      <c r="G237" s="46" t="s">
        <v>700</v>
      </c>
      <c r="H237" s="27">
        <v>19668.87</v>
      </c>
      <c r="I237" s="27">
        <v>27163.42</v>
      </c>
      <c r="J237" s="27">
        <v>0</v>
      </c>
      <c r="K237" s="27">
        <v>46832.29</v>
      </c>
      <c r="L237" s="26">
        <f>I237-J237</f>
        <v>27163.42</v>
      </c>
    </row>
    <row r="238" spans="1:12" x14ac:dyDescent="0.3">
      <c r="A238" s="45" t="s">
        <v>701</v>
      </c>
      <c r="B238" s="37" t="s">
        <v>353</v>
      </c>
      <c r="C238" s="38"/>
      <c r="D238" s="38"/>
      <c r="E238" s="38"/>
      <c r="F238" s="38"/>
      <c r="G238" s="46" t="s">
        <v>702</v>
      </c>
      <c r="H238" s="27">
        <v>29277.8</v>
      </c>
      <c r="I238" s="27">
        <v>32549.24</v>
      </c>
      <c r="J238" s="27">
        <v>0</v>
      </c>
      <c r="K238" s="27">
        <v>61827.040000000001</v>
      </c>
      <c r="L238" s="26">
        <f>I238-J238</f>
        <v>32549.24</v>
      </c>
    </row>
    <row r="239" spans="1:12" x14ac:dyDescent="0.3">
      <c r="A239" s="45" t="s">
        <v>703</v>
      </c>
      <c r="B239" s="37" t="s">
        <v>353</v>
      </c>
      <c r="C239" s="38"/>
      <c r="D239" s="38"/>
      <c r="E239" s="38"/>
      <c r="F239" s="38"/>
      <c r="G239" s="46" t="s">
        <v>704</v>
      </c>
      <c r="H239" s="27">
        <v>1918.19</v>
      </c>
      <c r="I239" s="27">
        <v>7666.31</v>
      </c>
      <c r="J239" s="27">
        <v>0</v>
      </c>
      <c r="K239" s="27">
        <v>9584.5</v>
      </c>
      <c r="L239" s="26">
        <f>I239-J239</f>
        <v>7666.31</v>
      </c>
    </row>
    <row r="240" spans="1:12" x14ac:dyDescent="0.3">
      <c r="A240" s="45" t="s">
        <v>705</v>
      </c>
      <c r="B240" s="37" t="s">
        <v>353</v>
      </c>
      <c r="C240" s="38"/>
      <c r="D240" s="38"/>
      <c r="E240" s="38"/>
      <c r="F240" s="38"/>
      <c r="G240" s="46" t="s">
        <v>706</v>
      </c>
      <c r="H240" s="27">
        <v>6331.15</v>
      </c>
      <c r="I240" s="27">
        <v>7523.83</v>
      </c>
      <c r="J240" s="27">
        <v>0</v>
      </c>
      <c r="K240" s="27">
        <v>13854.98</v>
      </c>
      <c r="L240" s="26">
        <f>I240-J240</f>
        <v>7523.83</v>
      </c>
    </row>
    <row r="241" spans="1:12" x14ac:dyDescent="0.3">
      <c r="A241" s="47" t="s">
        <v>353</v>
      </c>
      <c r="B241" s="37" t="s">
        <v>353</v>
      </c>
      <c r="C241" s="38"/>
      <c r="D241" s="38"/>
      <c r="E241" s="38"/>
      <c r="F241" s="38"/>
      <c r="G241" s="48" t="s">
        <v>353</v>
      </c>
      <c r="H241" s="26"/>
      <c r="I241" s="26"/>
      <c r="J241" s="26"/>
      <c r="K241" s="26"/>
      <c r="L241" s="26"/>
    </row>
    <row r="242" spans="1:12" x14ac:dyDescent="0.3">
      <c r="A242" s="43" t="s">
        <v>707</v>
      </c>
      <c r="B242" s="37" t="s">
        <v>353</v>
      </c>
      <c r="C242" s="38"/>
      <c r="D242" s="38"/>
      <c r="E242" s="38"/>
      <c r="F242" s="44" t="s">
        <v>708</v>
      </c>
      <c r="G242" s="40"/>
      <c r="H242" s="25">
        <v>0</v>
      </c>
      <c r="I242" s="25">
        <v>8646</v>
      </c>
      <c r="J242" s="25">
        <v>0</v>
      </c>
      <c r="K242" s="25">
        <v>8646</v>
      </c>
      <c r="L242" s="26">
        <f>I242-J242</f>
        <v>8646</v>
      </c>
    </row>
    <row r="243" spans="1:12" x14ac:dyDescent="0.3">
      <c r="A243" s="45" t="s">
        <v>711</v>
      </c>
      <c r="B243" s="37" t="s">
        <v>353</v>
      </c>
      <c r="C243" s="38"/>
      <c r="D243" s="38"/>
      <c r="E243" s="38"/>
      <c r="F243" s="38"/>
      <c r="G243" s="46" t="s">
        <v>712</v>
      </c>
      <c r="H243" s="27">
        <v>0</v>
      </c>
      <c r="I243" s="27">
        <v>8646</v>
      </c>
      <c r="J243" s="27">
        <v>0</v>
      </c>
      <c r="K243" s="27">
        <v>8646</v>
      </c>
      <c r="L243" s="63"/>
    </row>
    <row r="244" spans="1:12" x14ac:dyDescent="0.3">
      <c r="A244" s="47" t="s">
        <v>353</v>
      </c>
      <c r="B244" s="37" t="s">
        <v>353</v>
      </c>
      <c r="C244" s="38"/>
      <c r="D244" s="38"/>
      <c r="E244" s="38"/>
      <c r="F244" s="38"/>
      <c r="G244" s="48" t="s">
        <v>353</v>
      </c>
      <c r="H244" s="26"/>
      <c r="I244" s="26"/>
      <c r="J244" s="26"/>
      <c r="K244" s="26"/>
      <c r="L244" s="26"/>
    </row>
    <row r="245" spans="1:12" x14ac:dyDescent="0.3">
      <c r="A245" s="43" t="s">
        <v>719</v>
      </c>
      <c r="B245" s="37" t="s">
        <v>353</v>
      </c>
      <c r="C245" s="38"/>
      <c r="D245" s="38"/>
      <c r="E245" s="38"/>
      <c r="F245" s="44" t="s">
        <v>720</v>
      </c>
      <c r="G245" s="40"/>
      <c r="H245" s="25">
        <v>19301.990000000002</v>
      </c>
      <c r="I245" s="25">
        <v>18194.39</v>
      </c>
      <c r="J245" s="25">
        <v>0</v>
      </c>
      <c r="K245" s="25">
        <v>37496.379999999997</v>
      </c>
      <c r="L245" s="26">
        <f>I245-J245</f>
        <v>18194.39</v>
      </c>
    </row>
    <row r="246" spans="1:12" x14ac:dyDescent="0.3">
      <c r="A246" s="45" t="s">
        <v>721</v>
      </c>
      <c r="B246" s="37" t="s">
        <v>353</v>
      </c>
      <c r="C246" s="38"/>
      <c r="D246" s="38"/>
      <c r="E246" s="38"/>
      <c r="F246" s="38"/>
      <c r="G246" s="46" t="s">
        <v>722</v>
      </c>
      <c r="H246" s="27">
        <v>12230.2</v>
      </c>
      <c r="I246" s="27">
        <v>8080.48</v>
      </c>
      <c r="J246" s="27">
        <v>0</v>
      </c>
      <c r="K246" s="27">
        <v>20310.68</v>
      </c>
      <c r="L246" s="63"/>
    </row>
    <row r="247" spans="1:12" x14ac:dyDescent="0.3">
      <c r="A247" s="45" t="s">
        <v>723</v>
      </c>
      <c r="B247" s="37" t="s">
        <v>353</v>
      </c>
      <c r="C247" s="38"/>
      <c r="D247" s="38"/>
      <c r="E247" s="38"/>
      <c r="F247" s="38"/>
      <c r="G247" s="46" t="s">
        <v>724</v>
      </c>
      <c r="H247" s="27">
        <v>3825.64</v>
      </c>
      <c r="I247" s="27">
        <v>2029.81</v>
      </c>
      <c r="J247" s="27">
        <v>0</v>
      </c>
      <c r="K247" s="27">
        <v>5855.45</v>
      </c>
      <c r="L247" s="63"/>
    </row>
    <row r="248" spans="1:12" x14ac:dyDescent="0.3">
      <c r="A248" s="45" t="s">
        <v>725</v>
      </c>
      <c r="B248" s="37" t="s">
        <v>353</v>
      </c>
      <c r="C248" s="38"/>
      <c r="D248" s="38"/>
      <c r="E248" s="38"/>
      <c r="F248" s="38"/>
      <c r="G248" s="46" t="s">
        <v>726</v>
      </c>
      <c r="H248" s="27">
        <v>0</v>
      </c>
      <c r="I248" s="27">
        <v>4186</v>
      </c>
      <c r="J248" s="27">
        <v>0</v>
      </c>
      <c r="K248" s="27">
        <v>4186</v>
      </c>
      <c r="L248" s="63"/>
    </row>
    <row r="249" spans="1:12" x14ac:dyDescent="0.3">
      <c r="A249" s="45" t="s">
        <v>727</v>
      </c>
      <c r="B249" s="37" t="s">
        <v>353</v>
      </c>
      <c r="C249" s="38"/>
      <c r="D249" s="38"/>
      <c r="E249" s="38"/>
      <c r="F249" s="38"/>
      <c r="G249" s="46" t="s">
        <v>728</v>
      </c>
      <c r="H249" s="27">
        <v>528</v>
      </c>
      <c r="I249" s="27">
        <v>0</v>
      </c>
      <c r="J249" s="27">
        <v>0</v>
      </c>
      <c r="K249" s="27">
        <v>528</v>
      </c>
      <c r="L249" s="63"/>
    </row>
    <row r="250" spans="1:12" x14ac:dyDescent="0.3">
      <c r="A250" s="45" t="s">
        <v>729</v>
      </c>
      <c r="B250" s="37" t="s">
        <v>353</v>
      </c>
      <c r="C250" s="38"/>
      <c r="D250" s="38"/>
      <c r="E250" s="38"/>
      <c r="F250" s="38"/>
      <c r="G250" s="46" t="s">
        <v>730</v>
      </c>
      <c r="H250" s="27">
        <v>2718.15</v>
      </c>
      <c r="I250" s="27">
        <v>3118.3</v>
      </c>
      <c r="J250" s="27">
        <v>0</v>
      </c>
      <c r="K250" s="27">
        <v>5836.45</v>
      </c>
      <c r="L250" s="63"/>
    </row>
    <row r="251" spans="1:12" x14ac:dyDescent="0.3">
      <c r="A251" s="45" t="s">
        <v>731</v>
      </c>
      <c r="B251" s="37" t="s">
        <v>353</v>
      </c>
      <c r="C251" s="38"/>
      <c r="D251" s="38"/>
      <c r="E251" s="38"/>
      <c r="F251" s="38"/>
      <c r="G251" s="46" t="s">
        <v>686</v>
      </c>
      <c r="H251" s="27">
        <v>0</v>
      </c>
      <c r="I251" s="27">
        <v>779.8</v>
      </c>
      <c r="J251" s="27">
        <v>0</v>
      </c>
      <c r="K251" s="27">
        <v>779.8</v>
      </c>
      <c r="L251" s="63"/>
    </row>
    <row r="252" spans="1:12" x14ac:dyDescent="0.3">
      <c r="A252" s="47" t="s">
        <v>353</v>
      </c>
      <c r="B252" s="37" t="s">
        <v>353</v>
      </c>
      <c r="C252" s="38"/>
      <c r="D252" s="38"/>
      <c r="E252" s="38"/>
      <c r="F252" s="38"/>
      <c r="G252" s="48" t="s">
        <v>353</v>
      </c>
      <c r="H252" s="26"/>
      <c r="I252" s="26"/>
      <c r="J252" s="26"/>
      <c r="K252" s="26"/>
      <c r="L252" s="26"/>
    </row>
    <row r="253" spans="1:12" x14ac:dyDescent="0.3">
      <c r="A253" s="43" t="s">
        <v>732</v>
      </c>
      <c r="B253" s="37" t="s">
        <v>353</v>
      </c>
      <c r="C253" s="38"/>
      <c r="D253" s="38"/>
      <c r="E253" s="38"/>
      <c r="F253" s="44" t="s">
        <v>733</v>
      </c>
      <c r="G253" s="40"/>
      <c r="H253" s="25">
        <v>5975.7</v>
      </c>
      <c r="I253" s="25">
        <v>6520.12</v>
      </c>
      <c r="J253" s="25">
        <v>0</v>
      </c>
      <c r="K253" s="25">
        <v>12495.82</v>
      </c>
      <c r="L253" s="26">
        <f>I253-J253</f>
        <v>6520.12</v>
      </c>
    </row>
    <row r="254" spans="1:12" x14ac:dyDescent="0.3">
      <c r="A254" s="45" t="s">
        <v>734</v>
      </c>
      <c r="B254" s="37" t="s">
        <v>353</v>
      </c>
      <c r="C254" s="38"/>
      <c r="D254" s="38"/>
      <c r="E254" s="38"/>
      <c r="F254" s="38"/>
      <c r="G254" s="46" t="s">
        <v>538</v>
      </c>
      <c r="H254" s="27">
        <v>729.73</v>
      </c>
      <c r="I254" s="27">
        <v>653.02</v>
      </c>
      <c r="J254" s="27">
        <v>0</v>
      </c>
      <c r="K254" s="27">
        <v>1382.75</v>
      </c>
      <c r="L254" s="63"/>
    </row>
    <row r="255" spans="1:12" x14ac:dyDescent="0.3">
      <c r="A255" s="45" t="s">
        <v>735</v>
      </c>
      <c r="B255" s="37" t="s">
        <v>353</v>
      </c>
      <c r="C255" s="38"/>
      <c r="D255" s="38"/>
      <c r="E255" s="38"/>
      <c r="F255" s="38"/>
      <c r="G255" s="46" t="s">
        <v>736</v>
      </c>
      <c r="H255" s="27">
        <v>1839.27</v>
      </c>
      <c r="I255" s="27">
        <v>1765.03</v>
      </c>
      <c r="J255" s="27">
        <v>0</v>
      </c>
      <c r="K255" s="27">
        <v>3604.3</v>
      </c>
      <c r="L255" s="63"/>
    </row>
    <row r="256" spans="1:12" x14ac:dyDescent="0.3">
      <c r="A256" s="45" t="s">
        <v>737</v>
      </c>
      <c r="B256" s="37" t="s">
        <v>353</v>
      </c>
      <c r="C256" s="38"/>
      <c r="D256" s="38"/>
      <c r="E256" s="38"/>
      <c r="F256" s="38"/>
      <c r="G256" s="46" t="s">
        <v>738</v>
      </c>
      <c r="H256" s="27">
        <v>3406.7</v>
      </c>
      <c r="I256" s="27">
        <v>4102.07</v>
      </c>
      <c r="J256" s="27">
        <v>0</v>
      </c>
      <c r="K256" s="27">
        <v>7508.77</v>
      </c>
      <c r="L256" s="63"/>
    </row>
    <row r="257" spans="1:12" x14ac:dyDescent="0.3">
      <c r="A257" s="47" t="s">
        <v>353</v>
      </c>
      <c r="B257" s="37" t="s">
        <v>353</v>
      </c>
      <c r="C257" s="38"/>
      <c r="D257" s="38"/>
      <c r="E257" s="38"/>
      <c r="F257" s="38"/>
      <c r="G257" s="48" t="s">
        <v>353</v>
      </c>
      <c r="H257" s="26"/>
      <c r="I257" s="26"/>
      <c r="J257" s="26"/>
      <c r="K257" s="26"/>
      <c r="L257" s="26"/>
    </row>
    <row r="258" spans="1:12" x14ac:dyDescent="0.3">
      <c r="A258" s="43" t="s">
        <v>739</v>
      </c>
      <c r="B258" s="37" t="s">
        <v>353</v>
      </c>
      <c r="C258" s="38"/>
      <c r="D258" s="38"/>
      <c r="E258" s="38"/>
      <c r="F258" s="44" t="s">
        <v>740</v>
      </c>
      <c r="G258" s="40"/>
      <c r="H258" s="25">
        <v>13085.15</v>
      </c>
      <c r="I258" s="25">
        <v>14851.91</v>
      </c>
      <c r="J258" s="25">
        <v>3815.65</v>
      </c>
      <c r="K258" s="25">
        <v>24121.41</v>
      </c>
      <c r="L258" s="26">
        <f>I258-J258</f>
        <v>11036.26</v>
      </c>
    </row>
    <row r="259" spans="1:12" x14ac:dyDescent="0.3">
      <c r="A259" s="45" t="s">
        <v>741</v>
      </c>
      <c r="B259" s="37" t="s">
        <v>353</v>
      </c>
      <c r="C259" s="38"/>
      <c r="D259" s="38"/>
      <c r="E259" s="38"/>
      <c r="F259" s="38"/>
      <c r="G259" s="46" t="s">
        <v>742</v>
      </c>
      <c r="H259" s="27">
        <v>104.84</v>
      </c>
      <c r="I259" s="27">
        <v>30.21</v>
      </c>
      <c r="J259" s="27">
        <v>0</v>
      </c>
      <c r="K259" s="27">
        <v>135.05000000000001</v>
      </c>
      <c r="L259" s="63"/>
    </row>
    <row r="260" spans="1:12" x14ac:dyDescent="0.3">
      <c r="A260" s="45" t="s">
        <v>743</v>
      </c>
      <c r="B260" s="37" t="s">
        <v>353</v>
      </c>
      <c r="C260" s="38"/>
      <c r="D260" s="38"/>
      <c r="E260" s="38"/>
      <c r="F260" s="38"/>
      <c r="G260" s="46" t="s">
        <v>744</v>
      </c>
      <c r="H260" s="27">
        <v>0</v>
      </c>
      <c r="I260" s="27">
        <v>3899.6</v>
      </c>
      <c r="J260" s="27">
        <v>0</v>
      </c>
      <c r="K260" s="27">
        <v>3899.6</v>
      </c>
      <c r="L260" s="63"/>
    </row>
    <row r="261" spans="1:12" x14ac:dyDescent="0.3">
      <c r="A261" s="45" t="s">
        <v>745</v>
      </c>
      <c r="B261" s="37" t="s">
        <v>353</v>
      </c>
      <c r="C261" s="38"/>
      <c r="D261" s="38"/>
      <c r="E261" s="38"/>
      <c r="F261" s="38"/>
      <c r="G261" s="46" t="s">
        <v>746</v>
      </c>
      <c r="H261" s="27">
        <v>61</v>
      </c>
      <c r="I261" s="27">
        <v>0</v>
      </c>
      <c r="J261" s="27">
        <v>0</v>
      </c>
      <c r="K261" s="27">
        <v>61</v>
      </c>
      <c r="L261" s="63"/>
    </row>
    <row r="262" spans="1:12" x14ac:dyDescent="0.3">
      <c r="A262" s="45" t="s">
        <v>1009</v>
      </c>
      <c r="B262" s="37" t="s">
        <v>353</v>
      </c>
      <c r="C262" s="38"/>
      <c r="D262" s="38"/>
      <c r="E262" s="38"/>
      <c r="F262" s="38"/>
      <c r="G262" s="46" t="s">
        <v>792</v>
      </c>
      <c r="H262" s="27">
        <v>7276</v>
      </c>
      <c r="I262" s="27">
        <v>7276</v>
      </c>
      <c r="J262" s="27">
        <v>0</v>
      </c>
      <c r="K262" s="27">
        <v>14552</v>
      </c>
      <c r="L262" s="63"/>
    </row>
    <row r="263" spans="1:12" x14ac:dyDescent="0.3">
      <c r="A263" s="45" t="s">
        <v>753</v>
      </c>
      <c r="B263" s="37" t="s">
        <v>353</v>
      </c>
      <c r="C263" s="38"/>
      <c r="D263" s="38"/>
      <c r="E263" s="38"/>
      <c r="F263" s="38"/>
      <c r="G263" s="46" t="s">
        <v>754</v>
      </c>
      <c r="H263" s="27">
        <v>0</v>
      </c>
      <c r="I263" s="27">
        <v>111</v>
      </c>
      <c r="J263" s="27">
        <v>0</v>
      </c>
      <c r="K263" s="27">
        <v>111</v>
      </c>
      <c r="L263" s="63"/>
    </row>
    <row r="264" spans="1:12" x14ac:dyDescent="0.3">
      <c r="A264" s="45" t="s">
        <v>1026</v>
      </c>
      <c r="B264" s="37" t="s">
        <v>353</v>
      </c>
      <c r="C264" s="38"/>
      <c r="D264" s="38"/>
      <c r="E264" s="38"/>
      <c r="F264" s="38"/>
      <c r="G264" s="46" t="s">
        <v>1027</v>
      </c>
      <c r="H264" s="27">
        <v>3815.65</v>
      </c>
      <c r="I264" s="27">
        <v>0</v>
      </c>
      <c r="J264" s="27">
        <v>3815.65</v>
      </c>
      <c r="K264" s="27">
        <v>0</v>
      </c>
      <c r="L264" s="63"/>
    </row>
    <row r="265" spans="1:12" x14ac:dyDescent="0.3">
      <c r="A265" s="45" t="s">
        <v>755</v>
      </c>
      <c r="B265" s="37" t="s">
        <v>353</v>
      </c>
      <c r="C265" s="38"/>
      <c r="D265" s="38"/>
      <c r="E265" s="38"/>
      <c r="F265" s="38"/>
      <c r="G265" s="46" t="s">
        <v>756</v>
      </c>
      <c r="H265" s="27">
        <v>0</v>
      </c>
      <c r="I265" s="27">
        <v>1439</v>
      </c>
      <c r="J265" s="27">
        <v>0</v>
      </c>
      <c r="K265" s="27">
        <v>1439</v>
      </c>
      <c r="L265" s="63"/>
    </row>
    <row r="266" spans="1:12" x14ac:dyDescent="0.3">
      <c r="A266" s="45" t="s">
        <v>759</v>
      </c>
      <c r="B266" s="37" t="s">
        <v>353</v>
      </c>
      <c r="C266" s="38"/>
      <c r="D266" s="38"/>
      <c r="E266" s="38"/>
      <c r="F266" s="38"/>
      <c r="G266" s="46" t="s">
        <v>760</v>
      </c>
      <c r="H266" s="27">
        <v>703.66</v>
      </c>
      <c r="I266" s="27">
        <v>1626.66</v>
      </c>
      <c r="J266" s="27">
        <v>0</v>
      </c>
      <c r="K266" s="27">
        <v>2330.3200000000002</v>
      </c>
      <c r="L266" s="63"/>
    </row>
    <row r="267" spans="1:12" x14ac:dyDescent="0.3">
      <c r="A267" s="45" t="s">
        <v>761</v>
      </c>
      <c r="B267" s="37" t="s">
        <v>353</v>
      </c>
      <c r="C267" s="38"/>
      <c r="D267" s="38"/>
      <c r="E267" s="38"/>
      <c r="F267" s="38"/>
      <c r="G267" s="46" t="s">
        <v>762</v>
      </c>
      <c r="H267" s="27">
        <v>0</v>
      </c>
      <c r="I267" s="27">
        <v>469.44</v>
      </c>
      <c r="J267" s="27">
        <v>0</v>
      </c>
      <c r="K267" s="27">
        <v>469.44</v>
      </c>
      <c r="L267" s="63"/>
    </row>
    <row r="268" spans="1:12" x14ac:dyDescent="0.3">
      <c r="A268" s="45" t="s">
        <v>765</v>
      </c>
      <c r="B268" s="37" t="s">
        <v>353</v>
      </c>
      <c r="C268" s="38"/>
      <c r="D268" s="38"/>
      <c r="E268" s="38"/>
      <c r="F268" s="38"/>
      <c r="G268" s="46" t="s">
        <v>1019</v>
      </c>
      <c r="H268" s="27">
        <v>1124</v>
      </c>
      <c r="I268" s="27">
        <v>0</v>
      </c>
      <c r="J268" s="27">
        <v>0</v>
      </c>
      <c r="K268" s="27">
        <v>1124</v>
      </c>
      <c r="L268" s="63"/>
    </row>
    <row r="269" spans="1:12" x14ac:dyDescent="0.3">
      <c r="A269" s="47" t="s">
        <v>353</v>
      </c>
      <c r="B269" s="37" t="s">
        <v>353</v>
      </c>
      <c r="C269" s="38"/>
      <c r="D269" s="38"/>
      <c r="E269" s="38"/>
      <c r="F269" s="38"/>
      <c r="G269" s="48" t="s">
        <v>353</v>
      </c>
      <c r="H269" s="26"/>
      <c r="I269" s="26"/>
      <c r="J269" s="26"/>
      <c r="K269" s="26"/>
      <c r="L269" s="26"/>
    </row>
    <row r="270" spans="1:12" x14ac:dyDescent="0.3">
      <c r="A270" s="43" t="s">
        <v>767</v>
      </c>
      <c r="B270" s="37" t="s">
        <v>353</v>
      </c>
      <c r="C270" s="38"/>
      <c r="D270" s="38"/>
      <c r="E270" s="38"/>
      <c r="F270" s="44" t="s">
        <v>768</v>
      </c>
      <c r="G270" s="40"/>
      <c r="H270" s="25">
        <v>0</v>
      </c>
      <c r="I270" s="25">
        <v>2312.6999999999998</v>
      </c>
      <c r="J270" s="25">
        <v>0</v>
      </c>
      <c r="K270" s="25">
        <v>2312.6999999999998</v>
      </c>
      <c r="L270" s="26">
        <f>I270-J270</f>
        <v>2312.6999999999998</v>
      </c>
    </row>
    <row r="271" spans="1:12" x14ac:dyDescent="0.3">
      <c r="A271" s="45" t="s">
        <v>771</v>
      </c>
      <c r="B271" s="37" t="s">
        <v>353</v>
      </c>
      <c r="C271" s="38"/>
      <c r="D271" s="38"/>
      <c r="E271" s="38"/>
      <c r="F271" s="38"/>
      <c r="G271" s="46" t="s">
        <v>772</v>
      </c>
      <c r="H271" s="27">
        <v>0</v>
      </c>
      <c r="I271" s="27">
        <v>2297.6999999999998</v>
      </c>
      <c r="J271" s="27">
        <v>0</v>
      </c>
      <c r="K271" s="27">
        <v>2297.6999999999998</v>
      </c>
      <c r="L271" s="63"/>
    </row>
    <row r="272" spans="1:12" x14ac:dyDescent="0.3">
      <c r="A272" s="45" t="s">
        <v>773</v>
      </c>
      <c r="B272" s="37" t="s">
        <v>353</v>
      </c>
      <c r="C272" s="38"/>
      <c r="D272" s="38"/>
      <c r="E272" s="38"/>
      <c r="F272" s="38"/>
      <c r="G272" s="46" t="s">
        <v>774</v>
      </c>
      <c r="H272" s="27">
        <v>0</v>
      </c>
      <c r="I272" s="27">
        <v>15</v>
      </c>
      <c r="J272" s="27">
        <v>0</v>
      </c>
      <c r="K272" s="27">
        <v>15</v>
      </c>
      <c r="L272" s="63"/>
    </row>
    <row r="273" spans="1:12" x14ac:dyDescent="0.3">
      <c r="A273" s="47" t="s">
        <v>353</v>
      </c>
      <c r="B273" s="37" t="s">
        <v>353</v>
      </c>
      <c r="C273" s="38"/>
      <c r="D273" s="38"/>
      <c r="E273" s="38"/>
      <c r="F273" s="38"/>
      <c r="G273" s="48" t="s">
        <v>353</v>
      </c>
      <c r="H273" s="26"/>
      <c r="I273" s="26"/>
      <c r="J273" s="26"/>
      <c r="K273" s="26"/>
      <c r="L273" s="26"/>
    </row>
    <row r="274" spans="1:12" x14ac:dyDescent="0.3">
      <c r="A274" s="43" t="s">
        <v>779</v>
      </c>
      <c r="B274" s="36" t="s">
        <v>353</v>
      </c>
      <c r="C274" s="44" t="s">
        <v>780</v>
      </c>
      <c r="D274" s="40"/>
      <c r="E274" s="40"/>
      <c r="F274" s="40"/>
      <c r="G274" s="40"/>
      <c r="H274" s="25">
        <v>9497.7099999999991</v>
      </c>
      <c r="I274" s="25">
        <v>28083.34</v>
      </c>
      <c r="J274" s="25">
        <v>0</v>
      </c>
      <c r="K274" s="25">
        <v>37581.050000000003</v>
      </c>
      <c r="L274" s="26">
        <f>I274-J274</f>
        <v>28083.34</v>
      </c>
    </row>
    <row r="275" spans="1:12" x14ac:dyDescent="0.3">
      <c r="A275" s="43" t="s">
        <v>781</v>
      </c>
      <c r="B275" s="37" t="s">
        <v>353</v>
      </c>
      <c r="C275" s="38"/>
      <c r="D275" s="44" t="s">
        <v>780</v>
      </c>
      <c r="E275" s="40"/>
      <c r="F275" s="40"/>
      <c r="G275" s="40"/>
      <c r="H275" s="25">
        <v>9497.7099999999991</v>
      </c>
      <c r="I275" s="25">
        <v>28083.34</v>
      </c>
      <c r="J275" s="25">
        <v>0</v>
      </c>
      <c r="K275" s="25">
        <v>37581.050000000003</v>
      </c>
      <c r="L275" s="26"/>
    </row>
    <row r="276" spans="1:12" x14ac:dyDescent="0.3">
      <c r="A276" s="43" t="s">
        <v>782</v>
      </c>
      <c r="B276" s="37" t="s">
        <v>353</v>
      </c>
      <c r="C276" s="38"/>
      <c r="D276" s="38"/>
      <c r="E276" s="44" t="s">
        <v>780</v>
      </c>
      <c r="F276" s="40"/>
      <c r="G276" s="40"/>
      <c r="H276" s="25">
        <v>9497.7099999999991</v>
      </c>
      <c r="I276" s="25">
        <v>28083.34</v>
      </c>
      <c r="J276" s="25">
        <v>0</v>
      </c>
      <c r="K276" s="25">
        <v>37581.050000000003</v>
      </c>
      <c r="L276" s="26"/>
    </row>
    <row r="277" spans="1:12" x14ac:dyDescent="0.3">
      <c r="A277" s="43" t="s">
        <v>783</v>
      </c>
      <c r="B277" s="37" t="s">
        <v>353</v>
      </c>
      <c r="C277" s="38"/>
      <c r="D277" s="38"/>
      <c r="E277" s="38"/>
      <c r="F277" s="44" t="s">
        <v>784</v>
      </c>
      <c r="G277" s="40"/>
      <c r="H277" s="25">
        <v>4143.5600000000004</v>
      </c>
      <c r="I277" s="25">
        <v>16618.73</v>
      </c>
      <c r="J277" s="25">
        <v>0</v>
      </c>
      <c r="K277" s="25">
        <v>20762.29</v>
      </c>
      <c r="L277" s="26">
        <f>I277-J277</f>
        <v>16618.73</v>
      </c>
    </row>
    <row r="278" spans="1:12" x14ac:dyDescent="0.3">
      <c r="A278" s="45" t="s">
        <v>793</v>
      </c>
      <c r="B278" s="37" t="s">
        <v>353</v>
      </c>
      <c r="C278" s="38"/>
      <c r="D278" s="38"/>
      <c r="E278" s="38"/>
      <c r="F278" s="38"/>
      <c r="G278" s="46" t="s">
        <v>794</v>
      </c>
      <c r="H278" s="27">
        <v>72</v>
      </c>
      <c r="I278" s="27">
        <v>230.98</v>
      </c>
      <c r="J278" s="27">
        <v>0</v>
      </c>
      <c r="K278" s="27">
        <v>302.98</v>
      </c>
      <c r="L278" s="63"/>
    </row>
    <row r="279" spans="1:12" x14ac:dyDescent="0.3">
      <c r="A279" s="45" t="s">
        <v>795</v>
      </c>
      <c r="B279" s="37" t="s">
        <v>353</v>
      </c>
      <c r="C279" s="38"/>
      <c r="D279" s="38"/>
      <c r="E279" s="38"/>
      <c r="F279" s="38"/>
      <c r="G279" s="46" t="s">
        <v>796</v>
      </c>
      <c r="H279" s="27">
        <v>1579</v>
      </c>
      <c r="I279" s="27">
        <v>4467.04</v>
      </c>
      <c r="J279" s="27">
        <v>0</v>
      </c>
      <c r="K279" s="27">
        <v>6046.04</v>
      </c>
      <c r="L279" s="63"/>
    </row>
    <row r="280" spans="1:12" x14ac:dyDescent="0.3">
      <c r="A280" s="45" t="s">
        <v>797</v>
      </c>
      <c r="B280" s="37" t="s">
        <v>353</v>
      </c>
      <c r="C280" s="38"/>
      <c r="D280" s="38"/>
      <c r="E280" s="38"/>
      <c r="F280" s="38"/>
      <c r="G280" s="46" t="s">
        <v>798</v>
      </c>
      <c r="H280" s="27">
        <v>150</v>
      </c>
      <c r="I280" s="27">
        <v>0</v>
      </c>
      <c r="J280" s="27">
        <v>0</v>
      </c>
      <c r="K280" s="27">
        <v>150</v>
      </c>
      <c r="L280" s="63"/>
    </row>
    <row r="281" spans="1:12" x14ac:dyDescent="0.3">
      <c r="A281" s="45" t="s">
        <v>799</v>
      </c>
      <c r="B281" s="37" t="s">
        <v>353</v>
      </c>
      <c r="C281" s="38"/>
      <c r="D281" s="38"/>
      <c r="E281" s="38"/>
      <c r="F281" s="38"/>
      <c r="G281" s="46" t="s">
        <v>800</v>
      </c>
      <c r="H281" s="27">
        <v>2342.56</v>
      </c>
      <c r="I281" s="27">
        <v>11920.71</v>
      </c>
      <c r="J281" s="27">
        <v>0</v>
      </c>
      <c r="K281" s="27">
        <v>14263.27</v>
      </c>
      <c r="L281" s="63"/>
    </row>
    <row r="282" spans="1:12" x14ac:dyDescent="0.3">
      <c r="A282" s="47" t="s">
        <v>353</v>
      </c>
      <c r="B282" s="37" t="s">
        <v>353</v>
      </c>
      <c r="C282" s="38"/>
      <c r="D282" s="38"/>
      <c r="E282" s="38"/>
      <c r="F282" s="38"/>
      <c r="G282" s="48" t="s">
        <v>353</v>
      </c>
      <c r="H282" s="26"/>
      <c r="I282" s="26"/>
      <c r="J282" s="26"/>
      <c r="K282" s="26"/>
      <c r="L282" s="26"/>
    </row>
    <row r="283" spans="1:12" x14ac:dyDescent="0.3">
      <c r="A283" s="43" t="s">
        <v>803</v>
      </c>
      <c r="B283" s="37" t="s">
        <v>353</v>
      </c>
      <c r="C283" s="38"/>
      <c r="D283" s="38"/>
      <c r="E283" s="38"/>
      <c r="F283" s="44" t="s">
        <v>804</v>
      </c>
      <c r="G283" s="40"/>
      <c r="H283" s="25">
        <v>0</v>
      </c>
      <c r="I283" s="25">
        <v>2918.44</v>
      </c>
      <c r="J283" s="25">
        <v>0</v>
      </c>
      <c r="K283" s="25">
        <v>2918.44</v>
      </c>
      <c r="L283" s="26">
        <f>I283-J283</f>
        <v>2918.44</v>
      </c>
    </row>
    <row r="284" spans="1:12" x14ac:dyDescent="0.3">
      <c r="A284" s="45" t="s">
        <v>805</v>
      </c>
      <c r="B284" s="37" t="s">
        <v>353</v>
      </c>
      <c r="C284" s="38"/>
      <c r="D284" s="38"/>
      <c r="E284" s="38"/>
      <c r="F284" s="38"/>
      <c r="G284" s="46" t="s">
        <v>806</v>
      </c>
      <c r="H284" s="27">
        <v>0</v>
      </c>
      <c r="I284" s="27">
        <v>132</v>
      </c>
      <c r="J284" s="27">
        <v>0</v>
      </c>
      <c r="K284" s="27">
        <v>132</v>
      </c>
      <c r="L284" s="63"/>
    </row>
    <row r="285" spans="1:12" x14ac:dyDescent="0.3">
      <c r="A285" s="45" t="s">
        <v>807</v>
      </c>
      <c r="B285" s="37" t="s">
        <v>353</v>
      </c>
      <c r="C285" s="38"/>
      <c r="D285" s="38"/>
      <c r="E285" s="38"/>
      <c r="F285" s="38"/>
      <c r="G285" s="46" t="s">
        <v>808</v>
      </c>
      <c r="H285" s="27">
        <v>0</v>
      </c>
      <c r="I285" s="27">
        <v>2786.44</v>
      </c>
      <c r="J285" s="27">
        <v>0</v>
      </c>
      <c r="K285" s="27">
        <v>2786.44</v>
      </c>
      <c r="L285" s="63"/>
    </row>
    <row r="286" spans="1:12" x14ac:dyDescent="0.3">
      <c r="A286" s="47" t="s">
        <v>353</v>
      </c>
      <c r="B286" s="37" t="s">
        <v>353</v>
      </c>
      <c r="C286" s="38"/>
      <c r="D286" s="38"/>
      <c r="E286" s="38"/>
      <c r="F286" s="38"/>
      <c r="G286" s="48" t="s">
        <v>353</v>
      </c>
      <c r="H286" s="26"/>
      <c r="I286" s="26"/>
      <c r="J286" s="26"/>
      <c r="K286" s="26"/>
      <c r="L286" s="26"/>
    </row>
    <row r="287" spans="1:12" x14ac:dyDescent="0.3">
      <c r="A287" s="43" t="s">
        <v>811</v>
      </c>
      <c r="B287" s="37" t="s">
        <v>353</v>
      </c>
      <c r="C287" s="38"/>
      <c r="D287" s="38"/>
      <c r="E287" s="38"/>
      <c r="F287" s="44" t="s">
        <v>812</v>
      </c>
      <c r="G287" s="40"/>
      <c r="H287" s="25">
        <v>4573.67</v>
      </c>
      <c r="I287" s="25">
        <v>4131.09</v>
      </c>
      <c r="J287" s="25">
        <v>0</v>
      </c>
      <c r="K287" s="25">
        <v>8704.76</v>
      </c>
      <c r="L287" s="26">
        <f>I287-J287</f>
        <v>4131.09</v>
      </c>
    </row>
    <row r="288" spans="1:12" x14ac:dyDescent="0.3">
      <c r="A288" s="45" t="s">
        <v>813</v>
      </c>
      <c r="B288" s="37" t="s">
        <v>353</v>
      </c>
      <c r="C288" s="38"/>
      <c r="D288" s="38"/>
      <c r="E288" s="38"/>
      <c r="F288" s="38"/>
      <c r="G288" s="46" t="s">
        <v>814</v>
      </c>
      <c r="H288" s="27">
        <v>4573.67</v>
      </c>
      <c r="I288" s="27">
        <v>4131.09</v>
      </c>
      <c r="J288" s="27">
        <v>0</v>
      </c>
      <c r="K288" s="27">
        <v>8704.76</v>
      </c>
      <c r="L288" s="63"/>
    </row>
    <row r="289" spans="1:12" x14ac:dyDescent="0.3">
      <c r="A289" s="47" t="s">
        <v>353</v>
      </c>
      <c r="B289" s="37" t="s">
        <v>353</v>
      </c>
      <c r="C289" s="38"/>
      <c r="D289" s="38"/>
      <c r="E289" s="38"/>
      <c r="F289" s="38"/>
      <c r="G289" s="48" t="s">
        <v>353</v>
      </c>
      <c r="H289" s="26"/>
      <c r="I289" s="26"/>
      <c r="J289" s="26"/>
      <c r="K289" s="26"/>
      <c r="L289" s="26"/>
    </row>
    <row r="290" spans="1:12" x14ac:dyDescent="0.3">
      <c r="A290" s="43" t="s">
        <v>815</v>
      </c>
      <c r="B290" s="37" t="s">
        <v>353</v>
      </c>
      <c r="C290" s="38"/>
      <c r="D290" s="38"/>
      <c r="E290" s="38"/>
      <c r="F290" s="44" t="s">
        <v>768</v>
      </c>
      <c r="G290" s="40"/>
      <c r="H290" s="25">
        <v>780.48</v>
      </c>
      <c r="I290" s="25">
        <v>4415.08</v>
      </c>
      <c r="J290" s="25">
        <v>0</v>
      </c>
      <c r="K290" s="25">
        <v>5195.5600000000004</v>
      </c>
      <c r="L290" s="26">
        <f>I290-J290</f>
        <v>4415.08</v>
      </c>
    </row>
    <row r="291" spans="1:12" x14ac:dyDescent="0.3">
      <c r="A291" s="45" t="s">
        <v>816</v>
      </c>
      <c r="B291" s="37" t="s">
        <v>353</v>
      </c>
      <c r="C291" s="38"/>
      <c r="D291" s="38"/>
      <c r="E291" s="38"/>
      <c r="F291" s="38"/>
      <c r="G291" s="46" t="s">
        <v>770</v>
      </c>
      <c r="H291" s="27">
        <v>0</v>
      </c>
      <c r="I291" s="27">
        <v>3925</v>
      </c>
      <c r="J291" s="27">
        <v>0</v>
      </c>
      <c r="K291" s="27">
        <v>3925</v>
      </c>
      <c r="L291" s="63"/>
    </row>
    <row r="292" spans="1:12" x14ac:dyDescent="0.3">
      <c r="A292" s="45" t="s">
        <v>819</v>
      </c>
      <c r="B292" s="37" t="s">
        <v>353</v>
      </c>
      <c r="C292" s="38"/>
      <c r="D292" s="38"/>
      <c r="E292" s="38"/>
      <c r="F292" s="38"/>
      <c r="G292" s="46" t="s">
        <v>772</v>
      </c>
      <c r="H292" s="27">
        <v>780.48</v>
      </c>
      <c r="I292" s="27">
        <v>490.08</v>
      </c>
      <c r="J292" s="27">
        <v>0</v>
      </c>
      <c r="K292" s="27">
        <v>1270.56</v>
      </c>
      <c r="L292" s="63"/>
    </row>
    <row r="293" spans="1:12" x14ac:dyDescent="0.3">
      <c r="A293" s="47" t="s">
        <v>353</v>
      </c>
      <c r="B293" s="37" t="s">
        <v>353</v>
      </c>
      <c r="C293" s="38"/>
      <c r="D293" s="38"/>
      <c r="E293" s="38"/>
      <c r="F293" s="38"/>
      <c r="G293" s="48" t="s">
        <v>353</v>
      </c>
      <c r="H293" s="26"/>
      <c r="I293" s="26"/>
      <c r="J293" s="26"/>
      <c r="K293" s="26"/>
      <c r="L293" s="26"/>
    </row>
    <row r="294" spans="1:12" x14ac:dyDescent="0.3">
      <c r="A294" s="43" t="s">
        <v>820</v>
      </c>
      <c r="B294" s="36" t="s">
        <v>353</v>
      </c>
      <c r="C294" s="44" t="s">
        <v>821</v>
      </c>
      <c r="D294" s="40"/>
      <c r="E294" s="40"/>
      <c r="F294" s="40"/>
      <c r="G294" s="40"/>
      <c r="H294" s="25">
        <v>0</v>
      </c>
      <c r="I294" s="25">
        <v>3221.1</v>
      </c>
      <c r="J294" s="25">
        <v>0</v>
      </c>
      <c r="K294" s="25">
        <v>3221.1</v>
      </c>
      <c r="L294" s="26">
        <f>I294-J294</f>
        <v>3221.1</v>
      </c>
    </row>
    <row r="295" spans="1:12" x14ac:dyDescent="0.3">
      <c r="A295" s="43" t="s">
        <v>822</v>
      </c>
      <c r="B295" s="37" t="s">
        <v>353</v>
      </c>
      <c r="C295" s="38"/>
      <c r="D295" s="44" t="s">
        <v>821</v>
      </c>
      <c r="E295" s="40"/>
      <c r="F295" s="40"/>
      <c r="G295" s="40"/>
      <c r="H295" s="25">
        <v>0</v>
      </c>
      <c r="I295" s="25">
        <v>3221.1</v>
      </c>
      <c r="J295" s="25">
        <v>0</v>
      </c>
      <c r="K295" s="25">
        <v>3221.1</v>
      </c>
      <c r="L295" s="26"/>
    </row>
    <row r="296" spans="1:12" x14ac:dyDescent="0.3">
      <c r="A296" s="43" t="s">
        <v>823</v>
      </c>
      <c r="B296" s="37" t="s">
        <v>353</v>
      </c>
      <c r="C296" s="38"/>
      <c r="D296" s="38"/>
      <c r="E296" s="44" t="s">
        <v>824</v>
      </c>
      <c r="F296" s="40"/>
      <c r="G296" s="40"/>
      <c r="H296" s="25">
        <v>0</v>
      </c>
      <c r="I296" s="25">
        <v>3221.1</v>
      </c>
      <c r="J296" s="25">
        <v>0</v>
      </c>
      <c r="K296" s="25">
        <v>3221.1</v>
      </c>
      <c r="L296" s="26"/>
    </row>
    <row r="297" spans="1:12" x14ac:dyDescent="0.3">
      <c r="A297" s="43" t="s">
        <v>837</v>
      </c>
      <c r="B297" s="37" t="s">
        <v>353</v>
      </c>
      <c r="C297" s="38"/>
      <c r="D297" s="38"/>
      <c r="E297" s="38"/>
      <c r="F297" s="44" t="s">
        <v>768</v>
      </c>
      <c r="G297" s="40"/>
      <c r="H297" s="25">
        <v>0</v>
      </c>
      <c r="I297" s="25">
        <v>3221.1</v>
      </c>
      <c r="J297" s="25">
        <v>0</v>
      </c>
      <c r="K297" s="25">
        <v>3221.1</v>
      </c>
      <c r="L297" s="26">
        <f>I297-J297</f>
        <v>3221.1</v>
      </c>
    </row>
    <row r="298" spans="1:12" x14ac:dyDescent="0.3">
      <c r="A298" s="45" t="s">
        <v>838</v>
      </c>
      <c r="B298" s="37" t="s">
        <v>353</v>
      </c>
      <c r="C298" s="38"/>
      <c r="D298" s="38"/>
      <c r="E298" s="38"/>
      <c r="F298" s="38"/>
      <c r="G298" s="46" t="s">
        <v>836</v>
      </c>
      <c r="H298" s="27">
        <v>0</v>
      </c>
      <c r="I298" s="27">
        <v>88.9</v>
      </c>
      <c r="J298" s="27">
        <v>0</v>
      </c>
      <c r="K298" s="27">
        <v>88.9</v>
      </c>
      <c r="L298" s="63"/>
    </row>
    <row r="299" spans="1:12" x14ac:dyDescent="0.3">
      <c r="A299" s="45" t="s">
        <v>839</v>
      </c>
      <c r="B299" s="37" t="s">
        <v>353</v>
      </c>
      <c r="C299" s="38"/>
      <c r="D299" s="38"/>
      <c r="E299" s="38"/>
      <c r="F299" s="38"/>
      <c r="G299" s="46" t="s">
        <v>772</v>
      </c>
      <c r="H299" s="27">
        <v>0</v>
      </c>
      <c r="I299" s="27">
        <v>313.89999999999998</v>
      </c>
      <c r="J299" s="27">
        <v>0</v>
      </c>
      <c r="K299" s="27">
        <v>313.89999999999998</v>
      </c>
      <c r="L299" s="63"/>
    </row>
    <row r="300" spans="1:12" x14ac:dyDescent="0.3">
      <c r="A300" s="45" t="s">
        <v>842</v>
      </c>
      <c r="B300" s="37" t="s">
        <v>353</v>
      </c>
      <c r="C300" s="38"/>
      <c r="D300" s="38"/>
      <c r="E300" s="38"/>
      <c r="F300" s="38"/>
      <c r="G300" s="46" t="s">
        <v>843</v>
      </c>
      <c r="H300" s="27">
        <v>0</v>
      </c>
      <c r="I300" s="27">
        <v>2818.3</v>
      </c>
      <c r="J300" s="27">
        <v>0</v>
      </c>
      <c r="K300" s="27">
        <v>2818.3</v>
      </c>
      <c r="L300" s="63"/>
    </row>
    <row r="301" spans="1:12" x14ac:dyDescent="0.3">
      <c r="A301" s="43" t="s">
        <v>353</v>
      </c>
      <c r="B301" s="37" t="s">
        <v>353</v>
      </c>
      <c r="C301" s="38"/>
      <c r="D301" s="38"/>
      <c r="E301" s="44" t="s">
        <v>353</v>
      </c>
      <c r="F301" s="40"/>
      <c r="G301" s="40"/>
      <c r="H301" s="28"/>
      <c r="I301" s="28"/>
      <c r="J301" s="28"/>
      <c r="K301" s="28"/>
      <c r="L301" s="26"/>
    </row>
    <row r="302" spans="1:12" x14ac:dyDescent="0.3">
      <c r="A302" s="43" t="s">
        <v>844</v>
      </c>
      <c r="B302" s="36" t="s">
        <v>353</v>
      </c>
      <c r="C302" s="44" t="s">
        <v>845</v>
      </c>
      <c r="D302" s="40"/>
      <c r="E302" s="40"/>
      <c r="F302" s="40"/>
      <c r="G302" s="40"/>
      <c r="H302" s="25">
        <v>523.74</v>
      </c>
      <c r="I302" s="25">
        <v>44310.82</v>
      </c>
      <c r="J302" s="25">
        <v>0</v>
      </c>
      <c r="K302" s="25">
        <v>44834.559999999998</v>
      </c>
      <c r="L302" s="26">
        <f>I302-J302</f>
        <v>44310.82</v>
      </c>
    </row>
    <row r="303" spans="1:12" x14ac:dyDescent="0.3">
      <c r="A303" s="43" t="s">
        <v>846</v>
      </c>
      <c r="B303" s="37" t="s">
        <v>353</v>
      </c>
      <c r="C303" s="38"/>
      <c r="D303" s="44" t="s">
        <v>845</v>
      </c>
      <c r="E303" s="40"/>
      <c r="F303" s="40"/>
      <c r="G303" s="40"/>
      <c r="H303" s="25">
        <v>523.74</v>
      </c>
      <c r="I303" s="25">
        <v>44310.82</v>
      </c>
      <c r="J303" s="25">
        <v>0</v>
      </c>
      <c r="K303" s="25">
        <v>44834.559999999998</v>
      </c>
      <c r="L303" s="26"/>
    </row>
    <row r="304" spans="1:12" x14ac:dyDescent="0.3">
      <c r="A304" s="43" t="s">
        <v>847</v>
      </c>
      <c r="B304" s="37" t="s">
        <v>353</v>
      </c>
      <c r="C304" s="38"/>
      <c r="D304" s="38"/>
      <c r="E304" s="44" t="s">
        <v>845</v>
      </c>
      <c r="F304" s="40"/>
      <c r="G304" s="40"/>
      <c r="H304" s="25">
        <v>523.74</v>
      </c>
      <c r="I304" s="25">
        <v>44310.82</v>
      </c>
      <c r="J304" s="25">
        <v>0</v>
      </c>
      <c r="K304" s="25">
        <v>44834.559999999998</v>
      </c>
      <c r="L304" s="26"/>
    </row>
    <row r="305" spans="1:12" x14ac:dyDescent="0.3">
      <c r="A305" s="43" t="s">
        <v>848</v>
      </c>
      <c r="B305" s="37" t="s">
        <v>353</v>
      </c>
      <c r="C305" s="38"/>
      <c r="D305" s="38"/>
      <c r="E305" s="38"/>
      <c r="F305" s="44" t="s">
        <v>830</v>
      </c>
      <c r="G305" s="40"/>
      <c r="H305" s="25">
        <v>523.74</v>
      </c>
      <c r="I305" s="25">
        <v>43992.82</v>
      </c>
      <c r="J305" s="25">
        <v>0</v>
      </c>
      <c r="K305" s="25">
        <v>44516.56</v>
      </c>
      <c r="L305" s="26">
        <f>I305-J305</f>
        <v>43992.82</v>
      </c>
    </row>
    <row r="306" spans="1:12" x14ac:dyDescent="0.3">
      <c r="A306" s="45" t="s">
        <v>849</v>
      </c>
      <c r="B306" s="37" t="s">
        <v>353</v>
      </c>
      <c r="C306" s="38"/>
      <c r="D306" s="38"/>
      <c r="E306" s="38"/>
      <c r="F306" s="38"/>
      <c r="G306" s="46" t="s">
        <v>850</v>
      </c>
      <c r="H306" s="27">
        <v>523.74</v>
      </c>
      <c r="I306" s="27">
        <v>43992.82</v>
      </c>
      <c r="J306" s="27">
        <v>0</v>
      </c>
      <c r="K306" s="27">
        <v>44516.56</v>
      </c>
      <c r="L306" s="63"/>
    </row>
    <row r="307" spans="1:12" x14ac:dyDescent="0.3">
      <c r="A307" s="47" t="s">
        <v>353</v>
      </c>
      <c r="B307" s="37" t="s">
        <v>353</v>
      </c>
      <c r="C307" s="38"/>
      <c r="D307" s="38"/>
      <c r="E307" s="38"/>
      <c r="F307" s="38"/>
      <c r="G307" s="48" t="s">
        <v>353</v>
      </c>
      <c r="H307" s="26"/>
      <c r="I307" s="26"/>
      <c r="J307" s="26"/>
      <c r="K307" s="26"/>
      <c r="L307" s="26"/>
    </row>
    <row r="308" spans="1:12" x14ac:dyDescent="0.3">
      <c r="A308" s="43" t="s">
        <v>855</v>
      </c>
      <c r="B308" s="37" t="s">
        <v>353</v>
      </c>
      <c r="C308" s="38"/>
      <c r="D308" s="38"/>
      <c r="E308" s="38"/>
      <c r="F308" s="44" t="s">
        <v>768</v>
      </c>
      <c r="G308" s="40"/>
      <c r="H308" s="25">
        <v>0</v>
      </c>
      <c r="I308" s="25">
        <v>318</v>
      </c>
      <c r="J308" s="25">
        <v>0</v>
      </c>
      <c r="K308" s="25">
        <v>318</v>
      </c>
      <c r="L308" s="26">
        <f>I308-J308</f>
        <v>318</v>
      </c>
    </row>
    <row r="309" spans="1:12" x14ac:dyDescent="0.3">
      <c r="A309" s="45" t="s">
        <v>856</v>
      </c>
      <c r="B309" s="37" t="s">
        <v>353</v>
      </c>
      <c r="C309" s="38"/>
      <c r="D309" s="38"/>
      <c r="E309" s="38"/>
      <c r="F309" s="38"/>
      <c r="G309" s="46" t="s">
        <v>770</v>
      </c>
      <c r="H309" s="27">
        <v>0</v>
      </c>
      <c r="I309" s="27">
        <v>318</v>
      </c>
      <c r="J309" s="27">
        <v>0</v>
      </c>
      <c r="K309" s="27">
        <v>318</v>
      </c>
      <c r="L309" s="63"/>
    </row>
    <row r="310" spans="1:12" x14ac:dyDescent="0.3">
      <c r="A310" s="47" t="s">
        <v>353</v>
      </c>
      <c r="B310" s="37" t="s">
        <v>353</v>
      </c>
      <c r="C310" s="38"/>
      <c r="D310" s="38"/>
      <c r="E310" s="38"/>
      <c r="F310" s="38"/>
      <c r="G310" s="48" t="s">
        <v>353</v>
      </c>
      <c r="H310" s="26"/>
      <c r="I310" s="26"/>
      <c r="J310" s="26"/>
      <c r="K310" s="26"/>
      <c r="L310" s="26"/>
    </row>
    <row r="311" spans="1:12" x14ac:dyDescent="0.3">
      <c r="A311" s="43" t="s">
        <v>858</v>
      </c>
      <c r="B311" s="36" t="s">
        <v>353</v>
      </c>
      <c r="C311" s="44" t="s">
        <v>859</v>
      </c>
      <c r="D311" s="40"/>
      <c r="E311" s="40"/>
      <c r="F311" s="40"/>
      <c r="G311" s="40"/>
      <c r="H311" s="25">
        <v>2740.4</v>
      </c>
      <c r="I311" s="25">
        <v>26904.9</v>
      </c>
      <c r="J311" s="25">
        <v>0</v>
      </c>
      <c r="K311" s="25">
        <v>29645.3</v>
      </c>
      <c r="L311" s="26">
        <f>I311-J311</f>
        <v>26904.9</v>
      </c>
    </row>
    <row r="312" spans="1:12" x14ac:dyDescent="0.3">
      <c r="A312" s="43" t="s">
        <v>860</v>
      </c>
      <c r="B312" s="37" t="s">
        <v>353</v>
      </c>
      <c r="C312" s="38"/>
      <c r="D312" s="44" t="s">
        <v>859</v>
      </c>
      <c r="E312" s="40"/>
      <c r="F312" s="40"/>
      <c r="G312" s="40"/>
      <c r="H312" s="25">
        <v>2740.4</v>
      </c>
      <c r="I312" s="25">
        <v>26904.9</v>
      </c>
      <c r="J312" s="25">
        <v>0</v>
      </c>
      <c r="K312" s="25">
        <v>29645.3</v>
      </c>
      <c r="L312" s="26"/>
    </row>
    <row r="313" spans="1:12" x14ac:dyDescent="0.3">
      <c r="A313" s="43" t="s">
        <v>861</v>
      </c>
      <c r="B313" s="37" t="s">
        <v>353</v>
      </c>
      <c r="C313" s="38"/>
      <c r="D313" s="38"/>
      <c r="E313" s="44" t="s">
        <v>859</v>
      </c>
      <c r="F313" s="40"/>
      <c r="G313" s="40"/>
      <c r="H313" s="25">
        <v>2740.4</v>
      </c>
      <c r="I313" s="25">
        <v>26904.9</v>
      </c>
      <c r="J313" s="25">
        <v>0</v>
      </c>
      <c r="K313" s="25">
        <v>29645.3</v>
      </c>
      <c r="L313" s="26"/>
    </row>
    <row r="314" spans="1:12" x14ac:dyDescent="0.3">
      <c r="A314" s="43" t="s">
        <v>865</v>
      </c>
      <c r="B314" s="37" t="s">
        <v>353</v>
      </c>
      <c r="C314" s="38"/>
      <c r="D314" s="38"/>
      <c r="E314" s="38"/>
      <c r="F314" s="44" t="s">
        <v>866</v>
      </c>
      <c r="G314" s="40"/>
      <c r="H314" s="25">
        <v>556.4</v>
      </c>
      <c r="I314" s="25">
        <v>0</v>
      </c>
      <c r="J314" s="25">
        <v>0</v>
      </c>
      <c r="K314" s="25">
        <v>556.4</v>
      </c>
      <c r="L314" s="26">
        <f>I314-J314</f>
        <v>0</v>
      </c>
    </row>
    <row r="315" spans="1:12" x14ac:dyDescent="0.3">
      <c r="A315" s="45" t="s">
        <v>869</v>
      </c>
      <c r="B315" s="37" t="s">
        <v>353</v>
      </c>
      <c r="C315" s="38"/>
      <c r="D315" s="38"/>
      <c r="E315" s="38"/>
      <c r="F315" s="38"/>
      <c r="G315" s="46" t="s">
        <v>870</v>
      </c>
      <c r="H315" s="27">
        <v>556.4</v>
      </c>
      <c r="I315" s="27">
        <v>0</v>
      </c>
      <c r="J315" s="27">
        <v>0</v>
      </c>
      <c r="K315" s="27">
        <v>556.4</v>
      </c>
      <c r="L315" s="63"/>
    </row>
    <row r="316" spans="1:12" x14ac:dyDescent="0.3">
      <c r="A316" s="47" t="s">
        <v>353</v>
      </c>
      <c r="B316" s="37" t="s">
        <v>353</v>
      </c>
      <c r="C316" s="38"/>
      <c r="D316" s="38"/>
      <c r="E316" s="38"/>
      <c r="F316" s="38"/>
      <c r="G316" s="48" t="s">
        <v>353</v>
      </c>
      <c r="H316" s="26"/>
      <c r="I316" s="26"/>
      <c r="J316" s="26"/>
      <c r="K316" s="26"/>
      <c r="L316" s="26"/>
    </row>
    <row r="317" spans="1:12" x14ac:dyDescent="0.3">
      <c r="A317" s="43" t="s">
        <v>871</v>
      </c>
      <c r="B317" s="37" t="s">
        <v>353</v>
      </c>
      <c r="C317" s="38"/>
      <c r="D317" s="38"/>
      <c r="E317" s="38"/>
      <c r="F317" s="44" t="s">
        <v>872</v>
      </c>
      <c r="G317" s="40"/>
      <c r="H317" s="25">
        <v>0</v>
      </c>
      <c r="I317" s="25">
        <v>1056</v>
      </c>
      <c r="J317" s="25">
        <v>0</v>
      </c>
      <c r="K317" s="25">
        <v>1056</v>
      </c>
      <c r="L317" s="26">
        <f>I317-J317</f>
        <v>1056</v>
      </c>
    </row>
    <row r="318" spans="1:12" x14ac:dyDescent="0.3">
      <c r="A318" s="45" t="s">
        <v>873</v>
      </c>
      <c r="B318" s="37" t="s">
        <v>353</v>
      </c>
      <c r="C318" s="38"/>
      <c r="D318" s="38"/>
      <c r="E318" s="38"/>
      <c r="F318" s="38"/>
      <c r="G318" s="46" t="s">
        <v>874</v>
      </c>
      <c r="H318" s="27">
        <v>0</v>
      </c>
      <c r="I318" s="27">
        <v>1056</v>
      </c>
      <c r="J318" s="27">
        <v>0</v>
      </c>
      <c r="K318" s="27">
        <v>1056</v>
      </c>
      <c r="L318" s="63"/>
    </row>
    <row r="319" spans="1:12" x14ac:dyDescent="0.3">
      <c r="A319" s="47" t="s">
        <v>353</v>
      </c>
      <c r="B319" s="37" t="s">
        <v>353</v>
      </c>
      <c r="C319" s="38"/>
      <c r="D319" s="38"/>
      <c r="E319" s="38"/>
      <c r="F319" s="38"/>
      <c r="G319" s="48" t="s">
        <v>353</v>
      </c>
      <c r="H319" s="26"/>
      <c r="I319" s="26"/>
      <c r="J319" s="26"/>
      <c r="K319" s="26"/>
      <c r="L319" s="26"/>
    </row>
    <row r="320" spans="1:12" x14ac:dyDescent="0.3">
      <c r="A320" s="43" t="s">
        <v>875</v>
      </c>
      <c r="B320" s="37" t="s">
        <v>353</v>
      </c>
      <c r="C320" s="38"/>
      <c r="D320" s="38"/>
      <c r="E320" s="38"/>
      <c r="F320" s="44" t="s">
        <v>876</v>
      </c>
      <c r="G320" s="40"/>
      <c r="H320" s="25">
        <v>2184</v>
      </c>
      <c r="I320" s="25">
        <v>14613.9</v>
      </c>
      <c r="J320" s="25">
        <v>0</v>
      </c>
      <c r="K320" s="25">
        <v>16797.900000000001</v>
      </c>
      <c r="L320" s="26">
        <f>I320-J320</f>
        <v>14613.9</v>
      </c>
    </row>
    <row r="321" spans="1:12" x14ac:dyDescent="0.3">
      <c r="A321" s="45" t="s">
        <v>879</v>
      </c>
      <c r="B321" s="37" t="s">
        <v>353</v>
      </c>
      <c r="C321" s="38"/>
      <c r="D321" s="38"/>
      <c r="E321" s="38"/>
      <c r="F321" s="38"/>
      <c r="G321" s="46" t="s">
        <v>836</v>
      </c>
      <c r="H321" s="27">
        <v>0</v>
      </c>
      <c r="I321" s="27">
        <v>217.9</v>
      </c>
      <c r="J321" s="27">
        <v>0</v>
      </c>
      <c r="K321" s="27">
        <v>217.9</v>
      </c>
      <c r="L321" s="26">
        <f>I321-J321</f>
        <v>217.9</v>
      </c>
    </row>
    <row r="322" spans="1:12" x14ac:dyDescent="0.3">
      <c r="A322" s="45" t="s">
        <v>880</v>
      </c>
      <c r="B322" s="37" t="s">
        <v>353</v>
      </c>
      <c r="C322" s="38"/>
      <c r="D322" s="38"/>
      <c r="E322" s="38"/>
      <c r="F322" s="38"/>
      <c r="G322" s="46" t="s">
        <v>881</v>
      </c>
      <c r="H322" s="27">
        <v>2184</v>
      </c>
      <c r="I322" s="27">
        <v>14196</v>
      </c>
      <c r="J322" s="27">
        <v>0</v>
      </c>
      <c r="K322" s="27">
        <v>16380</v>
      </c>
      <c r="L322" s="26">
        <f>I322-J322</f>
        <v>14196</v>
      </c>
    </row>
    <row r="323" spans="1:12" x14ac:dyDescent="0.3">
      <c r="A323" s="45" t="s">
        <v>882</v>
      </c>
      <c r="B323" s="37" t="s">
        <v>353</v>
      </c>
      <c r="C323" s="38"/>
      <c r="D323" s="38"/>
      <c r="E323" s="38"/>
      <c r="F323" s="38"/>
      <c r="G323" s="46" t="s">
        <v>883</v>
      </c>
      <c r="H323" s="27">
        <v>0</v>
      </c>
      <c r="I323" s="27">
        <v>200</v>
      </c>
      <c r="J323" s="27">
        <v>0</v>
      </c>
      <c r="K323" s="27">
        <v>200</v>
      </c>
      <c r="L323" s="26">
        <f>I323-J323</f>
        <v>200</v>
      </c>
    </row>
    <row r="324" spans="1:12" x14ac:dyDescent="0.3">
      <c r="A324" s="47" t="s">
        <v>353</v>
      </c>
      <c r="B324" s="37" t="s">
        <v>353</v>
      </c>
      <c r="C324" s="38"/>
      <c r="D324" s="38"/>
      <c r="E324" s="38"/>
      <c r="F324" s="38"/>
      <c r="G324" s="48" t="s">
        <v>353</v>
      </c>
      <c r="H324" s="26"/>
      <c r="I324" s="26"/>
      <c r="J324" s="26"/>
      <c r="K324" s="26"/>
      <c r="L324" s="26"/>
    </row>
    <row r="325" spans="1:12" x14ac:dyDescent="0.3">
      <c r="A325" s="43" t="s">
        <v>894</v>
      </c>
      <c r="B325" s="37" t="s">
        <v>353</v>
      </c>
      <c r="C325" s="38"/>
      <c r="D325" s="38"/>
      <c r="E325" s="38"/>
      <c r="F325" s="44" t="s">
        <v>768</v>
      </c>
      <c r="G325" s="40"/>
      <c r="H325" s="25">
        <v>0</v>
      </c>
      <c r="I325" s="25">
        <v>11235</v>
      </c>
      <c r="J325" s="25">
        <v>0</v>
      </c>
      <c r="K325" s="25">
        <v>11235</v>
      </c>
      <c r="L325" s="26">
        <f>I325-J325</f>
        <v>11235</v>
      </c>
    </row>
    <row r="326" spans="1:12" x14ac:dyDescent="0.3">
      <c r="A326" s="45" t="s">
        <v>898</v>
      </c>
      <c r="B326" s="37" t="s">
        <v>353</v>
      </c>
      <c r="C326" s="38"/>
      <c r="D326" s="38"/>
      <c r="E326" s="38"/>
      <c r="F326" s="38"/>
      <c r="G326" s="46" t="s">
        <v>899</v>
      </c>
      <c r="H326" s="27">
        <v>0</v>
      </c>
      <c r="I326" s="27">
        <v>11235</v>
      </c>
      <c r="J326" s="27">
        <v>0</v>
      </c>
      <c r="K326" s="27">
        <v>11235</v>
      </c>
      <c r="L326" s="63"/>
    </row>
    <row r="327" spans="1:12" x14ac:dyDescent="0.3">
      <c r="A327" s="47" t="s">
        <v>353</v>
      </c>
      <c r="B327" s="37" t="s">
        <v>353</v>
      </c>
      <c r="C327" s="38"/>
      <c r="D327" s="38"/>
      <c r="E327" s="38"/>
      <c r="F327" s="38"/>
      <c r="G327" s="48" t="s">
        <v>353</v>
      </c>
      <c r="H327" s="26"/>
      <c r="I327" s="26"/>
      <c r="J327" s="26"/>
      <c r="K327" s="26"/>
      <c r="L327" s="26"/>
    </row>
    <row r="328" spans="1:12" x14ac:dyDescent="0.3">
      <c r="A328" s="43" t="s">
        <v>901</v>
      </c>
      <c r="B328" s="36" t="s">
        <v>353</v>
      </c>
      <c r="C328" s="44" t="s">
        <v>902</v>
      </c>
      <c r="D328" s="40"/>
      <c r="E328" s="40"/>
      <c r="F328" s="40"/>
      <c r="G328" s="40"/>
      <c r="H328" s="25">
        <v>39.979999999999997</v>
      </c>
      <c r="I328" s="25">
        <v>3021.47</v>
      </c>
      <c r="J328" s="25">
        <v>0</v>
      </c>
      <c r="K328" s="25">
        <v>3061.45</v>
      </c>
      <c r="L328" s="26">
        <f>I328-J328</f>
        <v>3021.47</v>
      </c>
    </row>
    <row r="329" spans="1:12" x14ac:dyDescent="0.3">
      <c r="A329" s="43" t="s">
        <v>903</v>
      </c>
      <c r="B329" s="37" t="s">
        <v>353</v>
      </c>
      <c r="C329" s="38"/>
      <c r="D329" s="44" t="s">
        <v>902</v>
      </c>
      <c r="E329" s="40"/>
      <c r="F329" s="40"/>
      <c r="G329" s="40"/>
      <c r="H329" s="25">
        <v>39.979999999999997</v>
      </c>
      <c r="I329" s="25">
        <v>3021.47</v>
      </c>
      <c r="J329" s="25">
        <v>0</v>
      </c>
      <c r="K329" s="25">
        <v>3061.45</v>
      </c>
      <c r="L329" s="26"/>
    </row>
    <row r="330" spans="1:12" x14ac:dyDescent="0.3">
      <c r="A330" s="43" t="s">
        <v>904</v>
      </c>
      <c r="B330" s="37" t="s">
        <v>353</v>
      </c>
      <c r="C330" s="38"/>
      <c r="D330" s="38"/>
      <c r="E330" s="44" t="s">
        <v>902</v>
      </c>
      <c r="F330" s="40"/>
      <c r="G330" s="40"/>
      <c r="H330" s="25">
        <v>39.979999999999997</v>
      </c>
      <c r="I330" s="25">
        <v>3021.47</v>
      </c>
      <c r="J330" s="25">
        <v>0</v>
      </c>
      <c r="K330" s="25">
        <v>3061.45</v>
      </c>
      <c r="L330" s="26"/>
    </row>
    <row r="331" spans="1:12" x14ac:dyDescent="0.3">
      <c r="A331" s="43" t="s">
        <v>905</v>
      </c>
      <c r="B331" s="37" t="s">
        <v>353</v>
      </c>
      <c r="C331" s="38"/>
      <c r="D331" s="38"/>
      <c r="E331" s="38"/>
      <c r="F331" s="44" t="s">
        <v>906</v>
      </c>
      <c r="G331" s="40"/>
      <c r="H331" s="25">
        <v>0</v>
      </c>
      <c r="I331" s="25">
        <v>837.47</v>
      </c>
      <c r="J331" s="25">
        <v>0</v>
      </c>
      <c r="K331" s="25">
        <v>837.47</v>
      </c>
      <c r="L331" s="26">
        <f>I331-J331</f>
        <v>837.47</v>
      </c>
    </row>
    <row r="332" spans="1:12" x14ac:dyDescent="0.3">
      <c r="A332" s="45" t="s">
        <v>907</v>
      </c>
      <c r="B332" s="37" t="s">
        <v>353</v>
      </c>
      <c r="C332" s="38"/>
      <c r="D332" s="38"/>
      <c r="E332" s="38"/>
      <c r="F332" s="38"/>
      <c r="G332" s="46" t="s">
        <v>908</v>
      </c>
      <c r="H332" s="27">
        <v>0</v>
      </c>
      <c r="I332" s="27">
        <v>837.47</v>
      </c>
      <c r="J332" s="27">
        <v>0</v>
      </c>
      <c r="K332" s="27">
        <v>837.47</v>
      </c>
      <c r="L332" s="63"/>
    </row>
    <row r="333" spans="1:12" x14ac:dyDescent="0.3">
      <c r="A333" s="47" t="s">
        <v>353</v>
      </c>
      <c r="B333" s="37" t="s">
        <v>353</v>
      </c>
      <c r="C333" s="38"/>
      <c r="D333" s="38"/>
      <c r="E333" s="38"/>
      <c r="F333" s="38"/>
      <c r="G333" s="48" t="s">
        <v>353</v>
      </c>
      <c r="H333" s="26"/>
      <c r="I333" s="26"/>
      <c r="J333" s="26"/>
      <c r="K333" s="26"/>
      <c r="L333" s="26"/>
    </row>
    <row r="334" spans="1:12" x14ac:dyDescent="0.3">
      <c r="A334" s="43" t="s">
        <v>911</v>
      </c>
      <c r="B334" s="37" t="s">
        <v>353</v>
      </c>
      <c r="C334" s="38"/>
      <c r="D334" s="38"/>
      <c r="E334" s="38"/>
      <c r="F334" s="44" t="s">
        <v>912</v>
      </c>
      <c r="G334" s="40"/>
      <c r="H334" s="25">
        <v>0</v>
      </c>
      <c r="I334" s="25">
        <v>2184</v>
      </c>
      <c r="J334" s="25">
        <v>0</v>
      </c>
      <c r="K334" s="25">
        <v>2184</v>
      </c>
      <c r="L334" s="26">
        <f>I334-J334</f>
        <v>2184</v>
      </c>
    </row>
    <row r="335" spans="1:12" x14ac:dyDescent="0.3">
      <c r="A335" s="45" t="s">
        <v>915</v>
      </c>
      <c r="B335" s="37" t="s">
        <v>353</v>
      </c>
      <c r="C335" s="38"/>
      <c r="D335" s="38"/>
      <c r="E335" s="38"/>
      <c r="F335" s="38"/>
      <c r="G335" s="46" t="s">
        <v>916</v>
      </c>
      <c r="H335" s="27">
        <v>0</v>
      </c>
      <c r="I335" s="27">
        <v>2184</v>
      </c>
      <c r="J335" s="27">
        <v>0</v>
      </c>
      <c r="K335" s="27">
        <v>2184</v>
      </c>
      <c r="L335" s="63"/>
    </row>
    <row r="336" spans="1:12" x14ac:dyDescent="0.3">
      <c r="A336" s="47" t="s">
        <v>353</v>
      </c>
      <c r="B336" s="37" t="s">
        <v>353</v>
      </c>
      <c r="C336" s="38"/>
      <c r="D336" s="38"/>
      <c r="E336" s="38"/>
      <c r="F336" s="38"/>
      <c r="G336" s="48" t="s">
        <v>353</v>
      </c>
      <c r="H336" s="26"/>
      <c r="I336" s="26"/>
      <c r="J336" s="26"/>
      <c r="K336" s="26"/>
      <c r="L336" s="26"/>
    </row>
    <row r="337" spans="1:12" x14ac:dyDescent="0.3">
      <c r="A337" s="43" t="s">
        <v>923</v>
      </c>
      <c r="B337" s="37" t="s">
        <v>353</v>
      </c>
      <c r="C337" s="38"/>
      <c r="D337" s="38"/>
      <c r="E337" s="38"/>
      <c r="F337" s="44" t="s">
        <v>924</v>
      </c>
      <c r="G337" s="40"/>
      <c r="H337" s="25">
        <v>39.979999999999997</v>
      </c>
      <c r="I337" s="25">
        <v>0</v>
      </c>
      <c r="J337" s="25">
        <v>0</v>
      </c>
      <c r="K337" s="25">
        <v>39.979999999999997</v>
      </c>
      <c r="L337" s="26">
        <f>I337-J337</f>
        <v>0</v>
      </c>
    </row>
    <row r="338" spans="1:12" x14ac:dyDescent="0.3">
      <c r="A338" s="45" t="s">
        <v>925</v>
      </c>
      <c r="B338" s="37" t="s">
        <v>353</v>
      </c>
      <c r="C338" s="38"/>
      <c r="D338" s="38"/>
      <c r="E338" s="38"/>
      <c r="F338" s="38"/>
      <c r="G338" s="46" t="s">
        <v>924</v>
      </c>
      <c r="H338" s="27">
        <v>39.979999999999997</v>
      </c>
      <c r="I338" s="27">
        <v>0</v>
      </c>
      <c r="J338" s="27">
        <v>0</v>
      </c>
      <c r="K338" s="27">
        <v>39.979999999999997</v>
      </c>
      <c r="L338" s="63"/>
    </row>
    <row r="339" spans="1:12" x14ac:dyDescent="0.3">
      <c r="A339" s="43" t="s">
        <v>353</v>
      </c>
      <c r="B339" s="36" t="s">
        <v>353</v>
      </c>
      <c r="C339" s="44" t="s">
        <v>353</v>
      </c>
      <c r="D339" s="40"/>
      <c r="E339" s="40"/>
      <c r="F339" s="40"/>
      <c r="G339" s="40"/>
      <c r="H339" s="28"/>
      <c r="I339" s="28"/>
      <c r="J339" s="28"/>
      <c r="K339" s="28"/>
      <c r="L339" s="26"/>
    </row>
    <row r="340" spans="1:12" x14ac:dyDescent="0.3">
      <c r="A340" s="43" t="s">
        <v>926</v>
      </c>
      <c r="B340" s="36" t="s">
        <v>353</v>
      </c>
      <c r="C340" s="44" t="s">
        <v>927</v>
      </c>
      <c r="D340" s="40"/>
      <c r="E340" s="40"/>
      <c r="F340" s="40"/>
      <c r="G340" s="40"/>
      <c r="H340" s="25">
        <v>161405.17000000001</v>
      </c>
      <c r="I340" s="25">
        <v>145776.74</v>
      </c>
      <c r="J340" s="25">
        <v>0</v>
      </c>
      <c r="K340" s="25">
        <v>307181.90999999997</v>
      </c>
      <c r="L340" s="26">
        <f>I340-J340</f>
        <v>145776.74</v>
      </c>
    </row>
    <row r="341" spans="1:12" x14ac:dyDescent="0.3">
      <c r="A341" s="43" t="s">
        <v>928</v>
      </c>
      <c r="B341" s="37" t="s">
        <v>353</v>
      </c>
      <c r="C341" s="38"/>
      <c r="D341" s="44" t="s">
        <v>927</v>
      </c>
      <c r="E341" s="40"/>
      <c r="F341" s="40"/>
      <c r="G341" s="40"/>
      <c r="H341" s="25">
        <v>161405.17000000001</v>
      </c>
      <c r="I341" s="25">
        <v>145776.74</v>
      </c>
      <c r="J341" s="25">
        <v>0</v>
      </c>
      <c r="K341" s="25">
        <v>307181.90999999997</v>
      </c>
      <c r="L341" s="26"/>
    </row>
    <row r="342" spans="1:12" x14ac:dyDescent="0.3">
      <c r="A342" s="43" t="s">
        <v>929</v>
      </c>
      <c r="B342" s="37" t="s">
        <v>353</v>
      </c>
      <c r="C342" s="38"/>
      <c r="D342" s="38"/>
      <c r="E342" s="44" t="s">
        <v>927</v>
      </c>
      <c r="F342" s="40"/>
      <c r="G342" s="40"/>
      <c r="H342" s="25">
        <v>161405.17000000001</v>
      </c>
      <c r="I342" s="25">
        <v>145776.74</v>
      </c>
      <c r="J342" s="25">
        <v>0</v>
      </c>
      <c r="K342" s="25">
        <v>307181.90999999997</v>
      </c>
      <c r="L342" s="26"/>
    </row>
    <row r="343" spans="1:12" x14ac:dyDescent="0.3">
      <c r="A343" s="43" t="s">
        <v>930</v>
      </c>
      <c r="B343" s="37" t="s">
        <v>353</v>
      </c>
      <c r="C343" s="38"/>
      <c r="D343" s="38"/>
      <c r="E343" s="38"/>
      <c r="F343" s="44" t="s">
        <v>927</v>
      </c>
      <c r="G343" s="40"/>
      <c r="H343" s="25">
        <v>161405.17000000001</v>
      </c>
      <c r="I343" s="25">
        <v>145776.74</v>
      </c>
      <c r="J343" s="25">
        <v>0</v>
      </c>
      <c r="K343" s="25">
        <v>307181.90999999997</v>
      </c>
      <c r="L343" s="26"/>
    </row>
    <row r="344" spans="1:12" x14ac:dyDescent="0.3">
      <c r="A344" s="45" t="s">
        <v>931</v>
      </c>
      <c r="B344" s="37" t="s">
        <v>353</v>
      </c>
      <c r="C344" s="38"/>
      <c r="D344" s="38"/>
      <c r="E344" s="38"/>
      <c r="F344" s="38"/>
      <c r="G344" s="46" t="s">
        <v>932</v>
      </c>
      <c r="H344" s="27">
        <v>160763.41</v>
      </c>
      <c r="I344" s="27">
        <v>145197.09</v>
      </c>
      <c r="J344" s="27">
        <v>0</v>
      </c>
      <c r="K344" s="27">
        <v>305960.5</v>
      </c>
      <c r="L344" s="26">
        <f>I344-J344</f>
        <v>145197.09</v>
      </c>
    </row>
    <row r="345" spans="1:12" x14ac:dyDescent="0.3">
      <c r="A345" s="45" t="s">
        <v>933</v>
      </c>
      <c r="B345" s="37" t="s">
        <v>353</v>
      </c>
      <c r="C345" s="38"/>
      <c r="D345" s="38"/>
      <c r="E345" s="38"/>
      <c r="F345" s="38"/>
      <c r="G345" s="46" t="s">
        <v>934</v>
      </c>
      <c r="H345" s="27">
        <v>641.76</v>
      </c>
      <c r="I345" s="27">
        <v>579.65</v>
      </c>
      <c r="J345" s="27">
        <v>0</v>
      </c>
      <c r="K345" s="27">
        <v>1221.4100000000001</v>
      </c>
      <c r="L345" s="26">
        <f>I345-J345</f>
        <v>579.65</v>
      </c>
    </row>
    <row r="346" spans="1:12" x14ac:dyDescent="0.3">
      <c r="A346" s="47" t="s">
        <v>353</v>
      </c>
      <c r="B346" s="37" t="s">
        <v>353</v>
      </c>
      <c r="C346" s="38"/>
      <c r="D346" s="38"/>
      <c r="E346" s="38"/>
      <c r="F346" s="38"/>
      <c r="G346" s="48" t="s">
        <v>353</v>
      </c>
      <c r="H346" s="26"/>
      <c r="I346" s="26"/>
      <c r="J346" s="26"/>
      <c r="K346" s="26"/>
      <c r="L346" s="26"/>
    </row>
    <row r="347" spans="1:12" x14ac:dyDescent="0.3">
      <c r="A347" s="43" t="s">
        <v>935</v>
      </c>
      <c r="B347" s="36" t="s">
        <v>353</v>
      </c>
      <c r="C347" s="44" t="s">
        <v>936</v>
      </c>
      <c r="D347" s="40"/>
      <c r="E347" s="40"/>
      <c r="F347" s="40"/>
      <c r="G347" s="40"/>
      <c r="H347" s="25">
        <v>1897.87</v>
      </c>
      <c r="I347" s="25">
        <v>1907.38</v>
      </c>
      <c r="J347" s="25">
        <v>0</v>
      </c>
      <c r="K347" s="25">
        <v>3805.25</v>
      </c>
      <c r="L347" s="26">
        <f>I347-J347</f>
        <v>1907.38</v>
      </c>
    </row>
    <row r="348" spans="1:12" x14ac:dyDescent="0.3">
      <c r="A348" s="43" t="s">
        <v>937</v>
      </c>
      <c r="B348" s="37" t="s">
        <v>353</v>
      </c>
      <c r="C348" s="38"/>
      <c r="D348" s="44" t="s">
        <v>936</v>
      </c>
      <c r="E348" s="40"/>
      <c r="F348" s="40"/>
      <c r="G348" s="40"/>
      <c r="H348" s="25">
        <v>1897.87</v>
      </c>
      <c r="I348" s="25">
        <v>1907.38</v>
      </c>
      <c r="J348" s="25">
        <v>0</v>
      </c>
      <c r="K348" s="25">
        <v>3805.25</v>
      </c>
      <c r="L348" s="26"/>
    </row>
    <row r="349" spans="1:12" x14ac:dyDescent="0.3">
      <c r="A349" s="43" t="s">
        <v>938</v>
      </c>
      <c r="B349" s="37" t="s">
        <v>353</v>
      </c>
      <c r="C349" s="38"/>
      <c r="D349" s="38"/>
      <c r="E349" s="44" t="s">
        <v>936</v>
      </c>
      <c r="F349" s="40"/>
      <c r="G349" s="40"/>
      <c r="H349" s="25">
        <v>1897.87</v>
      </c>
      <c r="I349" s="25">
        <v>1907.38</v>
      </c>
      <c r="J349" s="25">
        <v>0</v>
      </c>
      <c r="K349" s="25">
        <v>3805.25</v>
      </c>
      <c r="L349" s="26"/>
    </row>
    <row r="350" spans="1:12" x14ac:dyDescent="0.3">
      <c r="A350" s="43" t="s">
        <v>939</v>
      </c>
      <c r="B350" s="37" t="s">
        <v>353</v>
      </c>
      <c r="C350" s="38"/>
      <c r="D350" s="38"/>
      <c r="E350" s="38"/>
      <c r="F350" s="44" t="s">
        <v>936</v>
      </c>
      <c r="G350" s="40"/>
      <c r="H350" s="25">
        <v>1897.87</v>
      </c>
      <c r="I350" s="25">
        <v>1907.38</v>
      </c>
      <c r="J350" s="25">
        <v>0</v>
      </c>
      <c r="K350" s="25">
        <v>3805.25</v>
      </c>
      <c r="L350" s="26"/>
    </row>
    <row r="351" spans="1:12" x14ac:dyDescent="0.3">
      <c r="A351" s="45" t="s">
        <v>940</v>
      </c>
      <c r="B351" s="37" t="s">
        <v>353</v>
      </c>
      <c r="C351" s="38"/>
      <c r="D351" s="38"/>
      <c r="E351" s="38"/>
      <c r="F351" s="38"/>
      <c r="G351" s="46" t="s">
        <v>576</v>
      </c>
      <c r="H351" s="27">
        <v>1657.34</v>
      </c>
      <c r="I351" s="27">
        <v>1665.65</v>
      </c>
      <c r="J351" s="27">
        <v>0</v>
      </c>
      <c r="K351" s="27">
        <v>3322.99</v>
      </c>
      <c r="L351" s="63"/>
    </row>
    <row r="352" spans="1:12" x14ac:dyDescent="0.3">
      <c r="A352" s="45" t="s">
        <v>941</v>
      </c>
      <c r="B352" s="37" t="s">
        <v>353</v>
      </c>
      <c r="C352" s="38"/>
      <c r="D352" s="38"/>
      <c r="E352" s="38"/>
      <c r="F352" s="38"/>
      <c r="G352" s="46" t="s">
        <v>574</v>
      </c>
      <c r="H352" s="27">
        <v>240.53</v>
      </c>
      <c r="I352" s="27">
        <v>241.73</v>
      </c>
      <c r="J352" s="27">
        <v>0</v>
      </c>
      <c r="K352" s="27">
        <v>482.26</v>
      </c>
      <c r="L352" s="63"/>
    </row>
    <row r="353" spans="1:12" x14ac:dyDescent="0.3">
      <c r="A353" s="47" t="s">
        <v>353</v>
      </c>
      <c r="B353" s="37" t="s">
        <v>353</v>
      </c>
      <c r="C353" s="38"/>
      <c r="D353" s="38"/>
      <c r="E353" s="38"/>
      <c r="F353" s="38"/>
      <c r="G353" s="48" t="s">
        <v>353</v>
      </c>
      <c r="H353" s="26"/>
      <c r="I353" s="26"/>
      <c r="J353" s="26"/>
      <c r="K353" s="26"/>
      <c r="L353" s="26"/>
    </row>
    <row r="354" spans="1:12" x14ac:dyDescent="0.3">
      <c r="A354" s="43" t="s">
        <v>942</v>
      </c>
      <c r="B354" s="36" t="s">
        <v>353</v>
      </c>
      <c r="C354" s="44" t="s">
        <v>943</v>
      </c>
      <c r="D354" s="40"/>
      <c r="E354" s="40"/>
      <c r="F354" s="40"/>
      <c r="G354" s="40"/>
      <c r="H354" s="25">
        <v>171.99</v>
      </c>
      <c r="I354" s="25">
        <v>4658</v>
      </c>
      <c r="J354" s="25">
        <v>4360.3599999999997</v>
      </c>
      <c r="K354" s="25">
        <v>469.63</v>
      </c>
      <c r="L354" s="26">
        <f>I354-J354</f>
        <v>297.64000000000033</v>
      </c>
    </row>
    <row r="355" spans="1:12" x14ac:dyDescent="0.3">
      <c r="A355" s="43" t="s">
        <v>944</v>
      </c>
      <c r="B355" s="37" t="s">
        <v>353</v>
      </c>
      <c r="C355" s="38"/>
      <c r="D355" s="44" t="s">
        <v>943</v>
      </c>
      <c r="E355" s="40"/>
      <c r="F355" s="40"/>
      <c r="G355" s="40"/>
      <c r="H355" s="25">
        <v>171.99</v>
      </c>
      <c r="I355" s="25">
        <v>4658</v>
      </c>
      <c r="J355" s="25">
        <v>4360.3599999999997</v>
      </c>
      <c r="K355" s="25">
        <v>469.63</v>
      </c>
      <c r="L355" s="26"/>
    </row>
    <row r="356" spans="1:12" x14ac:dyDescent="0.3">
      <c r="A356" s="43" t="s">
        <v>945</v>
      </c>
      <c r="B356" s="37" t="s">
        <v>353</v>
      </c>
      <c r="C356" s="38"/>
      <c r="D356" s="38"/>
      <c r="E356" s="44" t="s">
        <v>943</v>
      </c>
      <c r="F356" s="40"/>
      <c r="G356" s="40"/>
      <c r="H356" s="25">
        <v>171.99</v>
      </c>
      <c r="I356" s="25">
        <v>4658</v>
      </c>
      <c r="J356" s="25">
        <v>4360.3599999999997</v>
      </c>
      <c r="K356" s="25">
        <v>469.63</v>
      </c>
      <c r="L356" s="26"/>
    </row>
    <row r="357" spans="1:12" x14ac:dyDescent="0.3">
      <c r="A357" s="43" t="s">
        <v>946</v>
      </c>
      <c r="B357" s="37" t="s">
        <v>353</v>
      </c>
      <c r="C357" s="38"/>
      <c r="D357" s="38"/>
      <c r="E357" s="38"/>
      <c r="F357" s="44" t="s">
        <v>943</v>
      </c>
      <c r="G357" s="40"/>
      <c r="H357" s="25">
        <v>171.99</v>
      </c>
      <c r="I357" s="25">
        <v>4658</v>
      </c>
      <c r="J357" s="25">
        <v>4360.3599999999997</v>
      </c>
      <c r="K357" s="25">
        <v>469.63</v>
      </c>
      <c r="L357" s="26"/>
    </row>
    <row r="358" spans="1:12" x14ac:dyDescent="0.3">
      <c r="A358" s="45" t="s">
        <v>947</v>
      </c>
      <c r="B358" s="37" t="s">
        <v>353</v>
      </c>
      <c r="C358" s="38"/>
      <c r="D358" s="38"/>
      <c r="E358" s="38"/>
      <c r="F358" s="38"/>
      <c r="G358" s="46" t="s">
        <v>943</v>
      </c>
      <c r="H358" s="27">
        <v>171.99</v>
      </c>
      <c r="I358" s="27">
        <v>4658</v>
      </c>
      <c r="J358" s="27">
        <v>4360.3599999999997</v>
      </c>
      <c r="K358" s="27">
        <v>469.63</v>
      </c>
      <c r="L358" s="63"/>
    </row>
    <row r="359" spans="1:12" x14ac:dyDescent="0.3">
      <c r="A359" s="47" t="s">
        <v>353</v>
      </c>
      <c r="B359" s="37" t="s">
        <v>353</v>
      </c>
      <c r="C359" s="38"/>
      <c r="D359" s="38"/>
      <c r="E359" s="38"/>
      <c r="F359" s="38"/>
      <c r="G359" s="48" t="s">
        <v>353</v>
      </c>
      <c r="H359" s="26"/>
      <c r="I359" s="26"/>
      <c r="J359" s="26"/>
      <c r="K359" s="26"/>
      <c r="L359" s="26"/>
    </row>
    <row r="360" spans="1:12" x14ac:dyDescent="0.3">
      <c r="A360" s="43" t="s">
        <v>948</v>
      </c>
      <c r="B360" s="36" t="s">
        <v>353</v>
      </c>
      <c r="C360" s="44" t="s">
        <v>949</v>
      </c>
      <c r="D360" s="40"/>
      <c r="E360" s="40"/>
      <c r="F360" s="40"/>
      <c r="G360" s="40"/>
      <c r="H360" s="25">
        <v>23727.5</v>
      </c>
      <c r="I360" s="25">
        <v>68555.100000000006</v>
      </c>
      <c r="J360" s="25">
        <v>0</v>
      </c>
      <c r="K360" s="25">
        <v>92282.6</v>
      </c>
      <c r="L360" s="26">
        <f>I360-J360</f>
        <v>68555.100000000006</v>
      </c>
    </row>
    <row r="361" spans="1:12" x14ac:dyDescent="0.3">
      <c r="A361" s="43" t="s">
        <v>950</v>
      </c>
      <c r="B361" s="37" t="s">
        <v>353</v>
      </c>
      <c r="C361" s="38"/>
      <c r="D361" s="44" t="s">
        <v>949</v>
      </c>
      <c r="E361" s="40"/>
      <c r="F361" s="40"/>
      <c r="G361" s="40"/>
      <c r="H361" s="25">
        <v>23727.5</v>
      </c>
      <c r="I361" s="25">
        <v>68555.100000000006</v>
      </c>
      <c r="J361" s="25">
        <v>0</v>
      </c>
      <c r="K361" s="25">
        <v>92282.6</v>
      </c>
      <c r="L361" s="26"/>
    </row>
    <row r="362" spans="1:12" x14ac:dyDescent="0.3">
      <c r="A362" s="43" t="s">
        <v>951</v>
      </c>
      <c r="B362" s="37" t="s">
        <v>353</v>
      </c>
      <c r="C362" s="38"/>
      <c r="D362" s="38"/>
      <c r="E362" s="44" t="s">
        <v>949</v>
      </c>
      <c r="F362" s="40"/>
      <c r="G362" s="40"/>
      <c r="H362" s="25">
        <v>23727.5</v>
      </c>
      <c r="I362" s="25">
        <v>68555.100000000006</v>
      </c>
      <c r="J362" s="25">
        <v>0</v>
      </c>
      <c r="K362" s="25">
        <v>92282.6</v>
      </c>
      <c r="L362" s="26"/>
    </row>
    <row r="363" spans="1:12" x14ac:dyDescent="0.3">
      <c r="A363" s="43" t="s">
        <v>952</v>
      </c>
      <c r="B363" s="37" t="s">
        <v>353</v>
      </c>
      <c r="C363" s="38"/>
      <c r="D363" s="38"/>
      <c r="E363" s="38"/>
      <c r="F363" s="44" t="s">
        <v>949</v>
      </c>
      <c r="G363" s="40"/>
      <c r="H363" s="25">
        <v>23727.5</v>
      </c>
      <c r="I363" s="25">
        <v>68555.100000000006</v>
      </c>
      <c r="J363" s="25">
        <v>0</v>
      </c>
      <c r="K363" s="25">
        <v>92282.6</v>
      </c>
      <c r="L363" s="26"/>
    </row>
    <row r="364" spans="1:12" x14ac:dyDescent="0.3">
      <c r="A364" s="45" t="s">
        <v>953</v>
      </c>
      <c r="B364" s="37" t="s">
        <v>353</v>
      </c>
      <c r="C364" s="38"/>
      <c r="D364" s="38"/>
      <c r="E364" s="38"/>
      <c r="F364" s="38"/>
      <c r="G364" s="46" t="s">
        <v>954</v>
      </c>
      <c r="H364" s="27">
        <v>0</v>
      </c>
      <c r="I364" s="27">
        <v>555.1</v>
      </c>
      <c r="J364" s="27">
        <v>0</v>
      </c>
      <c r="K364" s="27">
        <v>555.1</v>
      </c>
      <c r="L364" s="63"/>
    </row>
    <row r="365" spans="1:12" x14ac:dyDescent="0.3">
      <c r="A365" s="45" t="s">
        <v>955</v>
      </c>
      <c r="B365" s="37" t="s">
        <v>353</v>
      </c>
      <c r="C365" s="38"/>
      <c r="D365" s="38"/>
      <c r="E365" s="38"/>
      <c r="F365" s="38"/>
      <c r="G365" s="46" t="s">
        <v>956</v>
      </c>
      <c r="H365" s="27">
        <v>18000</v>
      </c>
      <c r="I365" s="27">
        <v>68000</v>
      </c>
      <c r="J365" s="27">
        <v>0</v>
      </c>
      <c r="K365" s="27">
        <v>86000</v>
      </c>
      <c r="L365" s="63"/>
    </row>
    <row r="366" spans="1:12" x14ac:dyDescent="0.3">
      <c r="A366" s="45" t="s">
        <v>957</v>
      </c>
      <c r="B366" s="37" t="s">
        <v>353</v>
      </c>
      <c r="C366" s="38"/>
      <c r="D366" s="38"/>
      <c r="E366" s="38"/>
      <c r="F366" s="38"/>
      <c r="G366" s="46" t="s">
        <v>1021</v>
      </c>
      <c r="H366" s="27">
        <v>5727.5</v>
      </c>
      <c r="I366" s="27">
        <v>0</v>
      </c>
      <c r="J366" s="27">
        <v>0</v>
      </c>
      <c r="K366" s="27">
        <v>5727.5</v>
      </c>
      <c r="L366" s="63"/>
    </row>
    <row r="367" spans="1:12" x14ac:dyDescent="0.3">
      <c r="A367" s="43" t="s">
        <v>353</v>
      </c>
      <c r="B367" s="37" t="s">
        <v>353</v>
      </c>
      <c r="C367" s="38"/>
      <c r="D367" s="38"/>
      <c r="E367" s="44" t="s">
        <v>353</v>
      </c>
      <c r="F367" s="40"/>
      <c r="G367" s="40"/>
      <c r="H367" s="28"/>
      <c r="I367" s="28"/>
      <c r="J367" s="28"/>
      <c r="K367" s="28"/>
      <c r="L367" s="26"/>
    </row>
    <row r="368" spans="1:12" x14ac:dyDescent="0.3">
      <c r="A368" s="43" t="s">
        <v>74</v>
      </c>
      <c r="B368" s="44" t="s">
        <v>959</v>
      </c>
      <c r="C368" s="40"/>
      <c r="D368" s="40"/>
      <c r="E368" s="40"/>
      <c r="F368" s="40"/>
      <c r="G368" s="40"/>
      <c r="H368" s="25">
        <v>3862619.2</v>
      </c>
      <c r="I368" s="25">
        <v>0</v>
      </c>
      <c r="J368" s="25">
        <v>3132579.95</v>
      </c>
      <c r="K368" s="25">
        <v>6995199.1500000004</v>
      </c>
      <c r="L368" s="26"/>
    </row>
    <row r="369" spans="1:12" x14ac:dyDescent="0.3">
      <c r="A369" s="43" t="s">
        <v>960</v>
      </c>
      <c r="B369" s="36" t="s">
        <v>353</v>
      </c>
      <c r="C369" s="44" t="s">
        <v>959</v>
      </c>
      <c r="D369" s="40"/>
      <c r="E369" s="40"/>
      <c r="F369" s="40"/>
      <c r="G369" s="40"/>
      <c r="H369" s="25">
        <v>3862619.2</v>
      </c>
      <c r="I369" s="25">
        <v>0</v>
      </c>
      <c r="J369" s="25">
        <v>3132579.95</v>
      </c>
      <c r="K369" s="25">
        <v>6995199.1500000004</v>
      </c>
      <c r="L369" s="26"/>
    </row>
    <row r="370" spans="1:12" x14ac:dyDescent="0.3">
      <c r="A370" s="43" t="s">
        <v>961</v>
      </c>
      <c r="B370" s="37" t="s">
        <v>353</v>
      </c>
      <c r="C370" s="38"/>
      <c r="D370" s="44" t="s">
        <v>959</v>
      </c>
      <c r="E370" s="40"/>
      <c r="F370" s="40"/>
      <c r="G370" s="40"/>
      <c r="H370" s="25">
        <v>3862619.2</v>
      </c>
      <c r="I370" s="25">
        <v>0</v>
      </c>
      <c r="J370" s="25">
        <v>3132579.95</v>
      </c>
      <c r="K370" s="25">
        <v>6995199.1500000004</v>
      </c>
      <c r="L370" s="26"/>
    </row>
    <row r="371" spans="1:12" x14ac:dyDescent="0.3">
      <c r="A371" s="43" t="s">
        <v>962</v>
      </c>
      <c r="B371" s="37" t="s">
        <v>353</v>
      </c>
      <c r="C371" s="38"/>
      <c r="D371" s="38"/>
      <c r="E371" s="44" t="s">
        <v>963</v>
      </c>
      <c r="F371" s="40"/>
      <c r="G371" s="40"/>
      <c r="H371" s="25">
        <v>3811699.6</v>
      </c>
      <c r="I371" s="25">
        <v>0</v>
      </c>
      <c r="J371" s="25">
        <v>3047242.54</v>
      </c>
      <c r="K371" s="25">
        <v>6858942.1399999997</v>
      </c>
      <c r="L371" s="26"/>
    </row>
    <row r="372" spans="1:12" x14ac:dyDescent="0.3">
      <c r="A372" s="43" t="s">
        <v>964</v>
      </c>
      <c r="B372" s="37" t="s">
        <v>353</v>
      </c>
      <c r="C372" s="38"/>
      <c r="D372" s="38"/>
      <c r="E372" s="38"/>
      <c r="F372" s="44" t="s">
        <v>963</v>
      </c>
      <c r="G372" s="40"/>
      <c r="H372" s="25">
        <v>3811699.6</v>
      </c>
      <c r="I372" s="25">
        <v>0</v>
      </c>
      <c r="J372" s="25">
        <v>3047242.54</v>
      </c>
      <c r="K372" s="25">
        <v>6858942.1399999997</v>
      </c>
      <c r="L372" s="26"/>
    </row>
    <row r="373" spans="1:12" x14ac:dyDescent="0.3">
      <c r="A373" s="45" t="s">
        <v>965</v>
      </c>
      <c r="B373" s="37" t="s">
        <v>353</v>
      </c>
      <c r="C373" s="38"/>
      <c r="D373" s="38"/>
      <c r="E373" s="38"/>
      <c r="F373" s="38"/>
      <c r="G373" s="46" t="s">
        <v>966</v>
      </c>
      <c r="H373" s="27">
        <v>3811699.6</v>
      </c>
      <c r="I373" s="27">
        <v>0</v>
      </c>
      <c r="J373" s="27">
        <v>3047242.54</v>
      </c>
      <c r="K373" s="27">
        <v>6858942.1399999997</v>
      </c>
      <c r="L373" s="63"/>
    </row>
    <row r="374" spans="1:12" x14ac:dyDescent="0.3">
      <c r="A374" s="47" t="s">
        <v>353</v>
      </c>
      <c r="B374" s="37" t="s">
        <v>353</v>
      </c>
      <c r="C374" s="38"/>
      <c r="D374" s="38"/>
      <c r="E374" s="38"/>
      <c r="F374" s="38"/>
      <c r="G374" s="48" t="s">
        <v>353</v>
      </c>
      <c r="H374" s="26"/>
      <c r="I374" s="26"/>
      <c r="J374" s="26"/>
      <c r="K374" s="26"/>
      <c r="L374" s="26"/>
    </row>
    <row r="375" spans="1:12" x14ac:dyDescent="0.3">
      <c r="A375" s="43" t="s">
        <v>967</v>
      </c>
      <c r="B375" s="37" t="s">
        <v>353</v>
      </c>
      <c r="C375" s="38"/>
      <c r="D375" s="38"/>
      <c r="E375" s="44" t="s">
        <v>968</v>
      </c>
      <c r="F375" s="40"/>
      <c r="G375" s="40"/>
      <c r="H375" s="25">
        <v>24049.93</v>
      </c>
      <c r="I375" s="25">
        <v>0</v>
      </c>
      <c r="J375" s="25">
        <v>68291.23</v>
      </c>
      <c r="K375" s="25">
        <v>92341.16</v>
      </c>
      <c r="L375" s="26"/>
    </row>
    <row r="376" spans="1:12" x14ac:dyDescent="0.3">
      <c r="A376" s="43" t="s">
        <v>969</v>
      </c>
      <c r="B376" s="37" t="s">
        <v>353</v>
      </c>
      <c r="C376" s="38"/>
      <c r="D376" s="38"/>
      <c r="E376" s="38"/>
      <c r="F376" s="44" t="s">
        <v>970</v>
      </c>
      <c r="G376" s="40"/>
      <c r="H376" s="25">
        <v>24049.93</v>
      </c>
      <c r="I376" s="25">
        <v>0</v>
      </c>
      <c r="J376" s="25">
        <v>68291.23</v>
      </c>
      <c r="K376" s="25">
        <v>92341.16</v>
      </c>
      <c r="L376" s="26"/>
    </row>
    <row r="377" spans="1:12" x14ac:dyDescent="0.3">
      <c r="A377" s="45" t="s">
        <v>971</v>
      </c>
      <c r="B377" s="37" t="s">
        <v>353</v>
      </c>
      <c r="C377" s="38"/>
      <c r="D377" s="38"/>
      <c r="E377" s="38"/>
      <c r="F377" s="38"/>
      <c r="G377" s="46" t="s">
        <v>972</v>
      </c>
      <c r="H377" s="27">
        <v>24049.93</v>
      </c>
      <c r="I377" s="27">
        <v>0</v>
      </c>
      <c r="J377" s="27">
        <v>68291.23</v>
      </c>
      <c r="K377" s="27">
        <v>92341.16</v>
      </c>
      <c r="L377" s="63"/>
    </row>
    <row r="378" spans="1:12" x14ac:dyDescent="0.3">
      <c r="A378" s="47" t="s">
        <v>353</v>
      </c>
      <c r="B378" s="37" t="s">
        <v>353</v>
      </c>
      <c r="C378" s="38"/>
      <c r="D378" s="38"/>
      <c r="E378" s="38"/>
      <c r="F378" s="38"/>
      <c r="G378" s="48" t="s">
        <v>353</v>
      </c>
      <c r="H378" s="26"/>
      <c r="I378" s="26"/>
      <c r="J378" s="26"/>
      <c r="K378" s="26"/>
      <c r="L378" s="26"/>
    </row>
    <row r="379" spans="1:12" x14ac:dyDescent="0.3">
      <c r="A379" s="43" t="s">
        <v>973</v>
      </c>
      <c r="B379" s="37" t="s">
        <v>353</v>
      </c>
      <c r="C379" s="38"/>
      <c r="D379" s="38"/>
      <c r="E379" s="44" t="s">
        <v>974</v>
      </c>
      <c r="F379" s="40"/>
      <c r="G379" s="40"/>
      <c r="H379" s="25">
        <v>18243.2</v>
      </c>
      <c r="I379" s="25">
        <v>0</v>
      </c>
      <c r="J379" s="25">
        <v>16437.59</v>
      </c>
      <c r="K379" s="25">
        <v>34680.79</v>
      </c>
      <c r="L379" s="26"/>
    </row>
    <row r="380" spans="1:12" x14ac:dyDescent="0.3">
      <c r="A380" s="43" t="s">
        <v>975</v>
      </c>
      <c r="B380" s="37" t="s">
        <v>353</v>
      </c>
      <c r="C380" s="38"/>
      <c r="D380" s="38"/>
      <c r="E380" s="38"/>
      <c r="F380" s="44" t="s">
        <v>974</v>
      </c>
      <c r="G380" s="40"/>
      <c r="H380" s="25">
        <v>18243.2</v>
      </c>
      <c r="I380" s="25">
        <v>0</v>
      </c>
      <c r="J380" s="25">
        <v>16437.59</v>
      </c>
      <c r="K380" s="25">
        <v>34680.79</v>
      </c>
      <c r="L380" s="26"/>
    </row>
    <row r="381" spans="1:12" x14ac:dyDescent="0.3">
      <c r="A381" s="45" t="s">
        <v>976</v>
      </c>
      <c r="B381" s="37" t="s">
        <v>353</v>
      </c>
      <c r="C381" s="38"/>
      <c r="D381" s="38"/>
      <c r="E381" s="38"/>
      <c r="F381" s="38"/>
      <c r="G381" s="46" t="s">
        <v>977</v>
      </c>
      <c r="H381" s="27">
        <v>18243.2</v>
      </c>
      <c r="I381" s="27">
        <v>0</v>
      </c>
      <c r="J381" s="27">
        <v>16325.54</v>
      </c>
      <c r="K381" s="27">
        <v>34568.74</v>
      </c>
      <c r="L381" s="63"/>
    </row>
    <row r="382" spans="1:12" x14ac:dyDescent="0.3">
      <c r="A382" s="45" t="s">
        <v>978</v>
      </c>
      <c r="B382" s="37" t="s">
        <v>353</v>
      </c>
      <c r="C382" s="38"/>
      <c r="D382" s="38"/>
      <c r="E382" s="38"/>
      <c r="F382" s="38"/>
      <c r="G382" s="46" t="s">
        <v>979</v>
      </c>
      <c r="H382" s="27">
        <v>0</v>
      </c>
      <c r="I382" s="27">
        <v>0</v>
      </c>
      <c r="J382" s="27">
        <v>112.05</v>
      </c>
      <c r="K382" s="27">
        <v>112.05</v>
      </c>
      <c r="L382" s="63"/>
    </row>
    <row r="383" spans="1:12" x14ac:dyDescent="0.3">
      <c r="A383" s="47" t="s">
        <v>353</v>
      </c>
      <c r="B383" s="37" t="s">
        <v>353</v>
      </c>
      <c r="C383" s="38"/>
      <c r="D383" s="38"/>
      <c r="E383" s="38"/>
      <c r="F383" s="38"/>
      <c r="G383" s="48" t="s">
        <v>353</v>
      </c>
      <c r="H383" s="26"/>
      <c r="I383" s="26"/>
      <c r="J383" s="26"/>
      <c r="K383" s="26"/>
      <c r="L383" s="26"/>
    </row>
    <row r="384" spans="1:12" x14ac:dyDescent="0.3">
      <c r="A384" s="43" t="s">
        <v>980</v>
      </c>
      <c r="B384" s="37" t="s">
        <v>353</v>
      </c>
      <c r="C384" s="38"/>
      <c r="D384" s="38"/>
      <c r="E384" s="44" t="s">
        <v>981</v>
      </c>
      <c r="F384" s="40"/>
      <c r="G384" s="40"/>
      <c r="H384" s="25">
        <v>8199.3700000000008</v>
      </c>
      <c r="I384" s="25">
        <v>0</v>
      </c>
      <c r="J384" s="25">
        <v>0</v>
      </c>
      <c r="K384" s="25">
        <v>8199.3700000000008</v>
      </c>
      <c r="L384" s="26"/>
    </row>
    <row r="385" spans="1:12" x14ac:dyDescent="0.3">
      <c r="A385" s="43" t="s">
        <v>982</v>
      </c>
      <c r="B385" s="37" t="s">
        <v>353</v>
      </c>
      <c r="C385" s="38"/>
      <c r="D385" s="38"/>
      <c r="E385" s="38"/>
      <c r="F385" s="44" t="s">
        <v>983</v>
      </c>
      <c r="G385" s="40"/>
      <c r="H385" s="25">
        <v>8199.3700000000008</v>
      </c>
      <c r="I385" s="25">
        <v>0</v>
      </c>
      <c r="J385" s="25">
        <v>0</v>
      </c>
      <c r="K385" s="25">
        <v>8199.3700000000008</v>
      </c>
      <c r="L385" s="26"/>
    </row>
    <row r="386" spans="1:12" x14ac:dyDescent="0.3">
      <c r="A386" s="45" t="s">
        <v>984</v>
      </c>
      <c r="B386" s="37" t="s">
        <v>353</v>
      </c>
      <c r="C386" s="38"/>
      <c r="D386" s="38"/>
      <c r="E386" s="38"/>
      <c r="F386" s="38"/>
      <c r="G386" s="46" t="s">
        <v>985</v>
      </c>
      <c r="H386" s="27">
        <v>8199.3700000000008</v>
      </c>
      <c r="I386" s="27">
        <v>0</v>
      </c>
      <c r="J386" s="27">
        <v>0</v>
      </c>
      <c r="K386" s="27">
        <v>8199.3700000000008</v>
      </c>
      <c r="L386" s="63"/>
    </row>
    <row r="387" spans="1:12" x14ac:dyDescent="0.3">
      <c r="A387" s="47" t="s">
        <v>353</v>
      </c>
      <c r="B387" s="37" t="s">
        <v>353</v>
      </c>
      <c r="C387" s="38"/>
      <c r="D387" s="38"/>
      <c r="E387" s="38"/>
      <c r="F387" s="38"/>
      <c r="G387" s="48" t="s">
        <v>353</v>
      </c>
      <c r="H387" s="26"/>
      <c r="I387" s="26"/>
      <c r="J387" s="26"/>
      <c r="K387" s="26"/>
      <c r="L387" s="26"/>
    </row>
    <row r="388" spans="1:12" x14ac:dyDescent="0.3">
      <c r="A388" s="43" t="s">
        <v>986</v>
      </c>
      <c r="B388" s="37" t="s">
        <v>353</v>
      </c>
      <c r="C388" s="38"/>
      <c r="D388" s="38"/>
      <c r="E388" s="44" t="s">
        <v>987</v>
      </c>
      <c r="F388" s="40"/>
      <c r="G388" s="40"/>
      <c r="H388" s="25">
        <v>373.88</v>
      </c>
      <c r="I388" s="25">
        <v>0</v>
      </c>
      <c r="J388" s="25">
        <v>0</v>
      </c>
      <c r="K388" s="25">
        <v>373.88</v>
      </c>
      <c r="L388" s="26"/>
    </row>
    <row r="389" spans="1:12" x14ac:dyDescent="0.3">
      <c r="A389" s="43" t="s">
        <v>988</v>
      </c>
      <c r="B389" s="37" t="s">
        <v>353</v>
      </c>
      <c r="C389" s="38"/>
      <c r="D389" s="38"/>
      <c r="E389" s="38"/>
      <c r="F389" s="44" t="s">
        <v>987</v>
      </c>
      <c r="G389" s="40"/>
      <c r="H389" s="25">
        <v>373.88</v>
      </c>
      <c r="I389" s="25">
        <v>0</v>
      </c>
      <c r="J389" s="25">
        <v>0</v>
      </c>
      <c r="K389" s="25">
        <v>373.88</v>
      </c>
      <c r="L389" s="26"/>
    </row>
    <row r="390" spans="1:12" x14ac:dyDescent="0.3">
      <c r="A390" s="45" t="s">
        <v>989</v>
      </c>
      <c r="B390" s="37" t="s">
        <v>353</v>
      </c>
      <c r="C390" s="38"/>
      <c r="D390" s="38"/>
      <c r="E390" s="38"/>
      <c r="F390" s="38"/>
      <c r="G390" s="46" t="s">
        <v>990</v>
      </c>
      <c r="H390" s="27">
        <v>373.88</v>
      </c>
      <c r="I390" s="27">
        <v>0</v>
      </c>
      <c r="J390" s="27">
        <v>0</v>
      </c>
      <c r="K390" s="27">
        <v>373.88</v>
      </c>
      <c r="L390" s="63"/>
    </row>
    <row r="391" spans="1:12" x14ac:dyDescent="0.3">
      <c r="A391" s="47" t="s">
        <v>353</v>
      </c>
      <c r="B391" s="37" t="s">
        <v>353</v>
      </c>
      <c r="C391" s="38"/>
      <c r="D391" s="38"/>
      <c r="E391" s="38"/>
      <c r="F391" s="38"/>
      <c r="G391" s="48" t="s">
        <v>353</v>
      </c>
      <c r="H391" s="26"/>
      <c r="I391" s="26"/>
      <c r="J391" s="26"/>
      <c r="K391" s="26"/>
      <c r="L391" s="26"/>
    </row>
    <row r="392" spans="1:12" x14ac:dyDescent="0.3">
      <c r="A392" s="43" t="s">
        <v>991</v>
      </c>
      <c r="B392" s="37" t="s">
        <v>353</v>
      </c>
      <c r="C392" s="38"/>
      <c r="D392" s="38"/>
      <c r="E392" s="44" t="s">
        <v>992</v>
      </c>
      <c r="F392" s="40"/>
      <c r="G392" s="40"/>
      <c r="H392" s="25">
        <v>53.22</v>
      </c>
      <c r="I392" s="25">
        <v>0</v>
      </c>
      <c r="J392" s="25">
        <v>53.49</v>
      </c>
      <c r="K392" s="25">
        <v>106.71</v>
      </c>
      <c r="L392" s="26"/>
    </row>
    <row r="393" spans="1:12" x14ac:dyDescent="0.3">
      <c r="A393" s="43" t="s">
        <v>993</v>
      </c>
      <c r="B393" s="37" t="s">
        <v>353</v>
      </c>
      <c r="C393" s="38"/>
      <c r="D393" s="38"/>
      <c r="E393" s="38"/>
      <c r="F393" s="44" t="s">
        <v>994</v>
      </c>
      <c r="G393" s="40"/>
      <c r="H393" s="25">
        <v>53.22</v>
      </c>
      <c r="I393" s="25">
        <v>0</v>
      </c>
      <c r="J393" s="25">
        <v>53.49</v>
      </c>
      <c r="K393" s="25">
        <v>106.71</v>
      </c>
      <c r="L393" s="26"/>
    </row>
    <row r="394" spans="1:12" x14ac:dyDescent="0.3">
      <c r="A394" s="45" t="s">
        <v>997</v>
      </c>
      <c r="B394" s="37" t="s">
        <v>353</v>
      </c>
      <c r="C394" s="38"/>
      <c r="D394" s="38"/>
      <c r="E394" s="38"/>
      <c r="F394" s="38"/>
      <c r="G394" s="46" t="s">
        <v>998</v>
      </c>
      <c r="H394" s="27">
        <v>53.22</v>
      </c>
      <c r="I394" s="27">
        <v>0</v>
      </c>
      <c r="J394" s="27">
        <v>53.49</v>
      </c>
      <c r="K394" s="27">
        <v>106.71</v>
      </c>
      <c r="L394" s="63"/>
    </row>
    <row r="395" spans="1:12" x14ac:dyDescent="0.3">
      <c r="A395" s="47" t="s">
        <v>353</v>
      </c>
      <c r="B395" s="37" t="s">
        <v>353</v>
      </c>
      <c r="C395" s="38"/>
      <c r="D395" s="38"/>
      <c r="E395" s="38"/>
      <c r="F395" s="38"/>
      <c r="G395" s="48" t="s">
        <v>353</v>
      </c>
      <c r="H395" s="26"/>
      <c r="I395" s="26"/>
      <c r="J395" s="26"/>
      <c r="K395" s="26"/>
      <c r="L395" s="26"/>
    </row>
    <row r="396" spans="1:12" x14ac:dyDescent="0.3">
      <c r="A396" s="43" t="s">
        <v>999</v>
      </c>
      <c r="B396" s="37" t="s">
        <v>353</v>
      </c>
      <c r="C396" s="38"/>
      <c r="D396" s="38"/>
      <c r="E396" s="44" t="s">
        <v>949</v>
      </c>
      <c r="F396" s="40"/>
      <c r="G396" s="40"/>
      <c r="H396" s="25">
        <v>0</v>
      </c>
      <c r="I396" s="25">
        <v>0</v>
      </c>
      <c r="J396" s="25">
        <v>555.1</v>
      </c>
      <c r="K396" s="25">
        <v>555.1</v>
      </c>
      <c r="L396" s="26"/>
    </row>
    <row r="397" spans="1:12" x14ac:dyDescent="0.3">
      <c r="A397" s="43" t="s">
        <v>1000</v>
      </c>
      <c r="B397" s="37" t="s">
        <v>353</v>
      </c>
      <c r="C397" s="38"/>
      <c r="D397" s="38"/>
      <c r="E397" s="38"/>
      <c r="F397" s="44" t="s">
        <v>949</v>
      </c>
      <c r="G397" s="40"/>
      <c r="H397" s="25">
        <v>0</v>
      </c>
      <c r="I397" s="25">
        <v>0</v>
      </c>
      <c r="J397" s="25">
        <v>555.1</v>
      </c>
      <c r="K397" s="25">
        <v>555.1</v>
      </c>
      <c r="L397" s="26"/>
    </row>
    <row r="398" spans="1:12" x14ac:dyDescent="0.3">
      <c r="A398" s="45" t="s">
        <v>1001</v>
      </c>
      <c r="B398" s="37" t="s">
        <v>353</v>
      </c>
      <c r="C398" s="38"/>
      <c r="D398" s="38"/>
      <c r="E398" s="38"/>
      <c r="F398" s="38"/>
      <c r="G398" s="46" t="s">
        <v>954</v>
      </c>
      <c r="H398" s="27">
        <v>0</v>
      </c>
      <c r="I398" s="27">
        <v>0</v>
      </c>
      <c r="J398" s="27">
        <v>555.1</v>
      </c>
      <c r="K398" s="27">
        <v>555.1</v>
      </c>
      <c r="L398" s="63"/>
    </row>
  </sheetData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337"/>
  <sheetViews>
    <sheetView topLeftCell="A229" workbookViewId="0">
      <selection activeCell="J140" sqref="J140"/>
    </sheetView>
  </sheetViews>
  <sheetFormatPr defaultRowHeight="14.4" x14ac:dyDescent="0.3"/>
  <cols>
    <col min="1" max="1" width="16.5546875" customWidth="1"/>
    <col min="2" max="6" width="2.5546875" customWidth="1"/>
    <col min="7" max="7" width="48.88671875" bestFit="1" customWidth="1"/>
    <col min="8" max="8" width="13.6640625" style="29" bestFit="1" customWidth="1"/>
    <col min="9" max="11" width="14.33203125" style="29" bestFit="1" customWidth="1"/>
    <col min="12" max="12" width="14.44140625" style="29" customWidth="1"/>
    <col min="14" max="14" width="12.44140625" bestFit="1" customWidth="1"/>
    <col min="257" max="257" width="16.5546875" customWidth="1"/>
    <col min="258" max="262" width="2.5546875" customWidth="1"/>
    <col min="263" max="263" width="48.88671875" bestFit="1" customWidth="1"/>
    <col min="264" max="264" width="13.6640625" bestFit="1" customWidth="1"/>
    <col min="265" max="267" width="14.33203125" bestFit="1" customWidth="1"/>
    <col min="268" max="268" width="14.44140625" customWidth="1"/>
    <col min="270" max="270" width="12.44140625" bestFit="1" customWidth="1"/>
    <col min="513" max="513" width="16.5546875" customWidth="1"/>
    <col min="514" max="518" width="2.5546875" customWidth="1"/>
    <col min="519" max="519" width="48.88671875" bestFit="1" customWidth="1"/>
    <col min="520" max="520" width="13.6640625" bestFit="1" customWidth="1"/>
    <col min="521" max="523" width="14.33203125" bestFit="1" customWidth="1"/>
    <col min="524" max="524" width="14.44140625" customWidth="1"/>
    <col min="526" max="526" width="12.44140625" bestFit="1" customWidth="1"/>
    <col min="769" max="769" width="16.5546875" customWidth="1"/>
    <col min="770" max="774" width="2.5546875" customWidth="1"/>
    <col min="775" max="775" width="48.88671875" bestFit="1" customWidth="1"/>
    <col min="776" max="776" width="13.6640625" bestFit="1" customWidth="1"/>
    <col min="777" max="779" width="14.33203125" bestFit="1" customWidth="1"/>
    <col min="780" max="780" width="14.44140625" customWidth="1"/>
    <col min="782" max="782" width="12.44140625" bestFit="1" customWidth="1"/>
    <col min="1025" max="1025" width="16.5546875" customWidth="1"/>
    <col min="1026" max="1030" width="2.5546875" customWidth="1"/>
    <col min="1031" max="1031" width="48.88671875" bestFit="1" customWidth="1"/>
    <col min="1032" max="1032" width="13.6640625" bestFit="1" customWidth="1"/>
    <col min="1033" max="1035" width="14.33203125" bestFit="1" customWidth="1"/>
    <col min="1036" max="1036" width="14.44140625" customWidth="1"/>
    <col min="1038" max="1038" width="12.44140625" bestFit="1" customWidth="1"/>
    <col min="1281" max="1281" width="16.5546875" customWidth="1"/>
    <col min="1282" max="1286" width="2.5546875" customWidth="1"/>
    <col min="1287" max="1287" width="48.88671875" bestFit="1" customWidth="1"/>
    <col min="1288" max="1288" width="13.6640625" bestFit="1" customWidth="1"/>
    <col min="1289" max="1291" width="14.33203125" bestFit="1" customWidth="1"/>
    <col min="1292" max="1292" width="14.44140625" customWidth="1"/>
    <col min="1294" max="1294" width="12.44140625" bestFit="1" customWidth="1"/>
    <col min="1537" max="1537" width="16.5546875" customWidth="1"/>
    <col min="1538" max="1542" width="2.5546875" customWidth="1"/>
    <col min="1543" max="1543" width="48.88671875" bestFit="1" customWidth="1"/>
    <col min="1544" max="1544" width="13.6640625" bestFit="1" customWidth="1"/>
    <col min="1545" max="1547" width="14.33203125" bestFit="1" customWidth="1"/>
    <col min="1548" max="1548" width="14.44140625" customWidth="1"/>
    <col min="1550" max="1550" width="12.44140625" bestFit="1" customWidth="1"/>
    <col min="1793" max="1793" width="16.5546875" customWidth="1"/>
    <col min="1794" max="1798" width="2.5546875" customWidth="1"/>
    <col min="1799" max="1799" width="48.88671875" bestFit="1" customWidth="1"/>
    <col min="1800" max="1800" width="13.6640625" bestFit="1" customWidth="1"/>
    <col min="1801" max="1803" width="14.33203125" bestFit="1" customWidth="1"/>
    <col min="1804" max="1804" width="14.44140625" customWidth="1"/>
    <col min="1806" max="1806" width="12.44140625" bestFit="1" customWidth="1"/>
    <col min="2049" max="2049" width="16.5546875" customWidth="1"/>
    <col min="2050" max="2054" width="2.5546875" customWidth="1"/>
    <col min="2055" max="2055" width="48.88671875" bestFit="1" customWidth="1"/>
    <col min="2056" max="2056" width="13.6640625" bestFit="1" customWidth="1"/>
    <col min="2057" max="2059" width="14.33203125" bestFit="1" customWidth="1"/>
    <col min="2060" max="2060" width="14.44140625" customWidth="1"/>
    <col min="2062" max="2062" width="12.44140625" bestFit="1" customWidth="1"/>
    <col min="2305" max="2305" width="16.5546875" customWidth="1"/>
    <col min="2306" max="2310" width="2.5546875" customWidth="1"/>
    <col min="2311" max="2311" width="48.88671875" bestFit="1" customWidth="1"/>
    <col min="2312" max="2312" width="13.6640625" bestFit="1" customWidth="1"/>
    <col min="2313" max="2315" width="14.33203125" bestFit="1" customWidth="1"/>
    <col min="2316" max="2316" width="14.44140625" customWidth="1"/>
    <col min="2318" max="2318" width="12.44140625" bestFit="1" customWidth="1"/>
    <col min="2561" max="2561" width="16.5546875" customWidth="1"/>
    <col min="2562" max="2566" width="2.5546875" customWidth="1"/>
    <col min="2567" max="2567" width="48.88671875" bestFit="1" customWidth="1"/>
    <col min="2568" max="2568" width="13.6640625" bestFit="1" customWidth="1"/>
    <col min="2569" max="2571" width="14.33203125" bestFit="1" customWidth="1"/>
    <col min="2572" max="2572" width="14.44140625" customWidth="1"/>
    <col min="2574" max="2574" width="12.44140625" bestFit="1" customWidth="1"/>
    <col min="2817" max="2817" width="16.5546875" customWidth="1"/>
    <col min="2818" max="2822" width="2.5546875" customWidth="1"/>
    <col min="2823" max="2823" width="48.88671875" bestFit="1" customWidth="1"/>
    <col min="2824" max="2824" width="13.6640625" bestFit="1" customWidth="1"/>
    <col min="2825" max="2827" width="14.33203125" bestFit="1" customWidth="1"/>
    <col min="2828" max="2828" width="14.44140625" customWidth="1"/>
    <col min="2830" max="2830" width="12.44140625" bestFit="1" customWidth="1"/>
    <col min="3073" max="3073" width="16.5546875" customWidth="1"/>
    <col min="3074" max="3078" width="2.5546875" customWidth="1"/>
    <col min="3079" max="3079" width="48.88671875" bestFit="1" customWidth="1"/>
    <col min="3080" max="3080" width="13.6640625" bestFit="1" customWidth="1"/>
    <col min="3081" max="3083" width="14.33203125" bestFit="1" customWidth="1"/>
    <col min="3084" max="3084" width="14.44140625" customWidth="1"/>
    <col min="3086" max="3086" width="12.44140625" bestFit="1" customWidth="1"/>
    <col min="3329" max="3329" width="16.5546875" customWidth="1"/>
    <col min="3330" max="3334" width="2.5546875" customWidth="1"/>
    <col min="3335" max="3335" width="48.88671875" bestFit="1" customWidth="1"/>
    <col min="3336" max="3336" width="13.6640625" bestFit="1" customWidth="1"/>
    <col min="3337" max="3339" width="14.33203125" bestFit="1" customWidth="1"/>
    <col min="3340" max="3340" width="14.44140625" customWidth="1"/>
    <col min="3342" max="3342" width="12.44140625" bestFit="1" customWidth="1"/>
    <col min="3585" max="3585" width="16.5546875" customWidth="1"/>
    <col min="3586" max="3590" width="2.5546875" customWidth="1"/>
    <col min="3591" max="3591" width="48.88671875" bestFit="1" customWidth="1"/>
    <col min="3592" max="3592" width="13.6640625" bestFit="1" customWidth="1"/>
    <col min="3593" max="3595" width="14.33203125" bestFit="1" customWidth="1"/>
    <col min="3596" max="3596" width="14.44140625" customWidth="1"/>
    <col min="3598" max="3598" width="12.44140625" bestFit="1" customWidth="1"/>
    <col min="3841" max="3841" width="16.5546875" customWidth="1"/>
    <col min="3842" max="3846" width="2.5546875" customWidth="1"/>
    <col min="3847" max="3847" width="48.88671875" bestFit="1" customWidth="1"/>
    <col min="3848" max="3848" width="13.6640625" bestFit="1" customWidth="1"/>
    <col min="3849" max="3851" width="14.33203125" bestFit="1" customWidth="1"/>
    <col min="3852" max="3852" width="14.44140625" customWidth="1"/>
    <col min="3854" max="3854" width="12.44140625" bestFit="1" customWidth="1"/>
    <col min="4097" max="4097" width="16.5546875" customWidth="1"/>
    <col min="4098" max="4102" width="2.5546875" customWidth="1"/>
    <col min="4103" max="4103" width="48.88671875" bestFit="1" customWidth="1"/>
    <col min="4104" max="4104" width="13.6640625" bestFit="1" customWidth="1"/>
    <col min="4105" max="4107" width="14.33203125" bestFit="1" customWidth="1"/>
    <col min="4108" max="4108" width="14.44140625" customWidth="1"/>
    <col min="4110" max="4110" width="12.44140625" bestFit="1" customWidth="1"/>
    <col min="4353" max="4353" width="16.5546875" customWidth="1"/>
    <col min="4354" max="4358" width="2.5546875" customWidth="1"/>
    <col min="4359" max="4359" width="48.88671875" bestFit="1" customWidth="1"/>
    <col min="4360" max="4360" width="13.6640625" bestFit="1" customWidth="1"/>
    <col min="4361" max="4363" width="14.33203125" bestFit="1" customWidth="1"/>
    <col min="4364" max="4364" width="14.44140625" customWidth="1"/>
    <col min="4366" max="4366" width="12.44140625" bestFit="1" customWidth="1"/>
    <col min="4609" max="4609" width="16.5546875" customWidth="1"/>
    <col min="4610" max="4614" width="2.5546875" customWidth="1"/>
    <col min="4615" max="4615" width="48.88671875" bestFit="1" customWidth="1"/>
    <col min="4616" max="4616" width="13.6640625" bestFit="1" customWidth="1"/>
    <col min="4617" max="4619" width="14.33203125" bestFit="1" customWidth="1"/>
    <col min="4620" max="4620" width="14.44140625" customWidth="1"/>
    <col min="4622" max="4622" width="12.44140625" bestFit="1" customWidth="1"/>
    <col min="4865" max="4865" width="16.5546875" customWidth="1"/>
    <col min="4866" max="4870" width="2.5546875" customWidth="1"/>
    <col min="4871" max="4871" width="48.88671875" bestFit="1" customWidth="1"/>
    <col min="4872" max="4872" width="13.6640625" bestFit="1" customWidth="1"/>
    <col min="4873" max="4875" width="14.33203125" bestFit="1" customWidth="1"/>
    <col min="4876" max="4876" width="14.44140625" customWidth="1"/>
    <col min="4878" max="4878" width="12.44140625" bestFit="1" customWidth="1"/>
    <col min="5121" max="5121" width="16.5546875" customWidth="1"/>
    <col min="5122" max="5126" width="2.5546875" customWidth="1"/>
    <col min="5127" max="5127" width="48.88671875" bestFit="1" customWidth="1"/>
    <col min="5128" max="5128" width="13.6640625" bestFit="1" customWidth="1"/>
    <col min="5129" max="5131" width="14.33203125" bestFit="1" customWidth="1"/>
    <col min="5132" max="5132" width="14.44140625" customWidth="1"/>
    <col min="5134" max="5134" width="12.44140625" bestFit="1" customWidth="1"/>
    <col min="5377" max="5377" width="16.5546875" customWidth="1"/>
    <col min="5378" max="5382" width="2.5546875" customWidth="1"/>
    <col min="5383" max="5383" width="48.88671875" bestFit="1" customWidth="1"/>
    <col min="5384" max="5384" width="13.6640625" bestFit="1" customWidth="1"/>
    <col min="5385" max="5387" width="14.33203125" bestFit="1" customWidth="1"/>
    <col min="5388" max="5388" width="14.44140625" customWidth="1"/>
    <col min="5390" max="5390" width="12.44140625" bestFit="1" customWidth="1"/>
    <col min="5633" max="5633" width="16.5546875" customWidth="1"/>
    <col min="5634" max="5638" width="2.5546875" customWidth="1"/>
    <col min="5639" max="5639" width="48.88671875" bestFit="1" customWidth="1"/>
    <col min="5640" max="5640" width="13.6640625" bestFit="1" customWidth="1"/>
    <col min="5641" max="5643" width="14.33203125" bestFit="1" customWidth="1"/>
    <col min="5644" max="5644" width="14.44140625" customWidth="1"/>
    <col min="5646" max="5646" width="12.44140625" bestFit="1" customWidth="1"/>
    <col min="5889" max="5889" width="16.5546875" customWidth="1"/>
    <col min="5890" max="5894" width="2.5546875" customWidth="1"/>
    <col min="5895" max="5895" width="48.88671875" bestFit="1" customWidth="1"/>
    <col min="5896" max="5896" width="13.6640625" bestFit="1" customWidth="1"/>
    <col min="5897" max="5899" width="14.33203125" bestFit="1" customWidth="1"/>
    <col min="5900" max="5900" width="14.44140625" customWidth="1"/>
    <col min="5902" max="5902" width="12.44140625" bestFit="1" customWidth="1"/>
    <col min="6145" max="6145" width="16.5546875" customWidth="1"/>
    <col min="6146" max="6150" width="2.5546875" customWidth="1"/>
    <col min="6151" max="6151" width="48.88671875" bestFit="1" customWidth="1"/>
    <col min="6152" max="6152" width="13.6640625" bestFit="1" customWidth="1"/>
    <col min="6153" max="6155" width="14.33203125" bestFit="1" customWidth="1"/>
    <col min="6156" max="6156" width="14.44140625" customWidth="1"/>
    <col min="6158" max="6158" width="12.44140625" bestFit="1" customWidth="1"/>
    <col min="6401" max="6401" width="16.5546875" customWidth="1"/>
    <col min="6402" max="6406" width="2.5546875" customWidth="1"/>
    <col min="6407" max="6407" width="48.88671875" bestFit="1" customWidth="1"/>
    <col min="6408" max="6408" width="13.6640625" bestFit="1" customWidth="1"/>
    <col min="6409" max="6411" width="14.33203125" bestFit="1" customWidth="1"/>
    <col min="6412" max="6412" width="14.44140625" customWidth="1"/>
    <col min="6414" max="6414" width="12.44140625" bestFit="1" customWidth="1"/>
    <col min="6657" max="6657" width="16.5546875" customWidth="1"/>
    <col min="6658" max="6662" width="2.5546875" customWidth="1"/>
    <col min="6663" max="6663" width="48.88671875" bestFit="1" customWidth="1"/>
    <col min="6664" max="6664" width="13.6640625" bestFit="1" customWidth="1"/>
    <col min="6665" max="6667" width="14.33203125" bestFit="1" customWidth="1"/>
    <col min="6668" max="6668" width="14.44140625" customWidth="1"/>
    <col min="6670" max="6670" width="12.44140625" bestFit="1" customWidth="1"/>
    <col min="6913" max="6913" width="16.5546875" customWidth="1"/>
    <col min="6914" max="6918" width="2.5546875" customWidth="1"/>
    <col min="6919" max="6919" width="48.88671875" bestFit="1" customWidth="1"/>
    <col min="6920" max="6920" width="13.6640625" bestFit="1" customWidth="1"/>
    <col min="6921" max="6923" width="14.33203125" bestFit="1" customWidth="1"/>
    <col min="6924" max="6924" width="14.44140625" customWidth="1"/>
    <col min="6926" max="6926" width="12.44140625" bestFit="1" customWidth="1"/>
    <col min="7169" max="7169" width="16.5546875" customWidth="1"/>
    <col min="7170" max="7174" width="2.5546875" customWidth="1"/>
    <col min="7175" max="7175" width="48.88671875" bestFit="1" customWidth="1"/>
    <col min="7176" max="7176" width="13.6640625" bestFit="1" customWidth="1"/>
    <col min="7177" max="7179" width="14.33203125" bestFit="1" customWidth="1"/>
    <col min="7180" max="7180" width="14.44140625" customWidth="1"/>
    <col min="7182" max="7182" width="12.44140625" bestFit="1" customWidth="1"/>
    <col min="7425" max="7425" width="16.5546875" customWidth="1"/>
    <col min="7426" max="7430" width="2.5546875" customWidth="1"/>
    <col min="7431" max="7431" width="48.88671875" bestFit="1" customWidth="1"/>
    <col min="7432" max="7432" width="13.6640625" bestFit="1" customWidth="1"/>
    <col min="7433" max="7435" width="14.33203125" bestFit="1" customWidth="1"/>
    <col min="7436" max="7436" width="14.44140625" customWidth="1"/>
    <col min="7438" max="7438" width="12.44140625" bestFit="1" customWidth="1"/>
    <col min="7681" max="7681" width="16.5546875" customWidth="1"/>
    <col min="7682" max="7686" width="2.5546875" customWidth="1"/>
    <col min="7687" max="7687" width="48.88671875" bestFit="1" customWidth="1"/>
    <col min="7688" max="7688" width="13.6640625" bestFit="1" customWidth="1"/>
    <col min="7689" max="7691" width="14.33203125" bestFit="1" customWidth="1"/>
    <col min="7692" max="7692" width="14.44140625" customWidth="1"/>
    <col min="7694" max="7694" width="12.44140625" bestFit="1" customWidth="1"/>
    <col min="7937" max="7937" width="16.5546875" customWidth="1"/>
    <col min="7938" max="7942" width="2.5546875" customWidth="1"/>
    <col min="7943" max="7943" width="48.88671875" bestFit="1" customWidth="1"/>
    <col min="7944" max="7944" width="13.6640625" bestFit="1" customWidth="1"/>
    <col min="7945" max="7947" width="14.33203125" bestFit="1" customWidth="1"/>
    <col min="7948" max="7948" width="14.44140625" customWidth="1"/>
    <col min="7950" max="7950" width="12.44140625" bestFit="1" customWidth="1"/>
    <col min="8193" max="8193" width="16.5546875" customWidth="1"/>
    <col min="8194" max="8198" width="2.5546875" customWidth="1"/>
    <col min="8199" max="8199" width="48.88671875" bestFit="1" customWidth="1"/>
    <col min="8200" max="8200" width="13.6640625" bestFit="1" customWidth="1"/>
    <col min="8201" max="8203" width="14.33203125" bestFit="1" customWidth="1"/>
    <col min="8204" max="8204" width="14.44140625" customWidth="1"/>
    <col min="8206" max="8206" width="12.44140625" bestFit="1" customWidth="1"/>
    <col min="8449" max="8449" width="16.5546875" customWidth="1"/>
    <col min="8450" max="8454" width="2.5546875" customWidth="1"/>
    <col min="8455" max="8455" width="48.88671875" bestFit="1" customWidth="1"/>
    <col min="8456" max="8456" width="13.6640625" bestFit="1" customWidth="1"/>
    <col min="8457" max="8459" width="14.33203125" bestFit="1" customWidth="1"/>
    <col min="8460" max="8460" width="14.44140625" customWidth="1"/>
    <col min="8462" max="8462" width="12.44140625" bestFit="1" customWidth="1"/>
    <col min="8705" max="8705" width="16.5546875" customWidth="1"/>
    <col min="8706" max="8710" width="2.5546875" customWidth="1"/>
    <col min="8711" max="8711" width="48.88671875" bestFit="1" customWidth="1"/>
    <col min="8712" max="8712" width="13.6640625" bestFit="1" customWidth="1"/>
    <col min="8713" max="8715" width="14.33203125" bestFit="1" customWidth="1"/>
    <col min="8716" max="8716" width="14.44140625" customWidth="1"/>
    <col min="8718" max="8718" width="12.44140625" bestFit="1" customWidth="1"/>
    <col min="8961" max="8961" width="16.5546875" customWidth="1"/>
    <col min="8962" max="8966" width="2.5546875" customWidth="1"/>
    <col min="8967" max="8967" width="48.88671875" bestFit="1" customWidth="1"/>
    <col min="8968" max="8968" width="13.6640625" bestFit="1" customWidth="1"/>
    <col min="8969" max="8971" width="14.33203125" bestFit="1" customWidth="1"/>
    <col min="8972" max="8972" width="14.44140625" customWidth="1"/>
    <col min="8974" max="8974" width="12.44140625" bestFit="1" customWidth="1"/>
    <col min="9217" max="9217" width="16.5546875" customWidth="1"/>
    <col min="9218" max="9222" width="2.5546875" customWidth="1"/>
    <col min="9223" max="9223" width="48.88671875" bestFit="1" customWidth="1"/>
    <col min="9224" max="9224" width="13.6640625" bestFit="1" customWidth="1"/>
    <col min="9225" max="9227" width="14.33203125" bestFit="1" customWidth="1"/>
    <col min="9228" max="9228" width="14.44140625" customWidth="1"/>
    <col min="9230" max="9230" width="12.44140625" bestFit="1" customWidth="1"/>
    <col min="9473" max="9473" width="16.5546875" customWidth="1"/>
    <col min="9474" max="9478" width="2.5546875" customWidth="1"/>
    <col min="9479" max="9479" width="48.88671875" bestFit="1" customWidth="1"/>
    <col min="9480" max="9480" width="13.6640625" bestFit="1" customWidth="1"/>
    <col min="9481" max="9483" width="14.33203125" bestFit="1" customWidth="1"/>
    <col min="9484" max="9484" width="14.44140625" customWidth="1"/>
    <col min="9486" max="9486" width="12.44140625" bestFit="1" customWidth="1"/>
    <col min="9729" max="9729" width="16.5546875" customWidth="1"/>
    <col min="9730" max="9734" width="2.5546875" customWidth="1"/>
    <col min="9735" max="9735" width="48.88671875" bestFit="1" customWidth="1"/>
    <col min="9736" max="9736" width="13.6640625" bestFit="1" customWidth="1"/>
    <col min="9737" max="9739" width="14.33203125" bestFit="1" customWidth="1"/>
    <col min="9740" max="9740" width="14.44140625" customWidth="1"/>
    <col min="9742" max="9742" width="12.44140625" bestFit="1" customWidth="1"/>
    <col min="9985" max="9985" width="16.5546875" customWidth="1"/>
    <col min="9986" max="9990" width="2.5546875" customWidth="1"/>
    <col min="9991" max="9991" width="48.88671875" bestFit="1" customWidth="1"/>
    <col min="9992" max="9992" width="13.6640625" bestFit="1" customWidth="1"/>
    <col min="9993" max="9995" width="14.33203125" bestFit="1" customWidth="1"/>
    <col min="9996" max="9996" width="14.44140625" customWidth="1"/>
    <col min="9998" max="9998" width="12.44140625" bestFit="1" customWidth="1"/>
    <col min="10241" max="10241" width="16.5546875" customWidth="1"/>
    <col min="10242" max="10246" width="2.5546875" customWidth="1"/>
    <col min="10247" max="10247" width="48.88671875" bestFit="1" customWidth="1"/>
    <col min="10248" max="10248" width="13.6640625" bestFit="1" customWidth="1"/>
    <col min="10249" max="10251" width="14.33203125" bestFit="1" customWidth="1"/>
    <col min="10252" max="10252" width="14.44140625" customWidth="1"/>
    <col min="10254" max="10254" width="12.44140625" bestFit="1" customWidth="1"/>
    <col min="10497" max="10497" width="16.5546875" customWidth="1"/>
    <col min="10498" max="10502" width="2.5546875" customWidth="1"/>
    <col min="10503" max="10503" width="48.88671875" bestFit="1" customWidth="1"/>
    <col min="10504" max="10504" width="13.6640625" bestFit="1" customWidth="1"/>
    <col min="10505" max="10507" width="14.33203125" bestFit="1" customWidth="1"/>
    <col min="10508" max="10508" width="14.44140625" customWidth="1"/>
    <col min="10510" max="10510" width="12.44140625" bestFit="1" customWidth="1"/>
    <col min="10753" max="10753" width="16.5546875" customWidth="1"/>
    <col min="10754" max="10758" width="2.5546875" customWidth="1"/>
    <col min="10759" max="10759" width="48.88671875" bestFit="1" customWidth="1"/>
    <col min="10760" max="10760" width="13.6640625" bestFit="1" customWidth="1"/>
    <col min="10761" max="10763" width="14.33203125" bestFit="1" customWidth="1"/>
    <col min="10764" max="10764" width="14.44140625" customWidth="1"/>
    <col min="10766" max="10766" width="12.44140625" bestFit="1" customWidth="1"/>
    <col min="11009" max="11009" width="16.5546875" customWidth="1"/>
    <col min="11010" max="11014" width="2.5546875" customWidth="1"/>
    <col min="11015" max="11015" width="48.88671875" bestFit="1" customWidth="1"/>
    <col min="11016" max="11016" width="13.6640625" bestFit="1" customWidth="1"/>
    <col min="11017" max="11019" width="14.33203125" bestFit="1" customWidth="1"/>
    <col min="11020" max="11020" width="14.44140625" customWidth="1"/>
    <col min="11022" max="11022" width="12.44140625" bestFit="1" customWidth="1"/>
    <col min="11265" max="11265" width="16.5546875" customWidth="1"/>
    <col min="11266" max="11270" width="2.5546875" customWidth="1"/>
    <col min="11271" max="11271" width="48.88671875" bestFit="1" customWidth="1"/>
    <col min="11272" max="11272" width="13.6640625" bestFit="1" customWidth="1"/>
    <col min="11273" max="11275" width="14.33203125" bestFit="1" customWidth="1"/>
    <col min="11276" max="11276" width="14.44140625" customWidth="1"/>
    <col min="11278" max="11278" width="12.44140625" bestFit="1" customWidth="1"/>
    <col min="11521" max="11521" width="16.5546875" customWidth="1"/>
    <col min="11522" max="11526" width="2.5546875" customWidth="1"/>
    <col min="11527" max="11527" width="48.88671875" bestFit="1" customWidth="1"/>
    <col min="11528" max="11528" width="13.6640625" bestFit="1" customWidth="1"/>
    <col min="11529" max="11531" width="14.33203125" bestFit="1" customWidth="1"/>
    <col min="11532" max="11532" width="14.44140625" customWidth="1"/>
    <col min="11534" max="11534" width="12.44140625" bestFit="1" customWidth="1"/>
    <col min="11777" max="11777" width="16.5546875" customWidth="1"/>
    <col min="11778" max="11782" width="2.5546875" customWidth="1"/>
    <col min="11783" max="11783" width="48.88671875" bestFit="1" customWidth="1"/>
    <col min="11784" max="11784" width="13.6640625" bestFit="1" customWidth="1"/>
    <col min="11785" max="11787" width="14.33203125" bestFit="1" customWidth="1"/>
    <col min="11788" max="11788" width="14.44140625" customWidth="1"/>
    <col min="11790" max="11790" width="12.44140625" bestFit="1" customWidth="1"/>
    <col min="12033" max="12033" width="16.5546875" customWidth="1"/>
    <col min="12034" max="12038" width="2.5546875" customWidth="1"/>
    <col min="12039" max="12039" width="48.88671875" bestFit="1" customWidth="1"/>
    <col min="12040" max="12040" width="13.6640625" bestFit="1" customWidth="1"/>
    <col min="12041" max="12043" width="14.33203125" bestFit="1" customWidth="1"/>
    <col min="12044" max="12044" width="14.44140625" customWidth="1"/>
    <col min="12046" max="12046" width="12.44140625" bestFit="1" customWidth="1"/>
    <col min="12289" max="12289" width="16.5546875" customWidth="1"/>
    <col min="12290" max="12294" width="2.5546875" customWidth="1"/>
    <col min="12295" max="12295" width="48.88671875" bestFit="1" customWidth="1"/>
    <col min="12296" max="12296" width="13.6640625" bestFit="1" customWidth="1"/>
    <col min="12297" max="12299" width="14.33203125" bestFit="1" customWidth="1"/>
    <col min="12300" max="12300" width="14.44140625" customWidth="1"/>
    <col min="12302" max="12302" width="12.44140625" bestFit="1" customWidth="1"/>
    <col min="12545" max="12545" width="16.5546875" customWidth="1"/>
    <col min="12546" max="12550" width="2.5546875" customWidth="1"/>
    <col min="12551" max="12551" width="48.88671875" bestFit="1" customWidth="1"/>
    <col min="12552" max="12552" width="13.6640625" bestFit="1" customWidth="1"/>
    <col min="12553" max="12555" width="14.33203125" bestFit="1" customWidth="1"/>
    <col min="12556" max="12556" width="14.44140625" customWidth="1"/>
    <col min="12558" max="12558" width="12.44140625" bestFit="1" customWidth="1"/>
    <col min="12801" max="12801" width="16.5546875" customWidth="1"/>
    <col min="12802" max="12806" width="2.5546875" customWidth="1"/>
    <col min="12807" max="12807" width="48.88671875" bestFit="1" customWidth="1"/>
    <col min="12808" max="12808" width="13.6640625" bestFit="1" customWidth="1"/>
    <col min="12809" max="12811" width="14.33203125" bestFit="1" customWidth="1"/>
    <col min="12812" max="12812" width="14.44140625" customWidth="1"/>
    <col min="12814" max="12814" width="12.44140625" bestFit="1" customWidth="1"/>
    <col min="13057" max="13057" width="16.5546875" customWidth="1"/>
    <col min="13058" max="13062" width="2.5546875" customWidth="1"/>
    <col min="13063" max="13063" width="48.88671875" bestFit="1" customWidth="1"/>
    <col min="13064" max="13064" width="13.6640625" bestFit="1" customWidth="1"/>
    <col min="13065" max="13067" width="14.33203125" bestFit="1" customWidth="1"/>
    <col min="13068" max="13068" width="14.44140625" customWidth="1"/>
    <col min="13070" max="13070" width="12.44140625" bestFit="1" customWidth="1"/>
    <col min="13313" max="13313" width="16.5546875" customWidth="1"/>
    <col min="13314" max="13318" width="2.5546875" customWidth="1"/>
    <col min="13319" max="13319" width="48.88671875" bestFit="1" customWidth="1"/>
    <col min="13320" max="13320" width="13.6640625" bestFit="1" customWidth="1"/>
    <col min="13321" max="13323" width="14.33203125" bestFit="1" customWidth="1"/>
    <col min="13324" max="13324" width="14.44140625" customWidth="1"/>
    <col min="13326" max="13326" width="12.44140625" bestFit="1" customWidth="1"/>
    <col min="13569" max="13569" width="16.5546875" customWidth="1"/>
    <col min="13570" max="13574" width="2.5546875" customWidth="1"/>
    <col min="13575" max="13575" width="48.88671875" bestFit="1" customWidth="1"/>
    <col min="13576" max="13576" width="13.6640625" bestFit="1" customWidth="1"/>
    <col min="13577" max="13579" width="14.33203125" bestFit="1" customWidth="1"/>
    <col min="13580" max="13580" width="14.44140625" customWidth="1"/>
    <col min="13582" max="13582" width="12.44140625" bestFit="1" customWidth="1"/>
    <col min="13825" max="13825" width="16.5546875" customWidth="1"/>
    <col min="13826" max="13830" width="2.5546875" customWidth="1"/>
    <col min="13831" max="13831" width="48.88671875" bestFit="1" customWidth="1"/>
    <col min="13832" max="13832" width="13.6640625" bestFit="1" customWidth="1"/>
    <col min="13833" max="13835" width="14.33203125" bestFit="1" customWidth="1"/>
    <col min="13836" max="13836" width="14.44140625" customWidth="1"/>
    <col min="13838" max="13838" width="12.44140625" bestFit="1" customWidth="1"/>
    <col min="14081" max="14081" width="16.5546875" customWidth="1"/>
    <col min="14082" max="14086" width="2.5546875" customWidth="1"/>
    <col min="14087" max="14087" width="48.88671875" bestFit="1" customWidth="1"/>
    <col min="14088" max="14088" width="13.6640625" bestFit="1" customWidth="1"/>
    <col min="14089" max="14091" width="14.33203125" bestFit="1" customWidth="1"/>
    <col min="14092" max="14092" width="14.44140625" customWidth="1"/>
    <col min="14094" max="14094" width="12.44140625" bestFit="1" customWidth="1"/>
    <col min="14337" max="14337" width="16.5546875" customWidth="1"/>
    <col min="14338" max="14342" width="2.5546875" customWidth="1"/>
    <col min="14343" max="14343" width="48.88671875" bestFit="1" customWidth="1"/>
    <col min="14344" max="14344" width="13.6640625" bestFit="1" customWidth="1"/>
    <col min="14345" max="14347" width="14.33203125" bestFit="1" customWidth="1"/>
    <col min="14348" max="14348" width="14.44140625" customWidth="1"/>
    <col min="14350" max="14350" width="12.44140625" bestFit="1" customWidth="1"/>
    <col min="14593" max="14593" width="16.5546875" customWidth="1"/>
    <col min="14594" max="14598" width="2.5546875" customWidth="1"/>
    <col min="14599" max="14599" width="48.88671875" bestFit="1" customWidth="1"/>
    <col min="14600" max="14600" width="13.6640625" bestFit="1" customWidth="1"/>
    <col min="14601" max="14603" width="14.33203125" bestFit="1" customWidth="1"/>
    <col min="14604" max="14604" width="14.44140625" customWidth="1"/>
    <col min="14606" max="14606" width="12.44140625" bestFit="1" customWidth="1"/>
    <col min="14849" max="14849" width="16.5546875" customWidth="1"/>
    <col min="14850" max="14854" width="2.5546875" customWidth="1"/>
    <col min="14855" max="14855" width="48.88671875" bestFit="1" customWidth="1"/>
    <col min="14856" max="14856" width="13.6640625" bestFit="1" customWidth="1"/>
    <col min="14857" max="14859" width="14.33203125" bestFit="1" customWidth="1"/>
    <col min="14860" max="14860" width="14.44140625" customWidth="1"/>
    <col min="14862" max="14862" width="12.44140625" bestFit="1" customWidth="1"/>
    <col min="15105" max="15105" width="16.5546875" customWidth="1"/>
    <col min="15106" max="15110" width="2.5546875" customWidth="1"/>
    <col min="15111" max="15111" width="48.88671875" bestFit="1" customWidth="1"/>
    <col min="15112" max="15112" width="13.6640625" bestFit="1" customWidth="1"/>
    <col min="15113" max="15115" width="14.33203125" bestFit="1" customWidth="1"/>
    <col min="15116" max="15116" width="14.44140625" customWidth="1"/>
    <col min="15118" max="15118" width="12.44140625" bestFit="1" customWidth="1"/>
    <col min="15361" max="15361" width="16.5546875" customWidth="1"/>
    <col min="15362" max="15366" width="2.5546875" customWidth="1"/>
    <col min="15367" max="15367" width="48.88671875" bestFit="1" customWidth="1"/>
    <col min="15368" max="15368" width="13.6640625" bestFit="1" customWidth="1"/>
    <col min="15369" max="15371" width="14.33203125" bestFit="1" customWidth="1"/>
    <col min="15372" max="15372" width="14.44140625" customWidth="1"/>
    <col min="15374" max="15374" width="12.44140625" bestFit="1" customWidth="1"/>
    <col min="15617" max="15617" width="16.5546875" customWidth="1"/>
    <col min="15618" max="15622" width="2.5546875" customWidth="1"/>
    <col min="15623" max="15623" width="48.88671875" bestFit="1" customWidth="1"/>
    <col min="15624" max="15624" width="13.6640625" bestFit="1" customWidth="1"/>
    <col min="15625" max="15627" width="14.33203125" bestFit="1" customWidth="1"/>
    <col min="15628" max="15628" width="14.44140625" customWidth="1"/>
    <col min="15630" max="15630" width="12.44140625" bestFit="1" customWidth="1"/>
    <col min="15873" max="15873" width="16.5546875" customWidth="1"/>
    <col min="15874" max="15878" width="2.5546875" customWidth="1"/>
    <col min="15879" max="15879" width="48.88671875" bestFit="1" customWidth="1"/>
    <col min="15880" max="15880" width="13.6640625" bestFit="1" customWidth="1"/>
    <col min="15881" max="15883" width="14.33203125" bestFit="1" customWidth="1"/>
    <col min="15884" max="15884" width="14.44140625" customWidth="1"/>
    <col min="15886" max="15886" width="12.44140625" bestFit="1" customWidth="1"/>
    <col min="16129" max="16129" width="16.5546875" customWidth="1"/>
    <col min="16130" max="16134" width="2.5546875" customWidth="1"/>
    <col min="16135" max="16135" width="48.88671875" bestFit="1" customWidth="1"/>
    <col min="16136" max="16136" width="13.6640625" bestFit="1" customWidth="1"/>
    <col min="16137" max="16139" width="14.33203125" bestFit="1" customWidth="1"/>
    <col min="16140" max="16140" width="14.44140625" customWidth="1"/>
    <col min="16142" max="16142" width="12.44140625" bestFit="1" customWidth="1"/>
  </cols>
  <sheetData>
    <row r="1" spans="1:12" x14ac:dyDescent="0.3">
      <c r="H1" s="26"/>
      <c r="I1" s="26"/>
      <c r="J1" s="26"/>
    </row>
    <row r="2" spans="1:12" x14ac:dyDescent="0.3">
      <c r="A2" s="31" t="s">
        <v>344</v>
      </c>
      <c r="B2" s="32" t="s">
        <v>345</v>
      </c>
      <c r="C2" s="33"/>
      <c r="D2" s="33"/>
      <c r="E2" s="33"/>
      <c r="F2" s="33"/>
      <c r="G2" s="33"/>
      <c r="H2" s="25" t="s">
        <v>346</v>
      </c>
      <c r="I2" s="25" t="s">
        <v>347</v>
      </c>
      <c r="J2" s="25" t="s">
        <v>348</v>
      </c>
      <c r="K2" s="25" t="s">
        <v>349</v>
      </c>
      <c r="L2" s="26"/>
    </row>
    <row r="4" spans="1:12" x14ac:dyDescent="0.3">
      <c r="A4" s="34" t="s">
        <v>350</v>
      </c>
      <c r="B4" s="35"/>
      <c r="C4" s="35"/>
      <c r="D4" s="35"/>
      <c r="E4" s="35"/>
      <c r="F4" s="35"/>
      <c r="G4" s="35"/>
      <c r="H4" s="28"/>
      <c r="I4" s="28"/>
      <c r="J4" s="28"/>
      <c r="K4" s="28"/>
      <c r="L4" s="26"/>
    </row>
    <row r="5" spans="1:12" x14ac:dyDescent="0.3">
      <c r="A5" s="43" t="s">
        <v>26</v>
      </c>
      <c r="B5" s="44" t="s">
        <v>351</v>
      </c>
      <c r="C5" s="40"/>
      <c r="D5" s="40"/>
      <c r="E5" s="40"/>
      <c r="F5" s="40"/>
      <c r="G5" s="40"/>
      <c r="H5" s="25">
        <v>0</v>
      </c>
      <c r="I5" s="25">
        <v>49819953.700000003</v>
      </c>
      <c r="J5" s="25">
        <v>31602508.52</v>
      </c>
      <c r="K5" s="25">
        <v>18217445.18</v>
      </c>
      <c r="L5" s="26"/>
    </row>
    <row r="6" spans="1:12" x14ac:dyDescent="0.3">
      <c r="A6" s="43" t="s">
        <v>352</v>
      </c>
      <c r="B6" s="36" t="s">
        <v>353</v>
      </c>
      <c r="C6" s="44" t="s">
        <v>354</v>
      </c>
      <c r="D6" s="40"/>
      <c r="E6" s="40"/>
      <c r="F6" s="40"/>
      <c r="G6" s="40"/>
      <c r="H6" s="25">
        <v>0</v>
      </c>
      <c r="I6" s="25">
        <v>29315762.859999999</v>
      </c>
      <c r="J6" s="25">
        <v>16568082.76</v>
      </c>
      <c r="K6" s="25">
        <v>12747680.1</v>
      </c>
      <c r="L6" s="26"/>
    </row>
    <row r="7" spans="1:12" x14ac:dyDescent="0.3">
      <c r="A7" s="43" t="s">
        <v>355</v>
      </c>
      <c r="B7" s="37" t="s">
        <v>353</v>
      </c>
      <c r="C7" s="38"/>
      <c r="D7" s="44" t="s">
        <v>356</v>
      </c>
      <c r="E7" s="40"/>
      <c r="F7" s="40"/>
      <c r="G7" s="40"/>
      <c r="H7" s="25">
        <v>0</v>
      </c>
      <c r="I7" s="25">
        <v>29155043.670000002</v>
      </c>
      <c r="J7" s="25">
        <v>16512612.949999999</v>
      </c>
      <c r="K7" s="25">
        <v>12642430.720000001</v>
      </c>
      <c r="L7" s="26"/>
    </row>
    <row r="8" spans="1:12" x14ac:dyDescent="0.3">
      <c r="A8" s="43" t="s">
        <v>357</v>
      </c>
      <c r="B8" s="37" t="s">
        <v>353</v>
      </c>
      <c r="C8" s="38"/>
      <c r="D8" s="38"/>
      <c r="E8" s="44" t="s">
        <v>356</v>
      </c>
      <c r="F8" s="40"/>
      <c r="G8" s="40"/>
      <c r="H8" s="25">
        <v>0</v>
      </c>
      <c r="I8" s="25">
        <v>29155043.670000002</v>
      </c>
      <c r="J8" s="25">
        <v>16512612.949999999</v>
      </c>
      <c r="K8" s="25">
        <v>12642430.720000001</v>
      </c>
      <c r="L8" s="26"/>
    </row>
    <row r="9" spans="1:12" x14ac:dyDescent="0.3">
      <c r="A9" s="43" t="s">
        <v>358</v>
      </c>
      <c r="B9" s="37" t="s">
        <v>353</v>
      </c>
      <c r="C9" s="38"/>
      <c r="D9" s="38"/>
      <c r="E9" s="38"/>
      <c r="F9" s="44" t="s">
        <v>359</v>
      </c>
      <c r="G9" s="40"/>
      <c r="H9" s="25">
        <v>0</v>
      </c>
      <c r="I9" s="25">
        <v>10909.38</v>
      </c>
      <c r="J9" s="25">
        <v>5909.38</v>
      </c>
      <c r="K9" s="25">
        <v>5000</v>
      </c>
      <c r="L9" s="26"/>
    </row>
    <row r="10" spans="1:12" x14ac:dyDescent="0.3">
      <c r="A10" s="45" t="s">
        <v>360</v>
      </c>
      <c r="B10" s="37" t="s">
        <v>353</v>
      </c>
      <c r="C10" s="38"/>
      <c r="D10" s="38"/>
      <c r="E10" s="38"/>
      <c r="F10" s="38"/>
      <c r="G10" s="46" t="s">
        <v>361</v>
      </c>
      <c r="H10" s="27">
        <v>0</v>
      </c>
      <c r="I10" s="27">
        <v>10909.38</v>
      </c>
      <c r="J10" s="27">
        <v>5909.38</v>
      </c>
      <c r="K10" s="27">
        <v>5000</v>
      </c>
      <c r="L10" s="63"/>
    </row>
    <row r="11" spans="1:12" x14ac:dyDescent="0.3">
      <c r="A11" s="47" t="s">
        <v>353</v>
      </c>
      <c r="B11" s="37" t="s">
        <v>353</v>
      </c>
      <c r="C11" s="38"/>
      <c r="D11" s="38"/>
      <c r="E11" s="38"/>
      <c r="F11" s="38"/>
      <c r="G11" s="48" t="s">
        <v>353</v>
      </c>
      <c r="H11" s="26"/>
      <c r="I11" s="26"/>
      <c r="J11" s="26"/>
      <c r="K11" s="26"/>
      <c r="L11" s="26"/>
    </row>
    <row r="12" spans="1:12" x14ac:dyDescent="0.3">
      <c r="A12" s="43" t="s">
        <v>362</v>
      </c>
      <c r="B12" s="37" t="s">
        <v>353</v>
      </c>
      <c r="C12" s="38"/>
      <c r="D12" s="38"/>
      <c r="E12" s="38"/>
      <c r="F12" s="44" t="s">
        <v>363</v>
      </c>
      <c r="G12" s="40"/>
      <c r="H12" s="25">
        <v>0</v>
      </c>
      <c r="I12" s="25">
        <v>15486891.09</v>
      </c>
      <c r="J12" s="25">
        <v>15485816.07</v>
      </c>
      <c r="K12" s="25">
        <v>1075.02</v>
      </c>
      <c r="L12" s="26"/>
    </row>
    <row r="13" spans="1:12" x14ac:dyDescent="0.3">
      <c r="A13" s="45" t="s">
        <v>364</v>
      </c>
      <c r="B13" s="37" t="s">
        <v>353</v>
      </c>
      <c r="C13" s="38"/>
      <c r="D13" s="38"/>
      <c r="E13" s="38"/>
      <c r="F13" s="38"/>
      <c r="G13" s="46" t="s">
        <v>365</v>
      </c>
      <c r="H13" s="27">
        <v>0</v>
      </c>
      <c r="I13" s="27">
        <v>14033470.289999999</v>
      </c>
      <c r="J13" s="27">
        <v>14033136.07</v>
      </c>
      <c r="K13" s="27">
        <v>334.22</v>
      </c>
      <c r="L13" s="63"/>
    </row>
    <row r="14" spans="1:12" x14ac:dyDescent="0.3">
      <c r="A14" s="45" t="s">
        <v>366</v>
      </c>
      <c r="B14" s="37" t="s">
        <v>353</v>
      </c>
      <c r="C14" s="38"/>
      <c r="D14" s="38"/>
      <c r="E14" s="38"/>
      <c r="F14" s="38"/>
      <c r="G14" s="46" t="s">
        <v>367</v>
      </c>
      <c r="H14" s="27">
        <v>0</v>
      </c>
      <c r="I14" s="27">
        <v>818406.39</v>
      </c>
      <c r="J14" s="27">
        <v>818060</v>
      </c>
      <c r="K14" s="27">
        <v>346.39</v>
      </c>
      <c r="L14" s="63"/>
    </row>
    <row r="15" spans="1:12" x14ac:dyDescent="0.3">
      <c r="A15" s="45" t="s">
        <v>368</v>
      </c>
      <c r="B15" s="37" t="s">
        <v>353</v>
      </c>
      <c r="C15" s="38"/>
      <c r="D15" s="38"/>
      <c r="E15" s="38"/>
      <c r="F15" s="38"/>
      <c r="G15" s="46" t="s">
        <v>369</v>
      </c>
      <c r="H15" s="27">
        <v>0</v>
      </c>
      <c r="I15" s="27">
        <v>624088.15</v>
      </c>
      <c r="J15" s="27">
        <v>624060</v>
      </c>
      <c r="K15" s="27">
        <v>28.15</v>
      </c>
      <c r="L15" s="63"/>
    </row>
    <row r="16" spans="1:12" x14ac:dyDescent="0.3">
      <c r="A16" s="45" t="s">
        <v>370</v>
      </c>
      <c r="B16" s="37" t="s">
        <v>353</v>
      </c>
      <c r="C16" s="38"/>
      <c r="D16" s="38"/>
      <c r="E16" s="38"/>
      <c r="F16" s="38"/>
      <c r="G16" s="46" t="s">
        <v>371</v>
      </c>
      <c r="H16" s="27">
        <v>0</v>
      </c>
      <c r="I16" s="27">
        <v>10926.26</v>
      </c>
      <c r="J16" s="27">
        <v>10560</v>
      </c>
      <c r="K16" s="27">
        <v>366.26</v>
      </c>
      <c r="L16" s="63"/>
    </row>
    <row r="17" spans="1:12" x14ac:dyDescent="0.3">
      <c r="A17" s="47" t="s">
        <v>353</v>
      </c>
      <c r="B17" s="37" t="s">
        <v>353</v>
      </c>
      <c r="C17" s="38"/>
      <c r="D17" s="38"/>
      <c r="E17" s="38"/>
      <c r="F17" s="38"/>
      <c r="G17" s="48" t="s">
        <v>353</v>
      </c>
      <c r="H17" s="26"/>
      <c r="I17" s="26"/>
      <c r="J17" s="26"/>
      <c r="K17" s="26"/>
      <c r="L17" s="26"/>
    </row>
    <row r="18" spans="1:12" x14ac:dyDescent="0.3">
      <c r="A18" s="43" t="s">
        <v>372</v>
      </c>
      <c r="B18" s="37" t="s">
        <v>353</v>
      </c>
      <c r="C18" s="38"/>
      <c r="D18" s="38"/>
      <c r="E18" s="38"/>
      <c r="F18" s="44" t="s">
        <v>373</v>
      </c>
      <c r="G18" s="40"/>
      <c r="H18" s="25">
        <v>0</v>
      </c>
      <c r="I18" s="25">
        <v>13657243.199999999</v>
      </c>
      <c r="J18" s="25">
        <v>1020887.5</v>
      </c>
      <c r="K18" s="25">
        <v>12636355.699999999</v>
      </c>
      <c r="L18" s="26"/>
    </row>
    <row r="19" spans="1:12" x14ac:dyDescent="0.3">
      <c r="A19" s="45" t="s">
        <v>374</v>
      </c>
      <c r="B19" s="37" t="s">
        <v>353</v>
      </c>
      <c r="C19" s="38"/>
      <c r="D19" s="38"/>
      <c r="E19" s="38"/>
      <c r="F19" s="38"/>
      <c r="G19" s="46" t="s">
        <v>375</v>
      </c>
      <c r="H19" s="27">
        <v>0</v>
      </c>
      <c r="I19" s="27">
        <v>12202854.949999999</v>
      </c>
      <c r="J19" s="27">
        <v>1020567.95</v>
      </c>
      <c r="K19" s="27">
        <v>11182287</v>
      </c>
      <c r="L19" s="63"/>
    </row>
    <row r="20" spans="1:12" x14ac:dyDescent="0.3">
      <c r="A20" s="45" t="s">
        <v>376</v>
      </c>
      <c r="B20" s="37" t="s">
        <v>353</v>
      </c>
      <c r="C20" s="38"/>
      <c r="D20" s="38"/>
      <c r="E20" s="38"/>
      <c r="F20" s="38"/>
      <c r="G20" s="46" t="s">
        <v>377</v>
      </c>
      <c r="H20" s="27">
        <v>0</v>
      </c>
      <c r="I20" s="27">
        <v>819063.4</v>
      </c>
      <c r="J20" s="27">
        <v>179.96</v>
      </c>
      <c r="K20" s="27">
        <v>818883.44</v>
      </c>
      <c r="L20" s="63"/>
    </row>
    <row r="21" spans="1:12" x14ac:dyDescent="0.3">
      <c r="A21" s="45" t="s">
        <v>378</v>
      </c>
      <c r="B21" s="37" t="s">
        <v>353</v>
      </c>
      <c r="C21" s="38"/>
      <c r="D21" s="38"/>
      <c r="E21" s="38"/>
      <c r="F21" s="38"/>
      <c r="G21" s="46" t="s">
        <v>379</v>
      </c>
      <c r="H21" s="27">
        <v>0</v>
      </c>
      <c r="I21" s="27">
        <v>624811.19999999995</v>
      </c>
      <c r="J21" s="27">
        <v>137.28</v>
      </c>
      <c r="K21" s="27">
        <v>624673.92000000004</v>
      </c>
      <c r="L21" s="63"/>
    </row>
    <row r="22" spans="1:12" x14ac:dyDescent="0.3">
      <c r="A22" s="45" t="s">
        <v>380</v>
      </c>
      <c r="B22" s="37" t="s">
        <v>353</v>
      </c>
      <c r="C22" s="38"/>
      <c r="D22" s="38"/>
      <c r="E22" s="38"/>
      <c r="F22" s="38"/>
      <c r="G22" s="46" t="s">
        <v>381</v>
      </c>
      <c r="H22" s="27">
        <v>0</v>
      </c>
      <c r="I22" s="27">
        <v>10513.65</v>
      </c>
      <c r="J22" s="27">
        <v>2.31</v>
      </c>
      <c r="K22" s="27">
        <v>10511.34</v>
      </c>
      <c r="L22" s="63"/>
    </row>
    <row r="23" spans="1:12" x14ac:dyDescent="0.3">
      <c r="A23" s="47" t="s">
        <v>353</v>
      </c>
      <c r="B23" s="37" t="s">
        <v>353</v>
      </c>
      <c r="C23" s="38"/>
      <c r="D23" s="38"/>
      <c r="E23" s="38"/>
      <c r="F23" s="38"/>
      <c r="G23" s="48" t="s">
        <v>353</v>
      </c>
      <c r="H23" s="26"/>
      <c r="I23" s="26"/>
      <c r="J23" s="26"/>
      <c r="K23" s="26"/>
      <c r="L23" s="26"/>
    </row>
    <row r="24" spans="1:12" x14ac:dyDescent="0.3">
      <c r="A24" s="43" t="s">
        <v>386</v>
      </c>
      <c r="B24" s="37" t="s">
        <v>353</v>
      </c>
      <c r="C24" s="38"/>
      <c r="D24" s="44" t="s">
        <v>387</v>
      </c>
      <c r="E24" s="40"/>
      <c r="F24" s="40"/>
      <c r="G24" s="40"/>
      <c r="H24" s="25">
        <v>0</v>
      </c>
      <c r="I24" s="25">
        <v>160719.19</v>
      </c>
      <c r="J24" s="25">
        <v>55469.81</v>
      </c>
      <c r="K24" s="25">
        <v>105249.38</v>
      </c>
      <c r="L24" s="26"/>
    </row>
    <row r="25" spans="1:12" x14ac:dyDescent="0.3">
      <c r="A25" s="43" t="s">
        <v>388</v>
      </c>
      <c r="B25" s="37" t="s">
        <v>353</v>
      </c>
      <c r="C25" s="38"/>
      <c r="D25" s="38"/>
      <c r="E25" s="44" t="s">
        <v>389</v>
      </c>
      <c r="F25" s="40"/>
      <c r="G25" s="40"/>
      <c r="H25" s="25">
        <v>0</v>
      </c>
      <c r="I25" s="25">
        <v>106867.89</v>
      </c>
      <c r="J25" s="25">
        <v>50896.14</v>
      </c>
      <c r="K25" s="25">
        <v>55971.75</v>
      </c>
      <c r="L25" s="26"/>
    </row>
    <row r="26" spans="1:12" x14ac:dyDescent="0.3">
      <c r="A26" s="43" t="s">
        <v>390</v>
      </c>
      <c r="B26" s="37" t="s">
        <v>353</v>
      </c>
      <c r="C26" s="38"/>
      <c r="D26" s="38"/>
      <c r="E26" s="38"/>
      <c r="F26" s="44" t="s">
        <v>389</v>
      </c>
      <c r="G26" s="40"/>
      <c r="H26" s="25">
        <v>0</v>
      </c>
      <c r="I26" s="25">
        <v>106867.89</v>
      </c>
      <c r="J26" s="25">
        <v>50896.14</v>
      </c>
      <c r="K26" s="25">
        <v>55971.75</v>
      </c>
      <c r="L26" s="26"/>
    </row>
    <row r="27" spans="1:12" x14ac:dyDescent="0.3">
      <c r="A27" s="45" t="s">
        <v>391</v>
      </c>
      <c r="B27" s="37" t="s">
        <v>353</v>
      </c>
      <c r="C27" s="38"/>
      <c r="D27" s="38"/>
      <c r="E27" s="38"/>
      <c r="F27" s="38"/>
      <c r="G27" s="46" t="s">
        <v>392</v>
      </c>
      <c r="H27" s="27">
        <v>0</v>
      </c>
      <c r="I27" s="27">
        <v>7408.61</v>
      </c>
      <c r="J27" s="27">
        <v>0</v>
      </c>
      <c r="K27" s="27">
        <v>7408.61</v>
      </c>
      <c r="L27" s="63"/>
    </row>
    <row r="28" spans="1:12" x14ac:dyDescent="0.3">
      <c r="A28" s="45" t="s">
        <v>393</v>
      </c>
      <c r="B28" s="37" t="s">
        <v>353</v>
      </c>
      <c r="C28" s="38"/>
      <c r="D28" s="38"/>
      <c r="E28" s="38"/>
      <c r="F28" s="38"/>
      <c r="G28" s="46" t="s">
        <v>394</v>
      </c>
      <c r="H28" s="27">
        <v>0</v>
      </c>
      <c r="I28" s="27">
        <v>68904.91</v>
      </c>
      <c r="J28" s="27">
        <v>21126.62</v>
      </c>
      <c r="K28" s="27">
        <v>47778.29</v>
      </c>
      <c r="L28" s="63"/>
    </row>
    <row r="29" spans="1:12" x14ac:dyDescent="0.3">
      <c r="A29" s="45" t="s">
        <v>397</v>
      </c>
      <c r="B29" s="37" t="s">
        <v>353</v>
      </c>
      <c r="C29" s="38"/>
      <c r="D29" s="38"/>
      <c r="E29" s="38"/>
      <c r="F29" s="38"/>
      <c r="G29" s="46" t="s">
        <v>398</v>
      </c>
      <c r="H29" s="27">
        <v>0</v>
      </c>
      <c r="I29" s="27">
        <v>18576.740000000002</v>
      </c>
      <c r="J29" s="27">
        <v>18576.740000000002</v>
      </c>
      <c r="K29" s="27">
        <v>0</v>
      </c>
      <c r="L29" s="63"/>
    </row>
    <row r="30" spans="1:12" x14ac:dyDescent="0.3">
      <c r="A30" s="45" t="s">
        <v>399</v>
      </c>
      <c r="B30" s="37" t="s">
        <v>353</v>
      </c>
      <c r="C30" s="38"/>
      <c r="D30" s="38"/>
      <c r="E30" s="38"/>
      <c r="F30" s="38"/>
      <c r="G30" s="46" t="s">
        <v>400</v>
      </c>
      <c r="H30" s="27">
        <v>0</v>
      </c>
      <c r="I30" s="27">
        <v>784.85</v>
      </c>
      <c r="J30" s="27">
        <v>0</v>
      </c>
      <c r="K30" s="27">
        <v>784.85</v>
      </c>
      <c r="L30" s="63"/>
    </row>
    <row r="31" spans="1:12" x14ac:dyDescent="0.3">
      <c r="A31" s="45" t="s">
        <v>401</v>
      </c>
      <c r="B31" s="37" t="s">
        <v>353</v>
      </c>
      <c r="C31" s="38"/>
      <c r="D31" s="38"/>
      <c r="E31" s="38"/>
      <c r="F31" s="38"/>
      <c r="G31" s="46" t="s">
        <v>402</v>
      </c>
      <c r="H31" s="27">
        <v>0</v>
      </c>
      <c r="I31" s="27">
        <v>11192.78</v>
      </c>
      <c r="J31" s="27">
        <v>11192.78</v>
      </c>
      <c r="K31" s="27">
        <v>0</v>
      </c>
      <c r="L31" s="63"/>
    </row>
    <row r="32" spans="1:12" x14ac:dyDescent="0.3">
      <c r="A32" s="47" t="s">
        <v>353</v>
      </c>
      <c r="B32" s="37" t="s">
        <v>353</v>
      </c>
      <c r="C32" s="38"/>
      <c r="D32" s="38"/>
      <c r="E32" s="38"/>
      <c r="F32" s="38"/>
      <c r="G32" s="48" t="s">
        <v>353</v>
      </c>
      <c r="H32" s="26"/>
      <c r="I32" s="26"/>
      <c r="J32" s="26"/>
      <c r="K32" s="26"/>
      <c r="L32" s="26"/>
    </row>
    <row r="33" spans="1:12" x14ac:dyDescent="0.3">
      <c r="A33" s="43" t="s">
        <v>405</v>
      </c>
      <c r="B33" s="37" t="s">
        <v>353</v>
      </c>
      <c r="C33" s="38"/>
      <c r="D33" s="38"/>
      <c r="E33" s="44" t="s">
        <v>406</v>
      </c>
      <c r="F33" s="40"/>
      <c r="G33" s="40"/>
      <c r="H33" s="25">
        <v>0</v>
      </c>
      <c r="I33" s="25">
        <v>53851.3</v>
      </c>
      <c r="J33" s="25">
        <v>4573.67</v>
      </c>
      <c r="K33" s="25">
        <v>49277.63</v>
      </c>
      <c r="L33" s="26"/>
    </row>
    <row r="34" spans="1:12" x14ac:dyDescent="0.3">
      <c r="A34" s="43" t="s">
        <v>407</v>
      </c>
      <c r="B34" s="37" t="s">
        <v>353</v>
      </c>
      <c r="C34" s="38"/>
      <c r="D34" s="38"/>
      <c r="E34" s="38"/>
      <c r="F34" s="44" t="s">
        <v>406</v>
      </c>
      <c r="G34" s="40"/>
      <c r="H34" s="25">
        <v>0</v>
      </c>
      <c r="I34" s="25">
        <v>53851.3</v>
      </c>
      <c r="J34" s="25">
        <v>4573.67</v>
      </c>
      <c r="K34" s="25">
        <v>49277.63</v>
      </c>
      <c r="L34" s="26"/>
    </row>
    <row r="35" spans="1:12" x14ac:dyDescent="0.3">
      <c r="A35" s="45" t="s">
        <v>408</v>
      </c>
      <c r="B35" s="37" t="s">
        <v>353</v>
      </c>
      <c r="C35" s="38"/>
      <c r="D35" s="38"/>
      <c r="E35" s="38"/>
      <c r="F35" s="38"/>
      <c r="G35" s="46" t="s">
        <v>409</v>
      </c>
      <c r="H35" s="27">
        <v>0</v>
      </c>
      <c r="I35" s="27">
        <v>53851.3</v>
      </c>
      <c r="J35" s="27">
        <v>4573.67</v>
      </c>
      <c r="K35" s="27">
        <v>49277.63</v>
      </c>
      <c r="L35" s="63"/>
    </row>
    <row r="36" spans="1:12" x14ac:dyDescent="0.3">
      <c r="A36" s="47" t="s">
        <v>353</v>
      </c>
      <c r="B36" s="37" t="s">
        <v>353</v>
      </c>
      <c r="C36" s="38"/>
      <c r="D36" s="38"/>
      <c r="E36" s="38"/>
      <c r="F36" s="38"/>
      <c r="G36" s="48" t="s">
        <v>353</v>
      </c>
      <c r="H36" s="26"/>
      <c r="I36" s="26"/>
      <c r="J36" s="26"/>
      <c r="K36" s="26"/>
      <c r="L36" s="26"/>
    </row>
    <row r="37" spans="1:12" x14ac:dyDescent="0.3">
      <c r="A37" s="43" t="s">
        <v>410</v>
      </c>
      <c r="B37" s="36" t="s">
        <v>353</v>
      </c>
      <c r="C37" s="44" t="s">
        <v>411</v>
      </c>
      <c r="D37" s="40"/>
      <c r="E37" s="40"/>
      <c r="F37" s="40"/>
      <c r="G37" s="40"/>
      <c r="H37" s="25">
        <v>0</v>
      </c>
      <c r="I37" s="25">
        <v>20504190.84</v>
      </c>
      <c r="J37" s="25">
        <v>15034425.76</v>
      </c>
      <c r="K37" s="25">
        <v>5469765.0800000001</v>
      </c>
      <c r="L37" s="26"/>
    </row>
    <row r="38" spans="1:12" x14ac:dyDescent="0.3">
      <c r="A38" s="43" t="s">
        <v>1012</v>
      </c>
      <c r="B38" s="37" t="s">
        <v>353</v>
      </c>
      <c r="C38" s="38"/>
      <c r="D38" s="44" t="s">
        <v>1013</v>
      </c>
      <c r="E38" s="40"/>
      <c r="F38" s="40"/>
      <c r="G38" s="40"/>
      <c r="H38" s="25">
        <v>0</v>
      </c>
      <c r="I38" s="25">
        <v>10698.12</v>
      </c>
      <c r="J38" s="25">
        <v>0</v>
      </c>
      <c r="K38" s="25">
        <v>10698.12</v>
      </c>
      <c r="L38" s="26"/>
    </row>
    <row r="39" spans="1:12" x14ac:dyDescent="0.3">
      <c r="A39" s="43" t="s">
        <v>1014</v>
      </c>
      <c r="B39" s="37" t="s">
        <v>353</v>
      </c>
      <c r="C39" s="38"/>
      <c r="D39" s="38"/>
      <c r="E39" s="44" t="s">
        <v>1015</v>
      </c>
      <c r="F39" s="40"/>
      <c r="G39" s="40"/>
      <c r="H39" s="25">
        <v>0</v>
      </c>
      <c r="I39" s="25">
        <v>10698.12</v>
      </c>
      <c r="J39" s="25">
        <v>0</v>
      </c>
      <c r="K39" s="25">
        <v>10698.12</v>
      </c>
      <c r="L39" s="26"/>
    </row>
    <row r="40" spans="1:12" x14ac:dyDescent="0.3">
      <c r="A40" s="43" t="s">
        <v>1016</v>
      </c>
      <c r="B40" s="37" t="s">
        <v>353</v>
      </c>
      <c r="C40" s="38"/>
      <c r="D40" s="38"/>
      <c r="E40" s="38"/>
      <c r="F40" s="44" t="s">
        <v>1015</v>
      </c>
      <c r="G40" s="40"/>
      <c r="H40" s="25">
        <v>0</v>
      </c>
      <c r="I40" s="25">
        <v>10698.12</v>
      </c>
      <c r="J40" s="25">
        <v>0</v>
      </c>
      <c r="K40" s="25">
        <v>10698.12</v>
      </c>
      <c r="L40" s="26"/>
    </row>
    <row r="41" spans="1:12" x14ac:dyDescent="0.3">
      <c r="A41" s="45" t="s">
        <v>1017</v>
      </c>
      <c r="B41" s="37" t="s">
        <v>353</v>
      </c>
      <c r="C41" s="38"/>
      <c r="D41" s="38"/>
      <c r="E41" s="38"/>
      <c r="F41" s="38"/>
      <c r="G41" s="46" t="s">
        <v>1018</v>
      </c>
      <c r="H41" s="27">
        <v>0</v>
      </c>
      <c r="I41" s="27">
        <v>10698.12</v>
      </c>
      <c r="J41" s="27">
        <v>0</v>
      </c>
      <c r="K41" s="27">
        <v>10698.12</v>
      </c>
      <c r="L41" s="63"/>
    </row>
    <row r="42" spans="1:12" x14ac:dyDescent="0.3">
      <c r="A42" s="47" t="s">
        <v>353</v>
      </c>
      <c r="B42" s="37" t="s">
        <v>353</v>
      </c>
      <c r="C42" s="38"/>
      <c r="D42" s="38"/>
      <c r="E42" s="38"/>
      <c r="F42" s="38"/>
      <c r="G42" s="48" t="s">
        <v>353</v>
      </c>
      <c r="H42" s="26"/>
      <c r="I42" s="26"/>
      <c r="J42" s="26"/>
      <c r="K42" s="26"/>
      <c r="L42" s="26"/>
    </row>
    <row r="43" spans="1:12" x14ac:dyDescent="0.3">
      <c r="A43" s="43" t="s">
        <v>412</v>
      </c>
      <c r="B43" s="37" t="s">
        <v>353</v>
      </c>
      <c r="C43" s="38"/>
      <c r="D43" s="44" t="s">
        <v>413</v>
      </c>
      <c r="E43" s="40"/>
      <c r="F43" s="40"/>
      <c r="G43" s="40"/>
      <c r="H43" s="25">
        <v>0</v>
      </c>
      <c r="I43" s="25">
        <v>20493492.719999999</v>
      </c>
      <c r="J43" s="25">
        <v>15034425.76</v>
      </c>
      <c r="K43" s="25">
        <v>5459066.96</v>
      </c>
      <c r="L43" s="26"/>
    </row>
    <row r="44" spans="1:12" x14ac:dyDescent="0.3">
      <c r="A44" s="43" t="s">
        <v>414</v>
      </c>
      <c r="B44" s="37" t="s">
        <v>353</v>
      </c>
      <c r="C44" s="38"/>
      <c r="D44" s="38"/>
      <c r="E44" s="44" t="s">
        <v>415</v>
      </c>
      <c r="F44" s="40"/>
      <c r="G44" s="40"/>
      <c r="H44" s="25">
        <v>0</v>
      </c>
      <c r="I44" s="25">
        <v>1939123.08</v>
      </c>
      <c r="J44" s="25">
        <v>0</v>
      </c>
      <c r="K44" s="25">
        <v>1939123.08</v>
      </c>
      <c r="L44" s="26"/>
    </row>
    <row r="45" spans="1:12" x14ac:dyDescent="0.3">
      <c r="A45" s="43" t="s">
        <v>416</v>
      </c>
      <c r="B45" s="37" t="s">
        <v>353</v>
      </c>
      <c r="C45" s="38"/>
      <c r="D45" s="38"/>
      <c r="E45" s="38"/>
      <c r="F45" s="44" t="s">
        <v>415</v>
      </c>
      <c r="G45" s="40"/>
      <c r="H45" s="25">
        <v>0</v>
      </c>
      <c r="I45" s="25">
        <v>1939123.08</v>
      </c>
      <c r="J45" s="25">
        <v>0</v>
      </c>
      <c r="K45" s="25">
        <v>1939123.08</v>
      </c>
      <c r="L45" s="26"/>
    </row>
    <row r="46" spans="1:12" x14ac:dyDescent="0.3">
      <c r="A46" s="45" t="s">
        <v>417</v>
      </c>
      <c r="B46" s="37" t="s">
        <v>353</v>
      </c>
      <c r="C46" s="38"/>
      <c r="D46" s="38"/>
      <c r="E46" s="38"/>
      <c r="F46" s="38"/>
      <c r="G46" s="46" t="s">
        <v>418</v>
      </c>
      <c r="H46" s="27">
        <v>0</v>
      </c>
      <c r="I46" s="27">
        <v>181970</v>
      </c>
      <c r="J46" s="27">
        <v>0</v>
      </c>
      <c r="K46" s="27">
        <v>181970</v>
      </c>
      <c r="L46" s="63"/>
    </row>
    <row r="47" spans="1:12" x14ac:dyDescent="0.3">
      <c r="A47" s="45" t="s">
        <v>419</v>
      </c>
      <c r="B47" s="37" t="s">
        <v>353</v>
      </c>
      <c r="C47" s="38"/>
      <c r="D47" s="38"/>
      <c r="E47" s="38"/>
      <c r="F47" s="38"/>
      <c r="G47" s="46" t="s">
        <v>420</v>
      </c>
      <c r="H47" s="27">
        <v>0</v>
      </c>
      <c r="I47" s="27">
        <v>178120.55</v>
      </c>
      <c r="J47" s="27">
        <v>0</v>
      </c>
      <c r="K47" s="27">
        <v>178120.55</v>
      </c>
      <c r="L47" s="63"/>
    </row>
    <row r="48" spans="1:12" x14ac:dyDescent="0.3">
      <c r="A48" s="45" t="s">
        <v>421</v>
      </c>
      <c r="B48" s="37" t="s">
        <v>353</v>
      </c>
      <c r="C48" s="38"/>
      <c r="D48" s="38"/>
      <c r="E48" s="38"/>
      <c r="F48" s="38"/>
      <c r="G48" s="46" t="s">
        <v>422</v>
      </c>
      <c r="H48" s="27">
        <v>0</v>
      </c>
      <c r="I48" s="27">
        <v>75546.350000000006</v>
      </c>
      <c r="J48" s="27">
        <v>0</v>
      </c>
      <c r="K48" s="27">
        <v>75546.350000000006</v>
      </c>
      <c r="L48" s="63"/>
    </row>
    <row r="49" spans="1:12" x14ac:dyDescent="0.3">
      <c r="A49" s="45" t="s">
        <v>423</v>
      </c>
      <c r="B49" s="37" t="s">
        <v>353</v>
      </c>
      <c r="C49" s="38"/>
      <c r="D49" s="38"/>
      <c r="E49" s="38"/>
      <c r="F49" s="38"/>
      <c r="G49" s="46" t="s">
        <v>424</v>
      </c>
      <c r="H49" s="27">
        <v>0</v>
      </c>
      <c r="I49" s="27">
        <v>1382407.18</v>
      </c>
      <c r="J49" s="27">
        <v>0</v>
      </c>
      <c r="K49" s="27">
        <v>1382407.18</v>
      </c>
      <c r="L49" s="63"/>
    </row>
    <row r="50" spans="1:12" x14ac:dyDescent="0.3">
      <c r="A50" s="45" t="s">
        <v>425</v>
      </c>
      <c r="B50" s="37" t="s">
        <v>353</v>
      </c>
      <c r="C50" s="38"/>
      <c r="D50" s="38"/>
      <c r="E50" s="38"/>
      <c r="F50" s="38"/>
      <c r="G50" s="46" t="s">
        <v>426</v>
      </c>
      <c r="H50" s="27">
        <v>0</v>
      </c>
      <c r="I50" s="27">
        <v>121079</v>
      </c>
      <c r="J50" s="27">
        <v>0</v>
      </c>
      <c r="K50" s="27">
        <v>121079</v>
      </c>
      <c r="L50" s="63"/>
    </row>
    <row r="51" spans="1:12" x14ac:dyDescent="0.3">
      <c r="A51" s="47" t="s">
        <v>353</v>
      </c>
      <c r="B51" s="37" t="s">
        <v>353</v>
      </c>
      <c r="C51" s="38"/>
      <c r="D51" s="38"/>
      <c r="E51" s="38"/>
      <c r="F51" s="38"/>
      <c r="G51" s="48" t="s">
        <v>353</v>
      </c>
      <c r="H51" s="26"/>
      <c r="I51" s="26"/>
      <c r="J51" s="26"/>
      <c r="K51" s="26"/>
      <c r="L51" s="26"/>
    </row>
    <row r="52" spans="1:12" x14ac:dyDescent="0.3">
      <c r="A52" s="43" t="s">
        <v>427</v>
      </c>
      <c r="B52" s="37" t="s">
        <v>353</v>
      </c>
      <c r="C52" s="38"/>
      <c r="D52" s="38"/>
      <c r="E52" s="44" t="s">
        <v>428</v>
      </c>
      <c r="F52" s="40"/>
      <c r="G52" s="40"/>
      <c r="H52" s="25">
        <v>0</v>
      </c>
      <c r="I52" s="25">
        <v>0</v>
      </c>
      <c r="J52" s="25">
        <v>1939123.08</v>
      </c>
      <c r="K52" s="25">
        <v>-1939123.08</v>
      </c>
      <c r="L52" s="26"/>
    </row>
    <row r="53" spans="1:12" x14ac:dyDescent="0.3">
      <c r="A53" s="43" t="s">
        <v>429</v>
      </c>
      <c r="B53" s="37" t="s">
        <v>353</v>
      </c>
      <c r="C53" s="38"/>
      <c r="D53" s="38"/>
      <c r="E53" s="38"/>
      <c r="F53" s="44" t="s">
        <v>428</v>
      </c>
      <c r="G53" s="40"/>
      <c r="H53" s="25">
        <v>0</v>
      </c>
      <c r="I53" s="25">
        <v>0</v>
      </c>
      <c r="J53" s="25">
        <v>1939123.08</v>
      </c>
      <c r="K53" s="25">
        <v>-1939123.08</v>
      </c>
      <c r="L53" s="26"/>
    </row>
    <row r="54" spans="1:12" x14ac:dyDescent="0.3">
      <c r="A54" s="45" t="s">
        <v>430</v>
      </c>
      <c r="B54" s="37" t="s">
        <v>353</v>
      </c>
      <c r="C54" s="38"/>
      <c r="D54" s="38"/>
      <c r="E54" s="38"/>
      <c r="F54" s="38"/>
      <c r="G54" s="46" t="s">
        <v>431</v>
      </c>
      <c r="H54" s="27">
        <v>0</v>
      </c>
      <c r="I54" s="27">
        <v>0</v>
      </c>
      <c r="J54" s="27">
        <v>178120.55</v>
      </c>
      <c r="K54" s="27">
        <v>-178120.55</v>
      </c>
      <c r="L54" s="63"/>
    </row>
    <row r="55" spans="1:12" x14ac:dyDescent="0.3">
      <c r="A55" s="45" t="s">
        <v>432</v>
      </c>
      <c r="B55" s="37" t="s">
        <v>353</v>
      </c>
      <c r="C55" s="38"/>
      <c r="D55" s="38"/>
      <c r="E55" s="38"/>
      <c r="F55" s="38"/>
      <c r="G55" s="46" t="s">
        <v>433</v>
      </c>
      <c r="H55" s="27">
        <v>0</v>
      </c>
      <c r="I55" s="27">
        <v>0</v>
      </c>
      <c r="J55" s="27">
        <v>75546.350000000006</v>
      </c>
      <c r="K55" s="27">
        <v>-75546.350000000006</v>
      </c>
      <c r="L55" s="63"/>
    </row>
    <row r="56" spans="1:12" x14ac:dyDescent="0.3">
      <c r="A56" s="45" t="s">
        <v>434</v>
      </c>
      <c r="B56" s="37" t="s">
        <v>353</v>
      </c>
      <c r="C56" s="38"/>
      <c r="D56" s="38"/>
      <c r="E56" s="38"/>
      <c r="F56" s="38"/>
      <c r="G56" s="46" t="s">
        <v>435</v>
      </c>
      <c r="H56" s="27">
        <v>0</v>
      </c>
      <c r="I56" s="27">
        <v>0</v>
      </c>
      <c r="J56" s="27">
        <v>1382407.18</v>
      </c>
      <c r="K56" s="27">
        <v>-1382407.18</v>
      </c>
      <c r="L56" s="63"/>
    </row>
    <row r="57" spans="1:12" x14ac:dyDescent="0.3">
      <c r="A57" s="45" t="s">
        <v>436</v>
      </c>
      <c r="B57" s="37" t="s">
        <v>353</v>
      </c>
      <c r="C57" s="38"/>
      <c r="D57" s="38"/>
      <c r="E57" s="38"/>
      <c r="F57" s="38"/>
      <c r="G57" s="46" t="s">
        <v>437</v>
      </c>
      <c r="H57" s="27">
        <v>0</v>
      </c>
      <c r="I57" s="27">
        <v>0</v>
      </c>
      <c r="J57" s="27">
        <v>181970</v>
      </c>
      <c r="K57" s="27">
        <v>-181970</v>
      </c>
      <c r="L57" s="63"/>
    </row>
    <row r="58" spans="1:12" x14ac:dyDescent="0.3">
      <c r="A58" s="45" t="s">
        <v>438</v>
      </c>
      <c r="B58" s="37" t="s">
        <v>353</v>
      </c>
      <c r="C58" s="38"/>
      <c r="D58" s="38"/>
      <c r="E58" s="38"/>
      <c r="F58" s="38"/>
      <c r="G58" s="46" t="s">
        <v>439</v>
      </c>
      <c r="H58" s="27">
        <v>0</v>
      </c>
      <c r="I58" s="27">
        <v>0</v>
      </c>
      <c r="J58" s="27">
        <v>121079</v>
      </c>
      <c r="K58" s="27">
        <v>-121079</v>
      </c>
      <c r="L58" s="63"/>
    </row>
    <row r="59" spans="1:12" x14ac:dyDescent="0.3">
      <c r="A59" s="47" t="s">
        <v>353</v>
      </c>
      <c r="B59" s="37" t="s">
        <v>353</v>
      </c>
      <c r="C59" s="38"/>
      <c r="D59" s="38"/>
      <c r="E59" s="38"/>
      <c r="F59" s="38"/>
      <c r="G59" s="48" t="s">
        <v>353</v>
      </c>
      <c r="H59" s="26"/>
      <c r="I59" s="26"/>
      <c r="J59" s="26"/>
      <c r="K59" s="26"/>
      <c r="L59" s="26"/>
    </row>
    <row r="60" spans="1:12" x14ac:dyDescent="0.3">
      <c r="A60" s="43" t="s">
        <v>440</v>
      </c>
      <c r="B60" s="37" t="s">
        <v>353</v>
      </c>
      <c r="C60" s="38"/>
      <c r="D60" s="38"/>
      <c r="E60" s="44" t="s">
        <v>441</v>
      </c>
      <c r="F60" s="40"/>
      <c r="G60" s="40"/>
      <c r="H60" s="25">
        <v>0</v>
      </c>
      <c r="I60" s="25">
        <v>18345289.219999999</v>
      </c>
      <c r="J60" s="25">
        <v>2482.6</v>
      </c>
      <c r="K60" s="25">
        <v>18342806.620000001</v>
      </c>
      <c r="L60" s="26"/>
    </row>
    <row r="61" spans="1:12" x14ac:dyDescent="0.3">
      <c r="A61" s="43" t="s">
        <v>442</v>
      </c>
      <c r="B61" s="37" t="s">
        <v>353</v>
      </c>
      <c r="C61" s="38"/>
      <c r="D61" s="38"/>
      <c r="E61" s="38"/>
      <c r="F61" s="44" t="s">
        <v>441</v>
      </c>
      <c r="G61" s="40"/>
      <c r="H61" s="25">
        <v>0</v>
      </c>
      <c r="I61" s="25">
        <v>18345289.219999999</v>
      </c>
      <c r="J61" s="25">
        <v>2482.6</v>
      </c>
      <c r="K61" s="25">
        <v>18342806.620000001</v>
      </c>
      <c r="L61" s="26"/>
    </row>
    <row r="62" spans="1:12" x14ac:dyDescent="0.3">
      <c r="A62" s="45" t="s">
        <v>443</v>
      </c>
      <c r="B62" s="37" t="s">
        <v>353</v>
      </c>
      <c r="C62" s="38"/>
      <c r="D62" s="38"/>
      <c r="E62" s="38"/>
      <c r="F62" s="38"/>
      <c r="G62" s="46" t="s">
        <v>424</v>
      </c>
      <c r="H62" s="27">
        <v>0</v>
      </c>
      <c r="I62" s="27">
        <v>328248.56</v>
      </c>
      <c r="J62" s="27">
        <v>0</v>
      </c>
      <c r="K62" s="27">
        <v>328248.56</v>
      </c>
      <c r="L62" s="63"/>
    </row>
    <row r="63" spans="1:12" x14ac:dyDescent="0.3">
      <c r="A63" s="45" t="s">
        <v>444</v>
      </c>
      <c r="B63" s="37" t="s">
        <v>353</v>
      </c>
      <c r="C63" s="38"/>
      <c r="D63" s="38"/>
      <c r="E63" s="38"/>
      <c r="F63" s="38"/>
      <c r="G63" s="46" t="s">
        <v>445</v>
      </c>
      <c r="H63" s="27">
        <v>0</v>
      </c>
      <c r="I63" s="27">
        <v>192699.85</v>
      </c>
      <c r="J63" s="27">
        <v>0</v>
      </c>
      <c r="K63" s="27">
        <v>192699.85</v>
      </c>
      <c r="L63" s="63"/>
    </row>
    <row r="64" spans="1:12" x14ac:dyDescent="0.3">
      <c r="A64" s="45" t="s">
        <v>446</v>
      </c>
      <c r="B64" s="37" t="s">
        <v>353</v>
      </c>
      <c r="C64" s="38"/>
      <c r="D64" s="38"/>
      <c r="E64" s="38"/>
      <c r="F64" s="38"/>
      <c r="G64" s="46" t="s">
        <v>447</v>
      </c>
      <c r="H64" s="27">
        <v>0</v>
      </c>
      <c r="I64" s="27">
        <v>2379044.61</v>
      </c>
      <c r="J64" s="27">
        <v>1302.5999999999999</v>
      </c>
      <c r="K64" s="27">
        <v>2377742.0099999998</v>
      </c>
      <c r="L64" s="63"/>
    </row>
    <row r="65" spans="1:12" x14ac:dyDescent="0.3">
      <c r="A65" s="45" t="s">
        <v>448</v>
      </c>
      <c r="B65" s="37" t="s">
        <v>353</v>
      </c>
      <c r="C65" s="38"/>
      <c r="D65" s="38"/>
      <c r="E65" s="38"/>
      <c r="F65" s="38"/>
      <c r="G65" s="46" t="s">
        <v>422</v>
      </c>
      <c r="H65" s="27">
        <v>0</v>
      </c>
      <c r="I65" s="27">
        <v>1930297.51</v>
      </c>
      <c r="J65" s="27">
        <v>1180</v>
      </c>
      <c r="K65" s="27">
        <v>1929117.51</v>
      </c>
      <c r="L65" s="63"/>
    </row>
    <row r="66" spans="1:12" x14ac:dyDescent="0.3">
      <c r="A66" s="45" t="s">
        <v>449</v>
      </c>
      <c r="B66" s="37" t="s">
        <v>353</v>
      </c>
      <c r="C66" s="38"/>
      <c r="D66" s="38"/>
      <c r="E66" s="38"/>
      <c r="F66" s="38"/>
      <c r="G66" s="46" t="s">
        <v>420</v>
      </c>
      <c r="H66" s="27">
        <v>0</v>
      </c>
      <c r="I66" s="27">
        <v>4196524.0599999996</v>
      </c>
      <c r="J66" s="27">
        <v>0</v>
      </c>
      <c r="K66" s="27">
        <v>4196524.0599999996</v>
      </c>
      <c r="L66" s="63"/>
    </row>
    <row r="67" spans="1:12" x14ac:dyDescent="0.3">
      <c r="A67" s="45" t="s">
        <v>450</v>
      </c>
      <c r="B67" s="37" t="s">
        <v>353</v>
      </c>
      <c r="C67" s="38"/>
      <c r="D67" s="38"/>
      <c r="E67" s="38"/>
      <c r="F67" s="38"/>
      <c r="G67" s="46" t="s">
        <v>451</v>
      </c>
      <c r="H67" s="27">
        <v>0</v>
      </c>
      <c r="I67" s="27">
        <v>7667764.1200000001</v>
      </c>
      <c r="J67" s="27">
        <v>0</v>
      </c>
      <c r="K67" s="27">
        <v>7667764.1200000001</v>
      </c>
      <c r="L67" s="63"/>
    </row>
    <row r="68" spans="1:12" x14ac:dyDescent="0.3">
      <c r="A68" s="45" t="s">
        <v>452</v>
      </c>
      <c r="B68" s="37" t="s">
        <v>353</v>
      </c>
      <c r="C68" s="38"/>
      <c r="D68" s="38"/>
      <c r="E68" s="38"/>
      <c r="F68" s="38"/>
      <c r="G68" s="46" t="s">
        <v>453</v>
      </c>
      <c r="H68" s="27">
        <v>0</v>
      </c>
      <c r="I68" s="27">
        <v>1235227.45</v>
      </c>
      <c r="J68" s="27">
        <v>0</v>
      </c>
      <c r="K68" s="27">
        <v>1235227.45</v>
      </c>
      <c r="L68" s="63"/>
    </row>
    <row r="69" spans="1:12" x14ac:dyDescent="0.3">
      <c r="A69" s="45" t="s">
        <v>454</v>
      </c>
      <c r="B69" s="37" t="s">
        <v>353</v>
      </c>
      <c r="C69" s="38"/>
      <c r="D69" s="38"/>
      <c r="E69" s="38"/>
      <c r="F69" s="38"/>
      <c r="G69" s="46" t="s">
        <v>455</v>
      </c>
      <c r="H69" s="27">
        <v>0</v>
      </c>
      <c r="I69" s="27">
        <v>104497</v>
      </c>
      <c r="J69" s="27">
        <v>0</v>
      </c>
      <c r="K69" s="27">
        <v>104497</v>
      </c>
      <c r="L69" s="63"/>
    </row>
    <row r="70" spans="1:12" x14ac:dyDescent="0.3">
      <c r="A70" s="45" t="s">
        <v>456</v>
      </c>
      <c r="B70" s="37" t="s">
        <v>353</v>
      </c>
      <c r="C70" s="38"/>
      <c r="D70" s="38"/>
      <c r="E70" s="38"/>
      <c r="F70" s="38"/>
      <c r="G70" s="46" t="s">
        <v>418</v>
      </c>
      <c r="H70" s="27">
        <v>0</v>
      </c>
      <c r="I70" s="27">
        <v>295946.06</v>
      </c>
      <c r="J70" s="27">
        <v>0</v>
      </c>
      <c r="K70" s="27">
        <v>295946.06</v>
      </c>
      <c r="L70" s="63"/>
    </row>
    <row r="71" spans="1:12" x14ac:dyDescent="0.3">
      <c r="A71" s="45" t="s">
        <v>457</v>
      </c>
      <c r="B71" s="37" t="s">
        <v>353</v>
      </c>
      <c r="C71" s="38"/>
      <c r="D71" s="38"/>
      <c r="E71" s="38"/>
      <c r="F71" s="38"/>
      <c r="G71" s="46" t="s">
        <v>458</v>
      </c>
      <c r="H71" s="27">
        <v>0</v>
      </c>
      <c r="I71" s="27">
        <v>15040</v>
      </c>
      <c r="J71" s="27">
        <v>0</v>
      </c>
      <c r="K71" s="27">
        <v>15040</v>
      </c>
      <c r="L71" s="63"/>
    </row>
    <row r="72" spans="1:12" x14ac:dyDescent="0.3">
      <c r="A72" s="47" t="s">
        <v>353</v>
      </c>
      <c r="B72" s="37" t="s">
        <v>353</v>
      </c>
      <c r="C72" s="38"/>
      <c r="D72" s="38"/>
      <c r="E72" s="38"/>
      <c r="F72" s="38"/>
      <c r="G72" s="48" t="s">
        <v>353</v>
      </c>
      <c r="H72" s="26"/>
      <c r="I72" s="26"/>
      <c r="J72" s="26"/>
      <c r="K72" s="26"/>
      <c r="L72" s="26"/>
    </row>
    <row r="73" spans="1:12" x14ac:dyDescent="0.3">
      <c r="A73" s="43" t="s">
        <v>459</v>
      </c>
      <c r="B73" s="37" t="s">
        <v>353</v>
      </c>
      <c r="C73" s="38"/>
      <c r="D73" s="38"/>
      <c r="E73" s="44" t="s">
        <v>460</v>
      </c>
      <c r="F73" s="40"/>
      <c r="G73" s="40"/>
      <c r="H73" s="25">
        <v>0</v>
      </c>
      <c r="I73" s="25">
        <v>2310.61</v>
      </c>
      <c r="J73" s="25">
        <v>12908480.449999999</v>
      </c>
      <c r="K73" s="25">
        <v>-12906169.84</v>
      </c>
      <c r="L73" s="26"/>
    </row>
    <row r="74" spans="1:12" x14ac:dyDescent="0.3">
      <c r="A74" s="43" t="s">
        <v>461</v>
      </c>
      <c r="B74" s="37" t="s">
        <v>353</v>
      </c>
      <c r="C74" s="38"/>
      <c r="D74" s="38"/>
      <c r="E74" s="38"/>
      <c r="F74" s="44" t="s">
        <v>460</v>
      </c>
      <c r="G74" s="40"/>
      <c r="H74" s="25">
        <v>0</v>
      </c>
      <c r="I74" s="25">
        <v>2310.61</v>
      </c>
      <c r="J74" s="25">
        <v>12908480.449999999</v>
      </c>
      <c r="K74" s="25">
        <v>-12906169.84</v>
      </c>
      <c r="L74" s="26"/>
    </row>
    <row r="75" spans="1:12" x14ac:dyDescent="0.3">
      <c r="A75" s="45" t="s">
        <v>462</v>
      </c>
      <c r="B75" s="37" t="s">
        <v>353</v>
      </c>
      <c r="C75" s="38"/>
      <c r="D75" s="38"/>
      <c r="E75" s="38"/>
      <c r="F75" s="38"/>
      <c r="G75" s="46" t="s">
        <v>463</v>
      </c>
      <c r="H75" s="27">
        <v>0</v>
      </c>
      <c r="I75" s="27">
        <v>1302.5999999999999</v>
      </c>
      <c r="J75" s="27">
        <v>2379044.61</v>
      </c>
      <c r="K75" s="27">
        <v>-2377742.0099999998</v>
      </c>
      <c r="L75" s="63"/>
    </row>
    <row r="76" spans="1:12" x14ac:dyDescent="0.3">
      <c r="A76" s="45" t="s">
        <v>464</v>
      </c>
      <c r="B76" s="37" t="s">
        <v>353</v>
      </c>
      <c r="C76" s="38"/>
      <c r="D76" s="38"/>
      <c r="E76" s="38"/>
      <c r="F76" s="38"/>
      <c r="G76" s="46" t="s">
        <v>431</v>
      </c>
      <c r="H76" s="27">
        <v>0</v>
      </c>
      <c r="I76" s="27">
        <v>0</v>
      </c>
      <c r="J76" s="27">
        <v>1721708.65</v>
      </c>
      <c r="K76" s="27">
        <v>-1721708.65</v>
      </c>
      <c r="L76" s="63"/>
    </row>
    <row r="77" spans="1:12" x14ac:dyDescent="0.3">
      <c r="A77" s="45" t="s">
        <v>465</v>
      </c>
      <c r="B77" s="37" t="s">
        <v>353</v>
      </c>
      <c r="C77" s="38"/>
      <c r="D77" s="38"/>
      <c r="E77" s="38"/>
      <c r="F77" s="38"/>
      <c r="G77" s="46" t="s">
        <v>433</v>
      </c>
      <c r="H77" s="27">
        <v>0</v>
      </c>
      <c r="I77" s="27">
        <v>1008.01</v>
      </c>
      <c r="J77" s="27">
        <v>1135160.99</v>
      </c>
      <c r="K77" s="27">
        <v>-1134152.98</v>
      </c>
      <c r="L77" s="63"/>
    </row>
    <row r="78" spans="1:12" x14ac:dyDescent="0.3">
      <c r="A78" s="45" t="s">
        <v>466</v>
      </c>
      <c r="B78" s="37" t="s">
        <v>353</v>
      </c>
      <c r="C78" s="38"/>
      <c r="D78" s="38"/>
      <c r="E78" s="38"/>
      <c r="F78" s="38"/>
      <c r="G78" s="46" t="s">
        <v>435</v>
      </c>
      <c r="H78" s="27">
        <v>0</v>
      </c>
      <c r="I78" s="27">
        <v>0</v>
      </c>
      <c r="J78" s="27">
        <v>328248.56</v>
      </c>
      <c r="K78" s="27">
        <v>-328248.56</v>
      </c>
      <c r="L78" s="63"/>
    </row>
    <row r="79" spans="1:12" x14ac:dyDescent="0.3">
      <c r="A79" s="45" t="s">
        <v>467</v>
      </c>
      <c r="B79" s="37" t="s">
        <v>353</v>
      </c>
      <c r="C79" s="38"/>
      <c r="D79" s="38"/>
      <c r="E79" s="38"/>
      <c r="F79" s="38"/>
      <c r="G79" s="46" t="s">
        <v>468</v>
      </c>
      <c r="H79" s="27">
        <v>0</v>
      </c>
      <c r="I79" s="27">
        <v>0</v>
      </c>
      <c r="J79" s="27">
        <v>563992.44999999995</v>
      </c>
      <c r="K79" s="27">
        <v>-563992.44999999995</v>
      </c>
      <c r="L79" s="63"/>
    </row>
    <row r="80" spans="1:12" x14ac:dyDescent="0.3">
      <c r="A80" s="45" t="s">
        <v>469</v>
      </c>
      <c r="B80" s="37" t="s">
        <v>353</v>
      </c>
      <c r="C80" s="38"/>
      <c r="D80" s="38"/>
      <c r="E80" s="38"/>
      <c r="F80" s="38"/>
      <c r="G80" s="46" t="s">
        <v>470</v>
      </c>
      <c r="H80" s="27">
        <v>0</v>
      </c>
      <c r="I80" s="27">
        <v>0</v>
      </c>
      <c r="J80" s="27">
        <v>67924.94</v>
      </c>
      <c r="K80" s="27">
        <v>-67924.94</v>
      </c>
      <c r="L80" s="63"/>
    </row>
    <row r="81" spans="1:12" x14ac:dyDescent="0.3">
      <c r="A81" s="45" t="s">
        <v>471</v>
      </c>
      <c r="B81" s="37" t="s">
        <v>353</v>
      </c>
      <c r="C81" s="38"/>
      <c r="D81" s="38"/>
      <c r="E81" s="38"/>
      <c r="F81" s="38"/>
      <c r="G81" s="46" t="s">
        <v>472</v>
      </c>
      <c r="H81" s="27">
        <v>0</v>
      </c>
      <c r="I81" s="27">
        <v>0</v>
      </c>
      <c r="J81" s="27">
        <v>6268650.5099999998</v>
      </c>
      <c r="K81" s="27">
        <v>-6268650.5099999998</v>
      </c>
      <c r="L81" s="63"/>
    </row>
    <row r="82" spans="1:12" x14ac:dyDescent="0.3">
      <c r="A82" s="45" t="s">
        <v>473</v>
      </c>
      <c r="B82" s="37" t="s">
        <v>353</v>
      </c>
      <c r="C82" s="38"/>
      <c r="D82" s="38"/>
      <c r="E82" s="38"/>
      <c r="F82" s="38"/>
      <c r="G82" s="46" t="s">
        <v>474</v>
      </c>
      <c r="H82" s="27">
        <v>0</v>
      </c>
      <c r="I82" s="27">
        <v>0</v>
      </c>
      <c r="J82" s="27">
        <v>155726.70000000001</v>
      </c>
      <c r="K82" s="27">
        <v>-155726.70000000001</v>
      </c>
      <c r="L82" s="63"/>
    </row>
    <row r="83" spans="1:12" x14ac:dyDescent="0.3">
      <c r="A83" s="45" t="s">
        <v>475</v>
      </c>
      <c r="B83" s="37" t="s">
        <v>353</v>
      </c>
      <c r="C83" s="38"/>
      <c r="D83" s="38"/>
      <c r="E83" s="38"/>
      <c r="F83" s="38"/>
      <c r="G83" s="46" t="s">
        <v>437</v>
      </c>
      <c r="H83" s="27">
        <v>0</v>
      </c>
      <c r="I83" s="27">
        <v>0</v>
      </c>
      <c r="J83" s="27">
        <v>279270.46000000002</v>
      </c>
      <c r="K83" s="27">
        <v>-279270.46000000002</v>
      </c>
      <c r="L83" s="63"/>
    </row>
    <row r="84" spans="1:12" x14ac:dyDescent="0.3">
      <c r="A84" s="45" t="s">
        <v>476</v>
      </c>
      <c r="B84" s="37" t="s">
        <v>353</v>
      </c>
      <c r="C84" s="38"/>
      <c r="D84" s="38"/>
      <c r="E84" s="38"/>
      <c r="F84" s="38"/>
      <c r="G84" s="46" t="s">
        <v>477</v>
      </c>
      <c r="H84" s="27">
        <v>0</v>
      </c>
      <c r="I84" s="27">
        <v>0</v>
      </c>
      <c r="J84" s="27">
        <v>8752.58</v>
      </c>
      <c r="K84" s="27">
        <v>-8752.58</v>
      </c>
      <c r="L84" s="63"/>
    </row>
    <row r="85" spans="1:12" x14ac:dyDescent="0.3">
      <c r="A85" s="47" t="s">
        <v>353</v>
      </c>
      <c r="B85" s="37" t="s">
        <v>353</v>
      </c>
      <c r="C85" s="38"/>
      <c r="D85" s="38"/>
      <c r="E85" s="38"/>
      <c r="F85" s="38"/>
      <c r="G85" s="48" t="s">
        <v>353</v>
      </c>
      <c r="H85" s="26"/>
      <c r="I85" s="26"/>
      <c r="J85" s="26"/>
      <c r="K85" s="26"/>
      <c r="L85" s="26"/>
    </row>
    <row r="86" spans="1:12" x14ac:dyDescent="0.3">
      <c r="A86" s="43" t="s">
        <v>478</v>
      </c>
      <c r="B86" s="37" t="s">
        <v>353</v>
      </c>
      <c r="C86" s="38"/>
      <c r="D86" s="38"/>
      <c r="E86" s="44" t="s">
        <v>479</v>
      </c>
      <c r="F86" s="40"/>
      <c r="G86" s="40"/>
      <c r="H86" s="25">
        <v>0</v>
      </c>
      <c r="I86" s="25">
        <v>206769.81</v>
      </c>
      <c r="J86" s="25">
        <v>0</v>
      </c>
      <c r="K86" s="25">
        <v>206769.81</v>
      </c>
      <c r="L86" s="26"/>
    </row>
    <row r="87" spans="1:12" x14ac:dyDescent="0.3">
      <c r="A87" s="43" t="s">
        <v>480</v>
      </c>
      <c r="B87" s="37" t="s">
        <v>353</v>
      </c>
      <c r="C87" s="38"/>
      <c r="D87" s="38"/>
      <c r="E87" s="38"/>
      <c r="F87" s="44" t="s">
        <v>479</v>
      </c>
      <c r="G87" s="40"/>
      <c r="H87" s="25">
        <v>0</v>
      </c>
      <c r="I87" s="25">
        <v>206769.81</v>
      </c>
      <c r="J87" s="25">
        <v>0</v>
      </c>
      <c r="K87" s="25">
        <v>206769.81</v>
      </c>
      <c r="L87" s="26"/>
    </row>
    <row r="88" spans="1:12" x14ac:dyDescent="0.3">
      <c r="A88" s="45" t="s">
        <v>481</v>
      </c>
      <c r="B88" s="37" t="s">
        <v>353</v>
      </c>
      <c r="C88" s="38"/>
      <c r="D88" s="38"/>
      <c r="E88" s="38"/>
      <c r="F88" s="38"/>
      <c r="G88" s="46" t="s">
        <v>482</v>
      </c>
      <c r="H88" s="27">
        <v>0</v>
      </c>
      <c r="I88" s="27">
        <v>206769.81</v>
      </c>
      <c r="J88" s="27">
        <v>0</v>
      </c>
      <c r="K88" s="27">
        <v>206769.81</v>
      </c>
      <c r="L88" s="63"/>
    </row>
    <row r="89" spans="1:12" x14ac:dyDescent="0.3">
      <c r="A89" s="47" t="s">
        <v>353</v>
      </c>
      <c r="B89" s="37" t="s">
        <v>353</v>
      </c>
      <c r="C89" s="38"/>
      <c r="D89" s="38"/>
      <c r="E89" s="38"/>
      <c r="F89" s="38"/>
      <c r="G89" s="48" t="s">
        <v>353</v>
      </c>
      <c r="H89" s="26"/>
      <c r="I89" s="26"/>
      <c r="J89" s="26"/>
      <c r="K89" s="26"/>
      <c r="L89" s="26"/>
    </row>
    <row r="90" spans="1:12" x14ac:dyDescent="0.3">
      <c r="A90" s="43" t="s">
        <v>483</v>
      </c>
      <c r="B90" s="37" t="s">
        <v>353</v>
      </c>
      <c r="C90" s="38"/>
      <c r="D90" s="38"/>
      <c r="E90" s="44" t="s">
        <v>484</v>
      </c>
      <c r="F90" s="40"/>
      <c r="G90" s="40"/>
      <c r="H90" s="25">
        <v>0</v>
      </c>
      <c r="I90" s="25">
        <v>0</v>
      </c>
      <c r="J90" s="25">
        <v>184339.63</v>
      </c>
      <c r="K90" s="25">
        <v>-184339.63</v>
      </c>
      <c r="L90" s="26"/>
    </row>
    <row r="91" spans="1:12" x14ac:dyDescent="0.3">
      <c r="A91" s="43" t="s">
        <v>485</v>
      </c>
      <c r="B91" s="37" t="s">
        <v>353</v>
      </c>
      <c r="C91" s="38"/>
      <c r="D91" s="38"/>
      <c r="E91" s="38"/>
      <c r="F91" s="44" t="s">
        <v>486</v>
      </c>
      <c r="G91" s="40"/>
      <c r="H91" s="25">
        <v>0</v>
      </c>
      <c r="I91" s="25">
        <v>0</v>
      </c>
      <c r="J91" s="25">
        <v>184339.63</v>
      </c>
      <c r="K91" s="25">
        <v>-184339.63</v>
      </c>
      <c r="L91" s="26"/>
    </row>
    <row r="92" spans="1:12" x14ac:dyDescent="0.3">
      <c r="A92" s="45" t="s">
        <v>487</v>
      </c>
      <c r="B92" s="37" t="s">
        <v>353</v>
      </c>
      <c r="C92" s="38"/>
      <c r="D92" s="38"/>
      <c r="E92" s="38"/>
      <c r="F92" s="38"/>
      <c r="G92" s="46" t="s">
        <v>488</v>
      </c>
      <c r="H92" s="27">
        <v>0</v>
      </c>
      <c r="I92" s="27">
        <v>0</v>
      </c>
      <c r="J92" s="27">
        <v>184339.63</v>
      </c>
      <c r="K92" s="27">
        <v>-184339.63</v>
      </c>
      <c r="L92" s="63"/>
    </row>
    <row r="93" spans="1:12" x14ac:dyDescent="0.3">
      <c r="A93" s="43" t="s">
        <v>353</v>
      </c>
      <c r="B93" s="37" t="s">
        <v>353</v>
      </c>
      <c r="C93" s="38"/>
      <c r="D93" s="38"/>
      <c r="E93" s="44" t="s">
        <v>353</v>
      </c>
      <c r="F93" s="40"/>
      <c r="G93" s="40"/>
      <c r="H93" s="28"/>
      <c r="I93" s="28"/>
      <c r="J93" s="28"/>
      <c r="K93" s="28"/>
      <c r="L93" s="26"/>
    </row>
    <row r="94" spans="1:12" x14ac:dyDescent="0.3">
      <c r="A94" s="43" t="s">
        <v>54</v>
      </c>
      <c r="B94" s="44" t="s">
        <v>489</v>
      </c>
      <c r="C94" s="40"/>
      <c r="D94" s="40"/>
      <c r="E94" s="40"/>
      <c r="F94" s="40"/>
      <c r="G94" s="40"/>
      <c r="H94" s="25">
        <v>0</v>
      </c>
      <c r="I94" s="25">
        <v>20658609.460000001</v>
      </c>
      <c r="J94" s="25">
        <v>38876054.640000001</v>
      </c>
      <c r="K94" s="25">
        <v>18217445.18</v>
      </c>
      <c r="L94" s="26"/>
    </row>
    <row r="95" spans="1:12" x14ac:dyDescent="0.3">
      <c r="A95" s="43" t="s">
        <v>490</v>
      </c>
      <c r="B95" s="36" t="s">
        <v>353</v>
      </c>
      <c r="C95" s="44" t="s">
        <v>491</v>
      </c>
      <c r="D95" s="40"/>
      <c r="E95" s="40"/>
      <c r="F95" s="40"/>
      <c r="G95" s="40"/>
      <c r="H95" s="25">
        <v>0</v>
      </c>
      <c r="I95" s="25">
        <v>5615813.0099999998</v>
      </c>
      <c r="J95" s="25">
        <v>17992718.620000001</v>
      </c>
      <c r="K95" s="25">
        <v>12376905.609999999</v>
      </c>
      <c r="L95" s="26"/>
    </row>
    <row r="96" spans="1:12" x14ac:dyDescent="0.3">
      <c r="A96" s="43" t="s">
        <v>492</v>
      </c>
      <c r="B96" s="37" t="s">
        <v>353</v>
      </c>
      <c r="C96" s="38"/>
      <c r="D96" s="44" t="s">
        <v>493</v>
      </c>
      <c r="E96" s="40"/>
      <c r="F96" s="40"/>
      <c r="G96" s="40"/>
      <c r="H96" s="25">
        <v>0</v>
      </c>
      <c r="I96" s="25">
        <v>1165814.97</v>
      </c>
      <c r="J96" s="25">
        <v>4168074.47</v>
      </c>
      <c r="K96" s="25">
        <v>3002259.5</v>
      </c>
      <c r="L96" s="26"/>
    </row>
    <row r="97" spans="1:12" x14ac:dyDescent="0.3">
      <c r="A97" s="43" t="s">
        <v>494</v>
      </c>
      <c r="B97" s="37" t="s">
        <v>353</v>
      </c>
      <c r="C97" s="38"/>
      <c r="D97" s="38"/>
      <c r="E97" s="44" t="s">
        <v>495</v>
      </c>
      <c r="F97" s="40"/>
      <c r="G97" s="40"/>
      <c r="H97" s="25">
        <v>0</v>
      </c>
      <c r="I97" s="25">
        <v>1122384.78</v>
      </c>
      <c r="J97" s="25">
        <v>3111347.86</v>
      </c>
      <c r="K97" s="25">
        <v>1988963.08</v>
      </c>
      <c r="L97" s="26"/>
    </row>
    <row r="98" spans="1:12" x14ac:dyDescent="0.3">
      <c r="A98" s="43" t="s">
        <v>496</v>
      </c>
      <c r="B98" s="37" t="s">
        <v>353</v>
      </c>
      <c r="C98" s="38"/>
      <c r="D98" s="38"/>
      <c r="E98" s="38"/>
      <c r="F98" s="44" t="s">
        <v>495</v>
      </c>
      <c r="G98" s="40"/>
      <c r="H98" s="25">
        <v>0</v>
      </c>
      <c r="I98" s="25">
        <v>1122384.78</v>
      </c>
      <c r="J98" s="25">
        <v>3111347.86</v>
      </c>
      <c r="K98" s="25">
        <v>1988963.08</v>
      </c>
      <c r="L98" s="26"/>
    </row>
    <row r="99" spans="1:12" x14ac:dyDescent="0.3">
      <c r="A99" s="45" t="s">
        <v>497</v>
      </c>
      <c r="B99" s="37" t="s">
        <v>353</v>
      </c>
      <c r="C99" s="38"/>
      <c r="D99" s="38"/>
      <c r="E99" s="38"/>
      <c r="F99" s="38"/>
      <c r="G99" s="46" t="s">
        <v>498</v>
      </c>
      <c r="H99" s="27">
        <v>0</v>
      </c>
      <c r="I99" s="27">
        <v>902727.6</v>
      </c>
      <c r="J99" s="27">
        <v>902727.6</v>
      </c>
      <c r="K99" s="27">
        <v>0</v>
      </c>
      <c r="L99" s="63"/>
    </row>
    <row r="100" spans="1:12" x14ac:dyDescent="0.3">
      <c r="A100" s="45" t="s">
        <v>499</v>
      </c>
      <c r="B100" s="37" t="s">
        <v>353</v>
      </c>
      <c r="C100" s="38"/>
      <c r="D100" s="38"/>
      <c r="E100" s="38"/>
      <c r="F100" s="38"/>
      <c r="G100" s="46" t="s">
        <v>500</v>
      </c>
      <c r="H100" s="27">
        <v>0</v>
      </c>
      <c r="I100" s="27">
        <v>0</v>
      </c>
      <c r="J100" s="27">
        <v>1882115.82</v>
      </c>
      <c r="K100" s="27">
        <v>1882115.82</v>
      </c>
      <c r="L100" s="63"/>
    </row>
    <row r="101" spans="1:12" x14ac:dyDescent="0.3">
      <c r="A101" s="45" t="s">
        <v>501</v>
      </c>
      <c r="B101" s="37" t="s">
        <v>353</v>
      </c>
      <c r="C101" s="38"/>
      <c r="D101" s="38"/>
      <c r="E101" s="38"/>
      <c r="F101" s="38"/>
      <c r="G101" s="46" t="s">
        <v>502</v>
      </c>
      <c r="H101" s="27">
        <v>0</v>
      </c>
      <c r="I101" s="27">
        <v>0</v>
      </c>
      <c r="J101" s="27">
        <v>96365.3</v>
      </c>
      <c r="K101" s="27">
        <v>96365.3</v>
      </c>
      <c r="L101" s="63"/>
    </row>
    <row r="102" spans="1:12" x14ac:dyDescent="0.3">
      <c r="A102" s="45" t="s">
        <v>503</v>
      </c>
      <c r="B102" s="37" t="s">
        <v>353</v>
      </c>
      <c r="C102" s="38"/>
      <c r="D102" s="38"/>
      <c r="E102" s="38"/>
      <c r="F102" s="38"/>
      <c r="G102" s="46" t="s">
        <v>504</v>
      </c>
      <c r="H102" s="27">
        <v>0</v>
      </c>
      <c r="I102" s="27">
        <v>3583.25</v>
      </c>
      <c r="J102" s="27">
        <v>3583.25</v>
      </c>
      <c r="K102" s="27">
        <v>0</v>
      </c>
      <c r="L102" s="63"/>
    </row>
    <row r="103" spans="1:12" x14ac:dyDescent="0.3">
      <c r="A103" s="45" t="s">
        <v>507</v>
      </c>
      <c r="B103" s="37" t="s">
        <v>353</v>
      </c>
      <c r="C103" s="38"/>
      <c r="D103" s="38"/>
      <c r="E103" s="38"/>
      <c r="F103" s="38"/>
      <c r="G103" s="46" t="s">
        <v>508</v>
      </c>
      <c r="H103" s="27">
        <v>0</v>
      </c>
      <c r="I103" s="27">
        <v>216073.93</v>
      </c>
      <c r="J103" s="27">
        <v>226555.89</v>
      </c>
      <c r="K103" s="27">
        <v>10481.959999999999</v>
      </c>
      <c r="L103" s="63"/>
    </row>
    <row r="104" spans="1:12" x14ac:dyDescent="0.3">
      <c r="A104" s="47" t="s">
        <v>353</v>
      </c>
      <c r="B104" s="37" t="s">
        <v>353</v>
      </c>
      <c r="C104" s="38"/>
      <c r="D104" s="38"/>
      <c r="E104" s="38"/>
      <c r="F104" s="38"/>
      <c r="G104" s="48" t="s">
        <v>353</v>
      </c>
      <c r="H104" s="26"/>
      <c r="I104" s="26"/>
      <c r="J104" s="26"/>
      <c r="K104" s="26"/>
      <c r="L104" s="26"/>
    </row>
    <row r="105" spans="1:12" x14ac:dyDescent="0.3">
      <c r="A105" s="43" t="s">
        <v>509</v>
      </c>
      <c r="B105" s="37" t="s">
        <v>353</v>
      </c>
      <c r="C105" s="38"/>
      <c r="D105" s="38"/>
      <c r="E105" s="44" t="s">
        <v>510</v>
      </c>
      <c r="F105" s="40"/>
      <c r="G105" s="40"/>
      <c r="H105" s="25">
        <v>0</v>
      </c>
      <c r="I105" s="25">
        <v>1748.74</v>
      </c>
      <c r="J105" s="25">
        <v>388809.57</v>
      </c>
      <c r="K105" s="25">
        <v>387060.83</v>
      </c>
      <c r="L105" s="26"/>
    </row>
    <row r="106" spans="1:12" x14ac:dyDescent="0.3">
      <c r="A106" s="43" t="s">
        <v>511</v>
      </c>
      <c r="B106" s="37" t="s">
        <v>353</v>
      </c>
      <c r="C106" s="38"/>
      <c r="D106" s="38"/>
      <c r="E106" s="38"/>
      <c r="F106" s="44" t="s">
        <v>510</v>
      </c>
      <c r="G106" s="40"/>
      <c r="H106" s="25">
        <v>0</v>
      </c>
      <c r="I106" s="25">
        <v>1748.74</v>
      </c>
      <c r="J106" s="25">
        <v>388809.57</v>
      </c>
      <c r="K106" s="25">
        <v>387060.83</v>
      </c>
      <c r="L106" s="26"/>
    </row>
    <row r="107" spans="1:12" x14ac:dyDescent="0.3">
      <c r="A107" s="45" t="s">
        <v>512</v>
      </c>
      <c r="B107" s="37" t="s">
        <v>353</v>
      </c>
      <c r="C107" s="38"/>
      <c r="D107" s="38"/>
      <c r="E107" s="38"/>
      <c r="F107" s="38"/>
      <c r="G107" s="46" t="s">
        <v>513</v>
      </c>
      <c r="H107" s="27">
        <v>0</v>
      </c>
      <c r="I107" s="27">
        <v>1748.74</v>
      </c>
      <c r="J107" s="27">
        <v>305149.09999999998</v>
      </c>
      <c r="K107" s="27">
        <v>303400.36</v>
      </c>
      <c r="L107" s="63"/>
    </row>
    <row r="108" spans="1:12" x14ac:dyDescent="0.3">
      <c r="A108" s="45" t="s">
        <v>514</v>
      </c>
      <c r="B108" s="37" t="s">
        <v>353</v>
      </c>
      <c r="C108" s="38"/>
      <c r="D108" s="38"/>
      <c r="E108" s="38"/>
      <c r="F108" s="38"/>
      <c r="G108" s="46" t="s">
        <v>515</v>
      </c>
      <c r="H108" s="27">
        <v>0</v>
      </c>
      <c r="I108" s="27">
        <v>0</v>
      </c>
      <c r="J108" s="27">
        <v>75161.570000000007</v>
      </c>
      <c r="K108" s="27">
        <v>75161.570000000007</v>
      </c>
      <c r="L108" s="63"/>
    </row>
    <row r="109" spans="1:12" x14ac:dyDescent="0.3">
      <c r="A109" s="45" t="s">
        <v>516</v>
      </c>
      <c r="B109" s="37" t="s">
        <v>353</v>
      </c>
      <c r="C109" s="38"/>
      <c r="D109" s="38"/>
      <c r="E109" s="38"/>
      <c r="F109" s="38"/>
      <c r="G109" s="46" t="s">
        <v>517</v>
      </c>
      <c r="H109" s="27">
        <v>0</v>
      </c>
      <c r="I109" s="27">
        <v>0</v>
      </c>
      <c r="J109" s="27">
        <v>8498.9</v>
      </c>
      <c r="K109" s="27">
        <v>8498.9</v>
      </c>
      <c r="L109" s="63"/>
    </row>
    <row r="110" spans="1:12" x14ac:dyDescent="0.3">
      <c r="A110" s="47" t="s">
        <v>353</v>
      </c>
      <c r="B110" s="37" t="s">
        <v>353</v>
      </c>
      <c r="C110" s="38"/>
      <c r="D110" s="38"/>
      <c r="E110" s="38"/>
      <c r="F110" s="38"/>
      <c r="G110" s="48" t="s">
        <v>353</v>
      </c>
      <c r="H110" s="26"/>
      <c r="I110" s="26"/>
      <c r="J110" s="26"/>
      <c r="K110" s="26"/>
      <c r="L110" s="26"/>
    </row>
    <row r="111" spans="1:12" x14ac:dyDescent="0.3">
      <c r="A111" s="43" t="s">
        <v>520</v>
      </c>
      <c r="B111" s="37" t="s">
        <v>353</v>
      </c>
      <c r="C111" s="38"/>
      <c r="D111" s="38"/>
      <c r="E111" s="44" t="s">
        <v>521</v>
      </c>
      <c r="F111" s="40"/>
      <c r="G111" s="40"/>
      <c r="H111" s="25">
        <v>0</v>
      </c>
      <c r="I111" s="25">
        <v>0</v>
      </c>
      <c r="J111" s="25">
        <v>334698.67</v>
      </c>
      <c r="K111" s="25">
        <v>334698.67</v>
      </c>
      <c r="L111" s="26"/>
    </row>
    <row r="112" spans="1:12" x14ac:dyDescent="0.3">
      <c r="A112" s="43" t="s">
        <v>522</v>
      </c>
      <c r="B112" s="37" t="s">
        <v>353</v>
      </c>
      <c r="C112" s="38"/>
      <c r="D112" s="38"/>
      <c r="E112" s="38"/>
      <c r="F112" s="44" t="s">
        <v>521</v>
      </c>
      <c r="G112" s="40"/>
      <c r="H112" s="25">
        <v>0</v>
      </c>
      <c r="I112" s="25">
        <v>0</v>
      </c>
      <c r="J112" s="25">
        <v>75974.97</v>
      </c>
      <c r="K112" s="25">
        <v>75974.97</v>
      </c>
      <c r="L112" s="26"/>
    </row>
    <row r="113" spans="1:12" x14ac:dyDescent="0.3">
      <c r="A113" s="45" t="s">
        <v>523</v>
      </c>
      <c r="B113" s="37" t="s">
        <v>353</v>
      </c>
      <c r="C113" s="38"/>
      <c r="D113" s="38"/>
      <c r="E113" s="38"/>
      <c r="F113" s="38"/>
      <c r="G113" s="46" t="s">
        <v>524</v>
      </c>
      <c r="H113" s="27">
        <v>0</v>
      </c>
      <c r="I113" s="27">
        <v>0</v>
      </c>
      <c r="J113" s="27">
        <v>44671.05</v>
      </c>
      <c r="K113" s="27">
        <v>44671.05</v>
      </c>
      <c r="L113" s="63"/>
    </row>
    <row r="114" spans="1:12" x14ac:dyDescent="0.3">
      <c r="A114" s="45" t="s">
        <v>527</v>
      </c>
      <c r="B114" s="37" t="s">
        <v>353</v>
      </c>
      <c r="C114" s="38"/>
      <c r="D114" s="38"/>
      <c r="E114" s="38"/>
      <c r="F114" s="38"/>
      <c r="G114" s="46" t="s">
        <v>528</v>
      </c>
      <c r="H114" s="27">
        <v>0</v>
      </c>
      <c r="I114" s="27">
        <v>0</v>
      </c>
      <c r="J114" s="27">
        <v>2042.64</v>
      </c>
      <c r="K114" s="27">
        <v>2042.64</v>
      </c>
      <c r="L114" s="63"/>
    </row>
    <row r="115" spans="1:12" x14ac:dyDescent="0.3">
      <c r="A115" s="45" t="s">
        <v>529</v>
      </c>
      <c r="B115" s="37" t="s">
        <v>353</v>
      </c>
      <c r="C115" s="38"/>
      <c r="D115" s="38"/>
      <c r="E115" s="38"/>
      <c r="F115" s="38"/>
      <c r="G115" s="46" t="s">
        <v>530</v>
      </c>
      <c r="H115" s="27">
        <v>0</v>
      </c>
      <c r="I115" s="27">
        <v>0</v>
      </c>
      <c r="J115" s="27">
        <v>9588.59</v>
      </c>
      <c r="K115" s="27">
        <v>9588.59</v>
      </c>
      <c r="L115" s="63"/>
    </row>
    <row r="116" spans="1:12" x14ac:dyDescent="0.3">
      <c r="A116" s="45" t="s">
        <v>531</v>
      </c>
      <c r="B116" s="37" t="s">
        <v>353</v>
      </c>
      <c r="C116" s="38"/>
      <c r="D116" s="38"/>
      <c r="E116" s="38"/>
      <c r="F116" s="38"/>
      <c r="G116" s="46" t="s">
        <v>532</v>
      </c>
      <c r="H116" s="27">
        <v>0</v>
      </c>
      <c r="I116" s="27">
        <v>0</v>
      </c>
      <c r="J116" s="27">
        <v>13740.84</v>
      </c>
      <c r="K116" s="27">
        <v>13740.84</v>
      </c>
      <c r="L116" s="63"/>
    </row>
    <row r="117" spans="1:12" x14ac:dyDescent="0.3">
      <c r="A117" s="45" t="s">
        <v>533</v>
      </c>
      <c r="B117" s="37" t="s">
        <v>353</v>
      </c>
      <c r="C117" s="38"/>
      <c r="D117" s="38"/>
      <c r="E117" s="38"/>
      <c r="F117" s="38"/>
      <c r="G117" s="46" t="s">
        <v>534</v>
      </c>
      <c r="H117" s="27">
        <v>0</v>
      </c>
      <c r="I117" s="27">
        <v>0</v>
      </c>
      <c r="J117" s="27">
        <v>4121.9799999999996</v>
      </c>
      <c r="K117" s="27">
        <v>4121.9799999999996</v>
      </c>
      <c r="L117" s="63"/>
    </row>
    <row r="118" spans="1:12" x14ac:dyDescent="0.3">
      <c r="A118" s="45" t="s">
        <v>535</v>
      </c>
      <c r="B118" s="37" t="s">
        <v>353</v>
      </c>
      <c r="C118" s="38"/>
      <c r="D118" s="38"/>
      <c r="E118" s="38"/>
      <c r="F118" s="38"/>
      <c r="G118" s="46" t="s">
        <v>536</v>
      </c>
      <c r="H118" s="27">
        <v>0</v>
      </c>
      <c r="I118" s="27">
        <v>0</v>
      </c>
      <c r="J118" s="27">
        <v>1080.1400000000001</v>
      </c>
      <c r="K118" s="27">
        <v>1080.1400000000001</v>
      </c>
      <c r="L118" s="63"/>
    </row>
    <row r="119" spans="1:12" x14ac:dyDescent="0.3">
      <c r="A119" s="45" t="s">
        <v>537</v>
      </c>
      <c r="B119" s="37" t="s">
        <v>353</v>
      </c>
      <c r="C119" s="38"/>
      <c r="D119" s="38"/>
      <c r="E119" s="38"/>
      <c r="F119" s="38"/>
      <c r="G119" s="46" t="s">
        <v>538</v>
      </c>
      <c r="H119" s="27">
        <v>0</v>
      </c>
      <c r="I119" s="27">
        <v>0</v>
      </c>
      <c r="J119" s="27">
        <v>729.73</v>
      </c>
      <c r="K119" s="27">
        <v>729.73</v>
      </c>
      <c r="L119" s="63"/>
    </row>
    <row r="120" spans="1:12" x14ac:dyDescent="0.3">
      <c r="A120" s="47" t="s">
        <v>353</v>
      </c>
      <c r="B120" s="37" t="s">
        <v>353</v>
      </c>
      <c r="C120" s="38"/>
      <c r="D120" s="38"/>
      <c r="E120" s="38"/>
      <c r="F120" s="38"/>
      <c r="G120" s="48" t="s">
        <v>353</v>
      </c>
      <c r="H120" s="26"/>
      <c r="I120" s="26"/>
      <c r="J120" s="26"/>
      <c r="K120" s="26"/>
      <c r="L120" s="26"/>
    </row>
    <row r="121" spans="1:12" x14ac:dyDescent="0.3">
      <c r="A121" s="43" t="s">
        <v>539</v>
      </c>
      <c r="B121" s="37" t="s">
        <v>353</v>
      </c>
      <c r="C121" s="38"/>
      <c r="D121" s="38"/>
      <c r="E121" s="38"/>
      <c r="F121" s="44" t="s">
        <v>540</v>
      </c>
      <c r="G121" s="40"/>
      <c r="H121" s="25">
        <v>0</v>
      </c>
      <c r="I121" s="25">
        <v>0</v>
      </c>
      <c r="J121" s="25">
        <v>258723.7</v>
      </c>
      <c r="K121" s="25">
        <v>258723.7</v>
      </c>
      <c r="L121" s="26"/>
    </row>
    <row r="122" spans="1:12" x14ac:dyDescent="0.3">
      <c r="A122" s="45" t="s">
        <v>541</v>
      </c>
      <c r="B122" s="37" t="s">
        <v>353</v>
      </c>
      <c r="C122" s="38"/>
      <c r="D122" s="38"/>
      <c r="E122" s="38"/>
      <c r="F122" s="38"/>
      <c r="G122" s="46" t="s">
        <v>542</v>
      </c>
      <c r="H122" s="27">
        <v>0</v>
      </c>
      <c r="I122" s="27">
        <v>0</v>
      </c>
      <c r="J122" s="27">
        <v>258723.7</v>
      </c>
      <c r="K122" s="27">
        <v>258723.7</v>
      </c>
      <c r="L122" s="63"/>
    </row>
    <row r="123" spans="1:12" x14ac:dyDescent="0.3">
      <c r="A123" s="47" t="s">
        <v>353</v>
      </c>
      <c r="B123" s="37" t="s">
        <v>353</v>
      </c>
      <c r="C123" s="38"/>
      <c r="D123" s="38"/>
      <c r="E123" s="38"/>
      <c r="F123" s="38"/>
      <c r="G123" s="48" t="s">
        <v>353</v>
      </c>
      <c r="H123" s="26"/>
      <c r="I123" s="26"/>
      <c r="J123" s="26"/>
      <c r="K123" s="26"/>
      <c r="L123" s="26"/>
    </row>
    <row r="124" spans="1:12" x14ac:dyDescent="0.3">
      <c r="A124" s="43" t="s">
        <v>543</v>
      </c>
      <c r="B124" s="37" t="s">
        <v>353</v>
      </c>
      <c r="C124" s="38"/>
      <c r="D124" s="38"/>
      <c r="E124" s="44" t="s">
        <v>544</v>
      </c>
      <c r="F124" s="40"/>
      <c r="G124" s="40"/>
      <c r="H124" s="25">
        <v>0</v>
      </c>
      <c r="I124" s="25">
        <v>41681.449999999997</v>
      </c>
      <c r="J124" s="25">
        <v>333218.37</v>
      </c>
      <c r="K124" s="25">
        <v>291536.92</v>
      </c>
      <c r="L124" s="26"/>
    </row>
    <row r="125" spans="1:12" x14ac:dyDescent="0.3">
      <c r="A125" s="43" t="s">
        <v>545</v>
      </c>
      <c r="B125" s="37" t="s">
        <v>353</v>
      </c>
      <c r="C125" s="38"/>
      <c r="D125" s="38"/>
      <c r="E125" s="38"/>
      <c r="F125" s="44" t="s">
        <v>544</v>
      </c>
      <c r="G125" s="40"/>
      <c r="H125" s="25">
        <v>0</v>
      </c>
      <c r="I125" s="25">
        <v>41681.449999999997</v>
      </c>
      <c r="J125" s="25">
        <v>333218.37</v>
      </c>
      <c r="K125" s="25">
        <v>291536.92</v>
      </c>
      <c r="L125" s="26"/>
    </row>
    <row r="126" spans="1:12" x14ac:dyDescent="0.3">
      <c r="A126" s="45" t="s">
        <v>546</v>
      </c>
      <c r="B126" s="37" t="s">
        <v>353</v>
      </c>
      <c r="C126" s="38"/>
      <c r="D126" s="38"/>
      <c r="E126" s="38"/>
      <c r="F126" s="38"/>
      <c r="G126" s="46" t="s">
        <v>547</v>
      </c>
      <c r="H126" s="27">
        <v>0</v>
      </c>
      <c r="I126" s="27">
        <v>29381.83</v>
      </c>
      <c r="J126" s="27">
        <v>279367.07</v>
      </c>
      <c r="K126" s="27">
        <v>249985.24</v>
      </c>
      <c r="L126" s="63"/>
    </row>
    <row r="127" spans="1:12" x14ac:dyDescent="0.3">
      <c r="A127" s="45" t="s">
        <v>548</v>
      </c>
      <c r="B127" s="37" t="s">
        <v>353</v>
      </c>
      <c r="C127" s="38"/>
      <c r="D127" s="38"/>
      <c r="E127" s="38"/>
      <c r="F127" s="38"/>
      <c r="G127" s="46" t="s">
        <v>549</v>
      </c>
      <c r="H127" s="27">
        <v>0</v>
      </c>
      <c r="I127" s="27">
        <v>12299.62</v>
      </c>
      <c r="J127" s="27">
        <v>53851.3</v>
      </c>
      <c r="K127" s="27">
        <v>41551.68</v>
      </c>
      <c r="L127" s="63"/>
    </row>
    <row r="128" spans="1:12" x14ac:dyDescent="0.3">
      <c r="A128" s="47" t="s">
        <v>353</v>
      </c>
      <c r="B128" s="37" t="s">
        <v>353</v>
      </c>
      <c r="C128" s="38"/>
      <c r="D128" s="38"/>
      <c r="E128" s="38"/>
      <c r="F128" s="38"/>
      <c r="G128" s="48" t="s">
        <v>353</v>
      </c>
      <c r="H128" s="26"/>
      <c r="I128" s="26"/>
      <c r="J128" s="26"/>
      <c r="K128" s="26"/>
      <c r="L128" s="26"/>
    </row>
    <row r="129" spans="1:14" x14ac:dyDescent="0.3">
      <c r="A129" s="43" t="s">
        <v>550</v>
      </c>
      <c r="B129" s="37" t="s">
        <v>353</v>
      </c>
      <c r="C129" s="38"/>
      <c r="D129" s="44" t="s">
        <v>551</v>
      </c>
      <c r="E129" s="40"/>
      <c r="F129" s="40"/>
      <c r="G129" s="40"/>
      <c r="H129" s="25">
        <v>0</v>
      </c>
      <c r="I129" s="25">
        <v>4449998.04</v>
      </c>
      <c r="J129" s="25">
        <v>13824644.15</v>
      </c>
      <c r="K129" s="25">
        <v>9374646.1099999994</v>
      </c>
      <c r="L129" s="26"/>
    </row>
    <row r="130" spans="1:14" x14ac:dyDescent="0.3">
      <c r="A130" s="43" t="s">
        <v>552</v>
      </c>
      <c r="B130" s="37" t="s">
        <v>353</v>
      </c>
      <c r="C130" s="38"/>
      <c r="D130" s="38"/>
      <c r="E130" s="44" t="s">
        <v>551</v>
      </c>
      <c r="F130" s="40"/>
      <c r="G130" s="40"/>
      <c r="H130" s="25">
        <v>0</v>
      </c>
      <c r="I130" s="25">
        <v>4449998.04</v>
      </c>
      <c r="J130" s="25">
        <v>13824644.15</v>
      </c>
      <c r="K130" s="25">
        <v>9374646.1099999994</v>
      </c>
      <c r="L130" s="26"/>
    </row>
    <row r="131" spans="1:14" x14ac:dyDescent="0.3">
      <c r="A131" s="43" t="s">
        <v>553</v>
      </c>
      <c r="B131" s="37" t="s">
        <v>353</v>
      </c>
      <c r="C131" s="38"/>
      <c r="D131" s="38"/>
      <c r="E131" s="38"/>
      <c r="F131" s="44" t="s">
        <v>551</v>
      </c>
      <c r="G131" s="40"/>
      <c r="H131" s="25">
        <v>0</v>
      </c>
      <c r="I131" s="25">
        <v>4449998.04</v>
      </c>
      <c r="J131" s="25">
        <v>13824644.15</v>
      </c>
      <c r="K131" s="25">
        <v>9374646.1099999994</v>
      </c>
      <c r="L131" s="26"/>
    </row>
    <row r="132" spans="1:14" x14ac:dyDescent="0.3">
      <c r="A132" s="45" t="s">
        <v>554</v>
      </c>
      <c r="B132" s="37" t="s">
        <v>353</v>
      </c>
      <c r="C132" s="38"/>
      <c r="D132" s="38"/>
      <c r="E132" s="38"/>
      <c r="F132" s="38"/>
      <c r="G132" s="46" t="s">
        <v>555</v>
      </c>
      <c r="H132" s="27">
        <v>0</v>
      </c>
      <c r="I132" s="27">
        <v>4449998.04</v>
      </c>
      <c r="J132" s="27">
        <v>13824644.15</v>
      </c>
      <c r="K132" s="27">
        <v>9374646.1099999994</v>
      </c>
      <c r="L132" s="63"/>
    </row>
    <row r="133" spans="1:14" x14ac:dyDescent="0.3">
      <c r="A133" s="43" t="s">
        <v>353</v>
      </c>
      <c r="B133" s="37" t="s">
        <v>353</v>
      </c>
      <c r="C133" s="38"/>
      <c r="D133" s="44" t="s">
        <v>353</v>
      </c>
      <c r="E133" s="40"/>
      <c r="F133" s="40"/>
      <c r="G133" s="40"/>
      <c r="H133" s="28"/>
      <c r="I133" s="28"/>
      <c r="J133" s="28"/>
      <c r="K133" s="28"/>
      <c r="L133" s="26"/>
    </row>
    <row r="134" spans="1:14" x14ac:dyDescent="0.3">
      <c r="A134" s="43" t="s">
        <v>556</v>
      </c>
      <c r="B134" s="36" t="s">
        <v>353</v>
      </c>
      <c r="C134" s="44" t="s">
        <v>557</v>
      </c>
      <c r="D134" s="40"/>
      <c r="E134" s="40"/>
      <c r="F134" s="40"/>
      <c r="G134" s="40"/>
      <c r="H134" s="25">
        <v>0</v>
      </c>
      <c r="I134" s="25">
        <v>15042796.449999999</v>
      </c>
      <c r="J134" s="25">
        <v>20883336.02</v>
      </c>
      <c r="K134" s="25">
        <v>5840539.5700000003</v>
      </c>
      <c r="L134" s="26"/>
    </row>
    <row r="135" spans="1:14" x14ac:dyDescent="0.3">
      <c r="A135" s="43" t="s">
        <v>558</v>
      </c>
      <c r="B135" s="37" t="s">
        <v>353</v>
      </c>
      <c r="C135" s="38"/>
      <c r="D135" s="44" t="s">
        <v>559</v>
      </c>
      <c r="E135" s="40"/>
      <c r="F135" s="40"/>
      <c r="G135" s="40"/>
      <c r="H135" s="25">
        <v>0</v>
      </c>
      <c r="I135" s="25">
        <v>15042796.449999999</v>
      </c>
      <c r="J135" s="25">
        <v>20883336.02</v>
      </c>
      <c r="K135" s="25">
        <v>5840539.5700000003</v>
      </c>
      <c r="L135" s="26"/>
    </row>
    <row r="136" spans="1:14" x14ac:dyDescent="0.3">
      <c r="A136" s="43" t="s">
        <v>560</v>
      </c>
      <c r="B136" s="37" t="s">
        <v>353</v>
      </c>
      <c r="C136" s="38"/>
      <c r="D136" s="38"/>
      <c r="E136" s="44" t="s">
        <v>561</v>
      </c>
      <c r="F136" s="40"/>
      <c r="G136" s="40"/>
      <c r="H136" s="25">
        <v>0</v>
      </c>
      <c r="I136" s="25">
        <v>15042474.02</v>
      </c>
      <c r="J136" s="25">
        <v>20491182.109999999</v>
      </c>
      <c r="K136" s="25">
        <v>5448708.0899999999</v>
      </c>
      <c r="L136" s="26"/>
      <c r="N136" s="53"/>
    </row>
    <row r="137" spans="1:14" x14ac:dyDescent="0.3">
      <c r="A137" s="43" t="s">
        <v>562</v>
      </c>
      <c r="B137" s="37" t="s">
        <v>353</v>
      </c>
      <c r="C137" s="38"/>
      <c r="D137" s="38"/>
      <c r="E137" s="38"/>
      <c r="F137" s="44" t="s">
        <v>561</v>
      </c>
      <c r="G137" s="40"/>
      <c r="H137" s="25">
        <v>0</v>
      </c>
      <c r="I137" s="25">
        <v>15042474.02</v>
      </c>
      <c r="J137" s="25">
        <v>20491182.109999999</v>
      </c>
      <c r="K137" s="25">
        <v>5448708.0899999999</v>
      </c>
      <c r="L137" s="26"/>
      <c r="N137" s="53"/>
    </row>
    <row r="138" spans="1:14" x14ac:dyDescent="0.3">
      <c r="A138" s="45" t="s">
        <v>563</v>
      </c>
      <c r="B138" s="37" t="s">
        <v>353</v>
      </c>
      <c r="C138" s="38"/>
      <c r="D138" s="38"/>
      <c r="E138" s="38"/>
      <c r="F138" s="38"/>
      <c r="G138" s="46" t="s">
        <v>564</v>
      </c>
      <c r="H138" s="27">
        <v>0</v>
      </c>
      <c r="I138" s="27">
        <v>15042474.02</v>
      </c>
      <c r="J138" s="27">
        <v>20491182.109999999</v>
      </c>
      <c r="K138" s="27">
        <v>5448708.0899999999</v>
      </c>
      <c r="L138" s="63"/>
      <c r="N138" s="53"/>
    </row>
    <row r="139" spans="1:14" x14ac:dyDescent="0.3">
      <c r="A139" s="47" t="s">
        <v>353</v>
      </c>
      <c r="B139" s="37" t="s">
        <v>353</v>
      </c>
      <c r="C139" s="38"/>
      <c r="D139" s="38"/>
      <c r="E139" s="38"/>
      <c r="F139" s="38"/>
      <c r="G139" s="48" t="s">
        <v>353</v>
      </c>
      <c r="H139" s="26"/>
      <c r="I139" s="26"/>
      <c r="J139" s="26"/>
      <c r="K139" s="26"/>
      <c r="L139" s="26"/>
      <c r="N139" s="53"/>
    </row>
    <row r="140" spans="1:14" x14ac:dyDescent="0.3">
      <c r="A140" s="43" t="s">
        <v>565</v>
      </c>
      <c r="B140" s="37" t="s">
        <v>353</v>
      </c>
      <c r="C140" s="38"/>
      <c r="D140" s="38"/>
      <c r="E140" s="44" t="s">
        <v>566</v>
      </c>
      <c r="F140" s="40"/>
      <c r="G140" s="40"/>
      <c r="H140" s="25">
        <v>0</v>
      </c>
      <c r="I140" s="25">
        <v>322.43</v>
      </c>
      <c r="J140" s="25">
        <v>10681.3</v>
      </c>
      <c r="K140" s="25">
        <v>10358.870000000001</v>
      </c>
      <c r="L140" s="26"/>
      <c r="N140" s="53"/>
    </row>
    <row r="141" spans="1:14" x14ac:dyDescent="0.3">
      <c r="A141" s="43" t="s">
        <v>567</v>
      </c>
      <c r="B141" s="37" t="s">
        <v>353</v>
      </c>
      <c r="C141" s="38"/>
      <c r="D141" s="38"/>
      <c r="E141" s="38"/>
      <c r="F141" s="44" t="s">
        <v>566</v>
      </c>
      <c r="G141" s="40"/>
      <c r="H141" s="25">
        <v>0</v>
      </c>
      <c r="I141" s="25">
        <v>322.43</v>
      </c>
      <c r="J141" s="25">
        <v>10681.3</v>
      </c>
      <c r="K141" s="25">
        <v>10358.870000000001</v>
      </c>
      <c r="L141" s="26"/>
      <c r="N141" s="53"/>
    </row>
    <row r="142" spans="1:14" x14ac:dyDescent="0.3">
      <c r="A142" s="45" t="s">
        <v>568</v>
      </c>
      <c r="B142" s="37" t="s">
        <v>353</v>
      </c>
      <c r="C142" s="38"/>
      <c r="D142" s="38"/>
      <c r="E142" s="38"/>
      <c r="F142" s="38"/>
      <c r="G142" s="46" t="s">
        <v>569</v>
      </c>
      <c r="H142" s="27">
        <v>0</v>
      </c>
      <c r="I142" s="27">
        <v>322.43</v>
      </c>
      <c r="J142" s="27">
        <v>10681.3</v>
      </c>
      <c r="K142" s="27">
        <v>10358.870000000001</v>
      </c>
      <c r="L142" s="63"/>
      <c r="N142" s="53"/>
    </row>
    <row r="143" spans="1:14" x14ac:dyDescent="0.3">
      <c r="A143" s="47" t="s">
        <v>353</v>
      </c>
      <c r="B143" s="37" t="s">
        <v>353</v>
      </c>
      <c r="C143" s="38"/>
      <c r="D143" s="38"/>
      <c r="E143" s="38"/>
      <c r="F143" s="38"/>
      <c r="G143" s="48" t="s">
        <v>353</v>
      </c>
      <c r="H143" s="26"/>
      <c r="I143" s="26"/>
      <c r="J143" s="26"/>
      <c r="K143" s="26"/>
      <c r="L143" s="26"/>
      <c r="N143" s="53"/>
    </row>
    <row r="144" spans="1:14" x14ac:dyDescent="0.3">
      <c r="A144" s="43" t="s">
        <v>570</v>
      </c>
      <c r="B144" s="37" t="s">
        <v>353</v>
      </c>
      <c r="C144" s="38"/>
      <c r="D144" s="38"/>
      <c r="E144" s="44" t="s">
        <v>571</v>
      </c>
      <c r="F144" s="40"/>
      <c r="G144" s="40"/>
      <c r="H144" s="25">
        <v>0</v>
      </c>
      <c r="I144" s="25">
        <v>0</v>
      </c>
      <c r="J144" s="25">
        <v>381472.61</v>
      </c>
      <c r="K144" s="25">
        <v>381472.61</v>
      </c>
      <c r="L144" s="26"/>
      <c r="N144" s="53"/>
    </row>
    <row r="145" spans="1:14" x14ac:dyDescent="0.3">
      <c r="A145" s="43" t="s">
        <v>572</v>
      </c>
      <c r="B145" s="37" t="s">
        <v>353</v>
      </c>
      <c r="C145" s="38"/>
      <c r="D145" s="38"/>
      <c r="E145" s="38"/>
      <c r="F145" s="44" t="s">
        <v>571</v>
      </c>
      <c r="G145" s="40"/>
      <c r="H145" s="25">
        <v>0</v>
      </c>
      <c r="I145" s="25">
        <v>0</v>
      </c>
      <c r="J145" s="25">
        <v>381472.61</v>
      </c>
      <c r="K145" s="25">
        <v>381472.61</v>
      </c>
      <c r="L145" s="26"/>
      <c r="N145" s="53"/>
    </row>
    <row r="146" spans="1:14" x14ac:dyDescent="0.3">
      <c r="A146" s="45" t="s">
        <v>573</v>
      </c>
      <c r="B146" s="37" t="s">
        <v>353</v>
      </c>
      <c r="C146" s="38"/>
      <c r="D146" s="38"/>
      <c r="E146" s="38"/>
      <c r="F146" s="38"/>
      <c r="G146" s="46" t="s">
        <v>574</v>
      </c>
      <c r="H146" s="27">
        <v>0</v>
      </c>
      <c r="I146" s="27">
        <v>0</v>
      </c>
      <c r="J146" s="27">
        <v>48346.9</v>
      </c>
      <c r="K146" s="27">
        <v>48346.9</v>
      </c>
      <c r="L146" s="63"/>
    </row>
    <row r="147" spans="1:14" x14ac:dyDescent="0.3">
      <c r="A147" s="45" t="s">
        <v>575</v>
      </c>
      <c r="B147" s="37" t="s">
        <v>353</v>
      </c>
      <c r="C147" s="38"/>
      <c r="D147" s="38"/>
      <c r="E147" s="38"/>
      <c r="F147" s="38"/>
      <c r="G147" s="46" t="s">
        <v>576</v>
      </c>
      <c r="H147" s="27">
        <v>0</v>
      </c>
      <c r="I147" s="27">
        <v>0</v>
      </c>
      <c r="J147" s="27">
        <v>333125.71000000002</v>
      </c>
      <c r="K147" s="27">
        <v>333125.71000000002</v>
      </c>
      <c r="L147" s="63"/>
    </row>
    <row r="148" spans="1:14" x14ac:dyDescent="0.3">
      <c r="A148" s="43" t="s">
        <v>353</v>
      </c>
      <c r="B148" s="37" t="s">
        <v>353</v>
      </c>
      <c r="C148" s="38"/>
      <c r="D148" s="44" t="s">
        <v>353</v>
      </c>
      <c r="E148" s="40"/>
      <c r="F148" s="40"/>
      <c r="G148" s="40"/>
      <c r="H148" s="28"/>
      <c r="I148" s="28"/>
      <c r="J148" s="28"/>
      <c r="K148" s="28"/>
      <c r="L148" s="26"/>
    </row>
    <row r="149" spans="1:14" x14ac:dyDescent="0.3">
      <c r="A149" s="43" t="s">
        <v>58</v>
      </c>
      <c r="B149" s="44" t="s">
        <v>577</v>
      </c>
      <c r="C149" s="40"/>
      <c r="D149" s="40"/>
      <c r="E149" s="40"/>
      <c r="F149" s="40"/>
      <c r="G149" s="40"/>
      <c r="H149" s="25">
        <v>0</v>
      </c>
      <c r="I149" s="25">
        <v>3943328.36</v>
      </c>
      <c r="J149" s="25">
        <v>80709.16</v>
      </c>
      <c r="K149" s="25">
        <v>3862619.2</v>
      </c>
      <c r="L149" s="26"/>
    </row>
    <row r="150" spans="1:14" x14ac:dyDescent="0.3">
      <c r="A150" s="43" t="s">
        <v>578</v>
      </c>
      <c r="B150" s="36" t="s">
        <v>353</v>
      </c>
      <c r="C150" s="44" t="s">
        <v>579</v>
      </c>
      <c r="D150" s="40"/>
      <c r="E150" s="40"/>
      <c r="F150" s="40"/>
      <c r="G150" s="40"/>
      <c r="H150" s="25">
        <v>0</v>
      </c>
      <c r="I150" s="25">
        <v>3645454.54</v>
      </c>
      <c r="J150" s="25">
        <v>78398.55</v>
      </c>
      <c r="K150" s="25">
        <v>3567055.99</v>
      </c>
      <c r="L150" s="26"/>
    </row>
    <row r="151" spans="1:14" x14ac:dyDescent="0.3">
      <c r="A151" s="43" t="s">
        <v>580</v>
      </c>
      <c r="B151" s="37" t="s">
        <v>353</v>
      </c>
      <c r="C151" s="38"/>
      <c r="D151" s="44" t="s">
        <v>581</v>
      </c>
      <c r="E151" s="40"/>
      <c r="F151" s="40"/>
      <c r="G151" s="40"/>
      <c r="H151" s="25">
        <v>0</v>
      </c>
      <c r="I151" s="25">
        <v>3425308.41</v>
      </c>
      <c r="J151" s="25">
        <v>78398.55</v>
      </c>
      <c r="K151" s="25">
        <v>3346909.86</v>
      </c>
      <c r="L151" s="26"/>
    </row>
    <row r="152" spans="1:14" x14ac:dyDescent="0.3">
      <c r="A152" s="43" t="s">
        <v>582</v>
      </c>
      <c r="B152" s="37" t="s">
        <v>353</v>
      </c>
      <c r="C152" s="38"/>
      <c r="D152" s="38"/>
      <c r="E152" s="44" t="s">
        <v>583</v>
      </c>
      <c r="F152" s="40"/>
      <c r="G152" s="40"/>
      <c r="H152" s="25">
        <v>0</v>
      </c>
      <c r="I152" s="25">
        <v>92460.08</v>
      </c>
      <c r="J152" s="25">
        <v>0</v>
      </c>
      <c r="K152" s="25">
        <v>92460.08</v>
      </c>
      <c r="L152" s="26"/>
    </row>
    <row r="153" spans="1:14" x14ac:dyDescent="0.3">
      <c r="A153" s="43" t="s">
        <v>584</v>
      </c>
      <c r="B153" s="37" t="s">
        <v>353</v>
      </c>
      <c r="C153" s="38"/>
      <c r="D153" s="38"/>
      <c r="E153" s="38"/>
      <c r="F153" s="44" t="s">
        <v>585</v>
      </c>
      <c r="G153" s="40"/>
      <c r="H153" s="25">
        <v>0</v>
      </c>
      <c r="I153" s="25">
        <v>65850.09</v>
      </c>
      <c r="J153" s="25">
        <v>0</v>
      </c>
      <c r="K153" s="25">
        <v>65850.09</v>
      </c>
      <c r="L153" s="26"/>
    </row>
    <row r="154" spans="1:14" x14ac:dyDescent="0.3">
      <c r="A154" s="45" t="s">
        <v>586</v>
      </c>
      <c r="B154" s="37" t="s">
        <v>353</v>
      </c>
      <c r="C154" s="38"/>
      <c r="D154" s="38"/>
      <c r="E154" s="38"/>
      <c r="F154" s="38"/>
      <c r="G154" s="46" t="s">
        <v>587</v>
      </c>
      <c r="H154" s="27">
        <v>0</v>
      </c>
      <c r="I154" s="27">
        <v>19057.060000000001</v>
      </c>
      <c r="J154" s="27">
        <v>0</v>
      </c>
      <c r="K154" s="27">
        <v>19057.060000000001</v>
      </c>
      <c r="L154" s="63"/>
    </row>
    <row r="155" spans="1:14" x14ac:dyDescent="0.3">
      <c r="A155" s="45" t="s">
        <v>588</v>
      </c>
      <c r="B155" s="37" t="s">
        <v>353</v>
      </c>
      <c r="C155" s="38"/>
      <c r="D155" s="38"/>
      <c r="E155" s="38"/>
      <c r="F155" s="38"/>
      <c r="G155" s="46" t="s">
        <v>589</v>
      </c>
      <c r="H155" s="27">
        <v>0</v>
      </c>
      <c r="I155" s="27">
        <v>37293.18</v>
      </c>
      <c r="J155" s="27">
        <v>0</v>
      </c>
      <c r="K155" s="27">
        <v>37293.18</v>
      </c>
      <c r="L155" s="63"/>
    </row>
    <row r="156" spans="1:14" x14ac:dyDescent="0.3">
      <c r="A156" s="45" t="s">
        <v>590</v>
      </c>
      <c r="B156" s="37" t="s">
        <v>353</v>
      </c>
      <c r="C156" s="38"/>
      <c r="D156" s="38"/>
      <c r="E156" s="38"/>
      <c r="F156" s="38"/>
      <c r="G156" s="46" t="s">
        <v>591</v>
      </c>
      <c r="H156" s="27">
        <v>0</v>
      </c>
      <c r="I156" s="27">
        <v>2151.5300000000002</v>
      </c>
      <c r="J156" s="27">
        <v>0</v>
      </c>
      <c r="K156" s="27">
        <v>2151.5300000000002</v>
      </c>
      <c r="L156" s="63"/>
    </row>
    <row r="157" spans="1:14" x14ac:dyDescent="0.3">
      <c r="A157" s="45" t="s">
        <v>592</v>
      </c>
      <c r="B157" s="37" t="s">
        <v>353</v>
      </c>
      <c r="C157" s="38"/>
      <c r="D157" s="38"/>
      <c r="E157" s="38"/>
      <c r="F157" s="38"/>
      <c r="G157" s="46" t="s">
        <v>593</v>
      </c>
      <c r="H157" s="27">
        <v>0</v>
      </c>
      <c r="I157" s="27">
        <v>5046.16</v>
      </c>
      <c r="J157" s="27">
        <v>0</v>
      </c>
      <c r="K157" s="27">
        <v>5046.16</v>
      </c>
      <c r="L157" s="63"/>
    </row>
    <row r="158" spans="1:14" x14ac:dyDescent="0.3">
      <c r="A158" s="45" t="s">
        <v>594</v>
      </c>
      <c r="B158" s="37" t="s">
        <v>353</v>
      </c>
      <c r="C158" s="38"/>
      <c r="D158" s="38"/>
      <c r="E158" s="38"/>
      <c r="F158" s="38"/>
      <c r="G158" s="46" t="s">
        <v>595</v>
      </c>
      <c r="H158" s="27">
        <v>0</v>
      </c>
      <c r="I158" s="27">
        <v>1524.57</v>
      </c>
      <c r="J158" s="27">
        <v>0</v>
      </c>
      <c r="K158" s="27">
        <v>1524.57</v>
      </c>
      <c r="L158" s="63"/>
    </row>
    <row r="159" spans="1:14" x14ac:dyDescent="0.3">
      <c r="A159" s="45" t="s">
        <v>596</v>
      </c>
      <c r="B159" s="37" t="s">
        <v>353</v>
      </c>
      <c r="C159" s="38"/>
      <c r="D159" s="38"/>
      <c r="E159" s="38"/>
      <c r="F159" s="38"/>
      <c r="G159" s="46" t="s">
        <v>597</v>
      </c>
      <c r="H159" s="27">
        <v>0</v>
      </c>
      <c r="I159" s="27">
        <v>190.57</v>
      </c>
      <c r="J159" s="27">
        <v>0</v>
      </c>
      <c r="K159" s="27">
        <v>190.57</v>
      </c>
      <c r="L159" s="63"/>
    </row>
    <row r="160" spans="1:14" x14ac:dyDescent="0.3">
      <c r="A160" s="45" t="s">
        <v>598</v>
      </c>
      <c r="B160" s="37" t="s">
        <v>353</v>
      </c>
      <c r="C160" s="38"/>
      <c r="D160" s="38"/>
      <c r="E160" s="38"/>
      <c r="F160" s="38"/>
      <c r="G160" s="46" t="s">
        <v>599</v>
      </c>
      <c r="H160" s="27">
        <v>0</v>
      </c>
      <c r="I160" s="27">
        <v>7.32</v>
      </c>
      <c r="J160" s="27">
        <v>0</v>
      </c>
      <c r="K160" s="27">
        <v>7.32</v>
      </c>
      <c r="L160" s="63"/>
    </row>
    <row r="161" spans="1:12" x14ac:dyDescent="0.3">
      <c r="A161" s="45" t="s">
        <v>600</v>
      </c>
      <c r="B161" s="37" t="s">
        <v>353</v>
      </c>
      <c r="C161" s="38"/>
      <c r="D161" s="38"/>
      <c r="E161" s="38"/>
      <c r="F161" s="38"/>
      <c r="G161" s="46" t="s">
        <v>601</v>
      </c>
      <c r="H161" s="27">
        <v>0</v>
      </c>
      <c r="I161" s="27">
        <v>579.70000000000005</v>
      </c>
      <c r="J161" s="27">
        <v>0</v>
      </c>
      <c r="K161" s="27">
        <v>579.70000000000005</v>
      </c>
      <c r="L161" s="63"/>
    </row>
    <row r="162" spans="1:12" x14ac:dyDescent="0.3">
      <c r="A162" s="47" t="s">
        <v>353</v>
      </c>
      <c r="B162" s="37" t="s">
        <v>353</v>
      </c>
      <c r="C162" s="38"/>
      <c r="D162" s="38"/>
      <c r="E162" s="38"/>
      <c r="F162" s="38"/>
      <c r="G162" s="48" t="s">
        <v>353</v>
      </c>
      <c r="H162" s="26"/>
      <c r="I162" s="26"/>
      <c r="J162" s="26"/>
      <c r="K162" s="26"/>
      <c r="L162" s="26"/>
    </row>
    <row r="163" spans="1:12" x14ac:dyDescent="0.3">
      <c r="A163" s="43" t="s">
        <v>602</v>
      </c>
      <c r="B163" s="37" t="s">
        <v>353</v>
      </c>
      <c r="C163" s="38"/>
      <c r="D163" s="38"/>
      <c r="E163" s="38"/>
      <c r="F163" s="44" t="s">
        <v>603</v>
      </c>
      <c r="G163" s="40"/>
      <c r="H163" s="25">
        <v>0</v>
      </c>
      <c r="I163" s="25">
        <v>26609.99</v>
      </c>
      <c r="J163" s="25">
        <v>0</v>
      </c>
      <c r="K163" s="25">
        <v>26609.99</v>
      </c>
      <c r="L163" s="26"/>
    </row>
    <row r="164" spans="1:12" x14ac:dyDescent="0.3">
      <c r="A164" s="45" t="s">
        <v>604</v>
      </c>
      <c r="B164" s="37" t="s">
        <v>353</v>
      </c>
      <c r="C164" s="38"/>
      <c r="D164" s="38"/>
      <c r="E164" s="38"/>
      <c r="F164" s="38"/>
      <c r="G164" s="46" t="s">
        <v>587</v>
      </c>
      <c r="H164" s="27">
        <v>0</v>
      </c>
      <c r="I164" s="27">
        <v>20330.45</v>
      </c>
      <c r="J164" s="27">
        <v>0</v>
      </c>
      <c r="K164" s="27">
        <v>20330.45</v>
      </c>
      <c r="L164" s="63"/>
    </row>
    <row r="165" spans="1:12" x14ac:dyDescent="0.3">
      <c r="A165" s="45" t="s">
        <v>607</v>
      </c>
      <c r="B165" s="37" t="s">
        <v>353</v>
      </c>
      <c r="C165" s="38"/>
      <c r="D165" s="38"/>
      <c r="E165" s="38"/>
      <c r="F165" s="38"/>
      <c r="G165" s="46" t="s">
        <v>593</v>
      </c>
      <c r="H165" s="27">
        <v>0</v>
      </c>
      <c r="I165" s="27">
        <v>4066.09</v>
      </c>
      <c r="J165" s="27">
        <v>0</v>
      </c>
      <c r="K165" s="27">
        <v>4066.09</v>
      </c>
      <c r="L165" s="63"/>
    </row>
    <row r="166" spans="1:12" x14ac:dyDescent="0.3">
      <c r="A166" s="45" t="s">
        <v>608</v>
      </c>
      <c r="B166" s="37" t="s">
        <v>353</v>
      </c>
      <c r="C166" s="38"/>
      <c r="D166" s="38"/>
      <c r="E166" s="38"/>
      <c r="F166" s="38"/>
      <c r="G166" s="46" t="s">
        <v>595</v>
      </c>
      <c r="H166" s="27">
        <v>0</v>
      </c>
      <c r="I166" s="27">
        <v>1626.43</v>
      </c>
      <c r="J166" s="27">
        <v>0</v>
      </c>
      <c r="K166" s="27">
        <v>1626.43</v>
      </c>
      <c r="L166" s="63"/>
    </row>
    <row r="167" spans="1:12" x14ac:dyDescent="0.3">
      <c r="A167" s="45" t="s">
        <v>609</v>
      </c>
      <c r="B167" s="37" t="s">
        <v>353</v>
      </c>
      <c r="C167" s="38"/>
      <c r="D167" s="38"/>
      <c r="E167" s="38"/>
      <c r="F167" s="38"/>
      <c r="G167" s="46" t="s">
        <v>599</v>
      </c>
      <c r="H167" s="27">
        <v>0</v>
      </c>
      <c r="I167" s="27">
        <v>7.32</v>
      </c>
      <c r="J167" s="27">
        <v>0</v>
      </c>
      <c r="K167" s="27">
        <v>7.32</v>
      </c>
      <c r="L167" s="63"/>
    </row>
    <row r="168" spans="1:12" x14ac:dyDescent="0.3">
      <c r="A168" s="45" t="s">
        <v>610</v>
      </c>
      <c r="B168" s="37" t="s">
        <v>353</v>
      </c>
      <c r="C168" s="38"/>
      <c r="D168" s="38"/>
      <c r="E168" s="38"/>
      <c r="F168" s="38"/>
      <c r="G168" s="46" t="s">
        <v>601</v>
      </c>
      <c r="H168" s="27">
        <v>0</v>
      </c>
      <c r="I168" s="27">
        <v>579.70000000000005</v>
      </c>
      <c r="J168" s="27">
        <v>0</v>
      </c>
      <c r="K168" s="27">
        <v>579.70000000000005</v>
      </c>
      <c r="L168" s="63"/>
    </row>
    <row r="169" spans="1:12" x14ac:dyDescent="0.3">
      <c r="A169" s="47" t="s">
        <v>353</v>
      </c>
      <c r="B169" s="37" t="s">
        <v>353</v>
      </c>
      <c r="C169" s="38"/>
      <c r="D169" s="38"/>
      <c r="E169" s="38"/>
      <c r="F169" s="38"/>
      <c r="G169" s="48" t="s">
        <v>353</v>
      </c>
      <c r="H169" s="26"/>
      <c r="I169" s="26"/>
      <c r="J169" s="26"/>
      <c r="K169" s="26"/>
      <c r="L169" s="26"/>
    </row>
    <row r="170" spans="1:12" x14ac:dyDescent="0.3">
      <c r="A170" s="43" t="s">
        <v>611</v>
      </c>
      <c r="B170" s="37" t="s">
        <v>353</v>
      </c>
      <c r="C170" s="38"/>
      <c r="D170" s="38"/>
      <c r="E170" s="44" t="s">
        <v>612</v>
      </c>
      <c r="F170" s="40"/>
      <c r="G170" s="40"/>
      <c r="H170" s="25">
        <v>0</v>
      </c>
      <c r="I170" s="25">
        <v>3295770.17</v>
      </c>
      <c r="J170" s="25">
        <v>77710.66</v>
      </c>
      <c r="K170" s="25">
        <v>3218059.51</v>
      </c>
      <c r="L170" s="26"/>
    </row>
    <row r="171" spans="1:12" x14ac:dyDescent="0.3">
      <c r="A171" s="43" t="s">
        <v>613</v>
      </c>
      <c r="B171" s="37" t="s">
        <v>353</v>
      </c>
      <c r="C171" s="38"/>
      <c r="D171" s="38"/>
      <c r="E171" s="38"/>
      <c r="F171" s="44" t="s">
        <v>585</v>
      </c>
      <c r="G171" s="40"/>
      <c r="H171" s="25">
        <v>0</v>
      </c>
      <c r="I171" s="25">
        <v>405222.11</v>
      </c>
      <c r="J171" s="25">
        <v>7458.88</v>
      </c>
      <c r="K171" s="25">
        <v>397763.23</v>
      </c>
      <c r="L171" s="26"/>
    </row>
    <row r="172" spans="1:12" x14ac:dyDescent="0.3">
      <c r="A172" s="45" t="s">
        <v>614</v>
      </c>
      <c r="B172" s="37" t="s">
        <v>353</v>
      </c>
      <c r="C172" s="38"/>
      <c r="D172" s="38"/>
      <c r="E172" s="38"/>
      <c r="F172" s="38"/>
      <c r="G172" s="46" t="s">
        <v>587</v>
      </c>
      <c r="H172" s="27">
        <v>0</v>
      </c>
      <c r="I172" s="27">
        <v>96752.21</v>
      </c>
      <c r="J172" s="27">
        <v>0</v>
      </c>
      <c r="K172" s="27">
        <v>96752.21</v>
      </c>
      <c r="L172" s="63"/>
    </row>
    <row r="173" spans="1:12" x14ac:dyDescent="0.3">
      <c r="A173" s="45" t="s">
        <v>615</v>
      </c>
      <c r="B173" s="37" t="s">
        <v>353</v>
      </c>
      <c r="C173" s="38"/>
      <c r="D173" s="38"/>
      <c r="E173" s="38"/>
      <c r="F173" s="38"/>
      <c r="G173" s="46" t="s">
        <v>589</v>
      </c>
      <c r="H173" s="27">
        <v>0</v>
      </c>
      <c r="I173" s="27">
        <v>242993.04</v>
      </c>
      <c r="J173" s="27">
        <v>0</v>
      </c>
      <c r="K173" s="27">
        <v>242993.04</v>
      </c>
      <c r="L173" s="63"/>
    </row>
    <row r="174" spans="1:12" x14ac:dyDescent="0.3">
      <c r="A174" s="45" t="s">
        <v>616</v>
      </c>
      <c r="B174" s="37" t="s">
        <v>353</v>
      </c>
      <c r="C174" s="38"/>
      <c r="D174" s="38"/>
      <c r="E174" s="38"/>
      <c r="F174" s="38"/>
      <c r="G174" s="46" t="s">
        <v>591</v>
      </c>
      <c r="H174" s="27">
        <v>0</v>
      </c>
      <c r="I174" s="27">
        <v>11232.07</v>
      </c>
      <c r="J174" s="27">
        <v>0</v>
      </c>
      <c r="K174" s="27">
        <v>11232.07</v>
      </c>
      <c r="L174" s="63"/>
    </row>
    <row r="175" spans="1:12" x14ac:dyDescent="0.3">
      <c r="A175" s="45" t="s">
        <v>619</v>
      </c>
      <c r="B175" s="37" t="s">
        <v>353</v>
      </c>
      <c r="C175" s="38"/>
      <c r="D175" s="38"/>
      <c r="E175" s="38"/>
      <c r="F175" s="38"/>
      <c r="G175" s="46" t="s">
        <v>593</v>
      </c>
      <c r="H175" s="27">
        <v>0</v>
      </c>
      <c r="I175" s="27">
        <v>25869.35</v>
      </c>
      <c r="J175" s="27">
        <v>0</v>
      </c>
      <c r="K175" s="27">
        <v>25869.35</v>
      </c>
      <c r="L175" s="63"/>
    </row>
    <row r="176" spans="1:12" x14ac:dyDescent="0.3">
      <c r="A176" s="45" t="s">
        <v>620</v>
      </c>
      <c r="B176" s="37" t="s">
        <v>353</v>
      </c>
      <c r="C176" s="38"/>
      <c r="D176" s="38"/>
      <c r="E176" s="38"/>
      <c r="F176" s="38"/>
      <c r="G176" s="46" t="s">
        <v>595</v>
      </c>
      <c r="H176" s="27">
        <v>0</v>
      </c>
      <c r="I176" s="27">
        <v>8032.6</v>
      </c>
      <c r="J176" s="27">
        <v>0</v>
      </c>
      <c r="K176" s="27">
        <v>8032.6</v>
      </c>
      <c r="L176" s="63"/>
    </row>
    <row r="177" spans="1:12" x14ac:dyDescent="0.3">
      <c r="A177" s="45" t="s">
        <v>621</v>
      </c>
      <c r="B177" s="37" t="s">
        <v>353</v>
      </c>
      <c r="C177" s="38"/>
      <c r="D177" s="38"/>
      <c r="E177" s="38"/>
      <c r="F177" s="38"/>
      <c r="G177" s="46" t="s">
        <v>597</v>
      </c>
      <c r="H177" s="27">
        <v>0</v>
      </c>
      <c r="I177" s="27">
        <v>976.96</v>
      </c>
      <c r="J177" s="27">
        <v>0</v>
      </c>
      <c r="K177" s="27">
        <v>976.96</v>
      </c>
      <c r="L177" s="63"/>
    </row>
    <row r="178" spans="1:12" x14ac:dyDescent="0.3">
      <c r="A178" s="45" t="s">
        <v>622</v>
      </c>
      <c r="B178" s="37" t="s">
        <v>353</v>
      </c>
      <c r="C178" s="38"/>
      <c r="D178" s="38"/>
      <c r="E178" s="38"/>
      <c r="F178" s="38"/>
      <c r="G178" s="46" t="s">
        <v>623</v>
      </c>
      <c r="H178" s="27">
        <v>0</v>
      </c>
      <c r="I178" s="27">
        <v>581.64</v>
      </c>
      <c r="J178" s="27">
        <v>5233.72</v>
      </c>
      <c r="K178" s="27">
        <v>-4652.08</v>
      </c>
      <c r="L178" s="63"/>
    </row>
    <row r="179" spans="1:12" x14ac:dyDescent="0.3">
      <c r="A179" s="45" t="s">
        <v>624</v>
      </c>
      <c r="B179" s="37" t="s">
        <v>353</v>
      </c>
      <c r="C179" s="38"/>
      <c r="D179" s="38"/>
      <c r="E179" s="38"/>
      <c r="F179" s="38"/>
      <c r="G179" s="46" t="s">
        <v>599</v>
      </c>
      <c r="H179" s="27">
        <v>0</v>
      </c>
      <c r="I179" s="27">
        <v>196.42</v>
      </c>
      <c r="J179" s="27">
        <v>0</v>
      </c>
      <c r="K179" s="27">
        <v>196.42</v>
      </c>
      <c r="L179" s="63"/>
    </row>
    <row r="180" spans="1:12" x14ac:dyDescent="0.3">
      <c r="A180" s="45" t="s">
        <v>625</v>
      </c>
      <c r="B180" s="37" t="s">
        <v>353</v>
      </c>
      <c r="C180" s="38"/>
      <c r="D180" s="38"/>
      <c r="E180" s="38"/>
      <c r="F180" s="38"/>
      <c r="G180" s="46" t="s">
        <v>601</v>
      </c>
      <c r="H180" s="27">
        <v>0</v>
      </c>
      <c r="I180" s="27">
        <v>14074</v>
      </c>
      <c r="J180" s="27">
        <v>0</v>
      </c>
      <c r="K180" s="27">
        <v>14074</v>
      </c>
      <c r="L180" s="63"/>
    </row>
    <row r="181" spans="1:12" x14ac:dyDescent="0.3">
      <c r="A181" s="45" t="s">
        <v>626</v>
      </c>
      <c r="B181" s="37" t="s">
        <v>353</v>
      </c>
      <c r="C181" s="38"/>
      <c r="D181" s="38"/>
      <c r="E181" s="38"/>
      <c r="F181" s="38"/>
      <c r="G181" s="46" t="s">
        <v>627</v>
      </c>
      <c r="H181" s="27">
        <v>0</v>
      </c>
      <c r="I181" s="27">
        <v>4513.82</v>
      </c>
      <c r="J181" s="27">
        <v>1951.16</v>
      </c>
      <c r="K181" s="27">
        <v>2562.66</v>
      </c>
      <c r="L181" s="63"/>
    </row>
    <row r="182" spans="1:12" x14ac:dyDescent="0.3">
      <c r="A182" s="45" t="s">
        <v>628</v>
      </c>
      <c r="B182" s="37" t="s">
        <v>353</v>
      </c>
      <c r="C182" s="38"/>
      <c r="D182" s="38"/>
      <c r="E182" s="38"/>
      <c r="F182" s="38"/>
      <c r="G182" s="46" t="s">
        <v>629</v>
      </c>
      <c r="H182" s="27">
        <v>0</v>
      </c>
      <c r="I182" s="27">
        <v>0</v>
      </c>
      <c r="J182" s="27">
        <v>274</v>
      </c>
      <c r="K182" s="27">
        <v>-274</v>
      </c>
      <c r="L182" s="63"/>
    </row>
    <row r="183" spans="1:12" x14ac:dyDescent="0.3">
      <c r="A183" s="47" t="s">
        <v>353</v>
      </c>
      <c r="B183" s="37" t="s">
        <v>353</v>
      </c>
      <c r="C183" s="38"/>
      <c r="D183" s="38"/>
      <c r="E183" s="38"/>
      <c r="F183" s="38"/>
      <c r="G183" s="48" t="s">
        <v>353</v>
      </c>
      <c r="H183" s="26"/>
      <c r="I183" s="26"/>
      <c r="J183" s="26"/>
      <c r="K183" s="26"/>
      <c r="L183" s="26"/>
    </row>
    <row r="184" spans="1:12" x14ac:dyDescent="0.3">
      <c r="A184" s="43" t="s">
        <v>630</v>
      </c>
      <c r="B184" s="37" t="s">
        <v>353</v>
      </c>
      <c r="C184" s="38"/>
      <c r="D184" s="38"/>
      <c r="E184" s="38"/>
      <c r="F184" s="44" t="s">
        <v>603</v>
      </c>
      <c r="G184" s="40"/>
      <c r="H184" s="25">
        <v>0</v>
      </c>
      <c r="I184" s="25">
        <v>2890548.06</v>
      </c>
      <c r="J184" s="25">
        <v>70251.78</v>
      </c>
      <c r="K184" s="25">
        <v>2820296.28</v>
      </c>
      <c r="L184" s="26"/>
    </row>
    <row r="185" spans="1:12" x14ac:dyDescent="0.3">
      <c r="A185" s="45" t="s">
        <v>631</v>
      </c>
      <c r="B185" s="37" t="s">
        <v>353</v>
      </c>
      <c r="C185" s="38"/>
      <c r="D185" s="38"/>
      <c r="E185" s="38"/>
      <c r="F185" s="38"/>
      <c r="G185" s="46" t="s">
        <v>587</v>
      </c>
      <c r="H185" s="27">
        <v>0</v>
      </c>
      <c r="I185" s="27">
        <v>709416.27</v>
      </c>
      <c r="J185" s="27">
        <v>8158.83</v>
      </c>
      <c r="K185" s="27">
        <v>701257.44</v>
      </c>
      <c r="L185" s="63"/>
    </row>
    <row r="186" spans="1:12" x14ac:dyDescent="0.3">
      <c r="A186" s="45" t="s">
        <v>632</v>
      </c>
      <c r="B186" s="37" t="s">
        <v>353</v>
      </c>
      <c r="C186" s="38"/>
      <c r="D186" s="38"/>
      <c r="E186" s="38"/>
      <c r="F186" s="38"/>
      <c r="G186" s="46" t="s">
        <v>589</v>
      </c>
      <c r="H186" s="27">
        <v>0</v>
      </c>
      <c r="I186" s="27">
        <v>1624833.19</v>
      </c>
      <c r="J186" s="27">
        <v>0</v>
      </c>
      <c r="K186" s="27">
        <v>1624833.19</v>
      </c>
      <c r="L186" s="63"/>
    </row>
    <row r="187" spans="1:12" x14ac:dyDescent="0.3">
      <c r="A187" s="45" t="s">
        <v>633</v>
      </c>
      <c r="B187" s="37" t="s">
        <v>353</v>
      </c>
      <c r="C187" s="38"/>
      <c r="D187" s="38"/>
      <c r="E187" s="38"/>
      <c r="F187" s="38"/>
      <c r="G187" s="46" t="s">
        <v>591</v>
      </c>
      <c r="H187" s="27">
        <v>0</v>
      </c>
      <c r="I187" s="27">
        <v>82395.210000000006</v>
      </c>
      <c r="J187" s="27">
        <v>0</v>
      </c>
      <c r="K187" s="27">
        <v>82395.210000000006</v>
      </c>
      <c r="L187" s="63"/>
    </row>
    <row r="188" spans="1:12" x14ac:dyDescent="0.3">
      <c r="A188" s="45" t="s">
        <v>634</v>
      </c>
      <c r="B188" s="37" t="s">
        <v>353</v>
      </c>
      <c r="C188" s="38"/>
      <c r="D188" s="38"/>
      <c r="E188" s="38"/>
      <c r="F188" s="38"/>
      <c r="G188" s="46" t="s">
        <v>618</v>
      </c>
      <c r="H188" s="27">
        <v>0</v>
      </c>
      <c r="I188" s="27">
        <v>3240.99</v>
      </c>
      <c r="J188" s="27">
        <v>1393.02</v>
      </c>
      <c r="K188" s="27">
        <v>1847.97</v>
      </c>
      <c r="L188" s="63"/>
    </row>
    <row r="189" spans="1:12" x14ac:dyDescent="0.3">
      <c r="A189" s="45" t="s">
        <v>637</v>
      </c>
      <c r="B189" s="37" t="s">
        <v>353</v>
      </c>
      <c r="C189" s="38"/>
      <c r="D189" s="38"/>
      <c r="E189" s="38"/>
      <c r="F189" s="38"/>
      <c r="G189" s="46" t="s">
        <v>593</v>
      </c>
      <c r="H189" s="27">
        <v>0</v>
      </c>
      <c r="I189" s="27">
        <v>192044.69</v>
      </c>
      <c r="J189" s="27">
        <v>0</v>
      </c>
      <c r="K189" s="27">
        <v>192044.69</v>
      </c>
      <c r="L189" s="63"/>
    </row>
    <row r="190" spans="1:12" x14ac:dyDescent="0.3">
      <c r="A190" s="45" t="s">
        <v>638</v>
      </c>
      <c r="B190" s="37" t="s">
        <v>353</v>
      </c>
      <c r="C190" s="38"/>
      <c r="D190" s="38"/>
      <c r="E190" s="38"/>
      <c r="F190" s="38"/>
      <c r="G190" s="46" t="s">
        <v>595</v>
      </c>
      <c r="H190" s="27">
        <v>0</v>
      </c>
      <c r="I190" s="27">
        <v>68893</v>
      </c>
      <c r="J190" s="27">
        <v>0</v>
      </c>
      <c r="K190" s="27">
        <v>68893</v>
      </c>
      <c r="L190" s="63"/>
    </row>
    <row r="191" spans="1:12" x14ac:dyDescent="0.3">
      <c r="A191" s="45" t="s">
        <v>639</v>
      </c>
      <c r="B191" s="37" t="s">
        <v>353</v>
      </c>
      <c r="C191" s="38"/>
      <c r="D191" s="38"/>
      <c r="E191" s="38"/>
      <c r="F191" s="38"/>
      <c r="G191" s="46" t="s">
        <v>597</v>
      </c>
      <c r="H191" s="27">
        <v>0</v>
      </c>
      <c r="I191" s="27">
        <v>7223.67</v>
      </c>
      <c r="J191" s="27">
        <v>0</v>
      </c>
      <c r="K191" s="27">
        <v>7223.67</v>
      </c>
      <c r="L191" s="63"/>
    </row>
    <row r="192" spans="1:12" x14ac:dyDescent="0.3">
      <c r="A192" s="45" t="s">
        <v>640</v>
      </c>
      <c r="B192" s="37" t="s">
        <v>353</v>
      </c>
      <c r="C192" s="38"/>
      <c r="D192" s="38"/>
      <c r="E192" s="38"/>
      <c r="F192" s="38"/>
      <c r="G192" s="46" t="s">
        <v>623</v>
      </c>
      <c r="H192" s="27">
        <v>0</v>
      </c>
      <c r="I192" s="27">
        <v>7051.02</v>
      </c>
      <c r="J192" s="27">
        <v>44735.86</v>
      </c>
      <c r="K192" s="27">
        <v>-37684.839999999997</v>
      </c>
      <c r="L192" s="63"/>
    </row>
    <row r="193" spans="1:12" x14ac:dyDescent="0.3">
      <c r="A193" s="45" t="s">
        <v>641</v>
      </c>
      <c r="B193" s="37" t="s">
        <v>353</v>
      </c>
      <c r="C193" s="38"/>
      <c r="D193" s="38"/>
      <c r="E193" s="38"/>
      <c r="F193" s="38"/>
      <c r="G193" s="46" t="s">
        <v>599</v>
      </c>
      <c r="H193" s="27">
        <v>0</v>
      </c>
      <c r="I193" s="27">
        <v>2664.49</v>
      </c>
      <c r="J193" s="27">
        <v>0</v>
      </c>
      <c r="K193" s="27">
        <v>2664.49</v>
      </c>
      <c r="L193" s="63"/>
    </row>
    <row r="194" spans="1:12" x14ac:dyDescent="0.3">
      <c r="A194" s="45" t="s">
        <v>642</v>
      </c>
      <c r="B194" s="37" t="s">
        <v>353</v>
      </c>
      <c r="C194" s="38"/>
      <c r="D194" s="38"/>
      <c r="E194" s="38"/>
      <c r="F194" s="38"/>
      <c r="G194" s="46" t="s">
        <v>601</v>
      </c>
      <c r="H194" s="27">
        <v>0</v>
      </c>
      <c r="I194" s="27">
        <v>152953</v>
      </c>
      <c r="J194" s="27">
        <v>341</v>
      </c>
      <c r="K194" s="27">
        <v>152612</v>
      </c>
      <c r="L194" s="63"/>
    </row>
    <row r="195" spans="1:12" x14ac:dyDescent="0.3">
      <c r="A195" s="45" t="s">
        <v>643</v>
      </c>
      <c r="B195" s="37" t="s">
        <v>353</v>
      </c>
      <c r="C195" s="38"/>
      <c r="D195" s="38"/>
      <c r="E195" s="38"/>
      <c r="F195" s="38"/>
      <c r="G195" s="46" t="s">
        <v>627</v>
      </c>
      <c r="H195" s="27">
        <v>0</v>
      </c>
      <c r="I195" s="27">
        <v>39284.53</v>
      </c>
      <c r="J195" s="27">
        <v>15623.07</v>
      </c>
      <c r="K195" s="27">
        <v>23661.46</v>
      </c>
      <c r="L195" s="63"/>
    </row>
    <row r="196" spans="1:12" x14ac:dyDescent="0.3">
      <c r="A196" s="45" t="s">
        <v>644</v>
      </c>
      <c r="B196" s="37" t="s">
        <v>353</v>
      </c>
      <c r="C196" s="38"/>
      <c r="D196" s="38"/>
      <c r="E196" s="38"/>
      <c r="F196" s="38"/>
      <c r="G196" s="46" t="s">
        <v>629</v>
      </c>
      <c r="H196" s="27">
        <v>0</v>
      </c>
      <c r="I196" s="27">
        <v>548</v>
      </c>
      <c r="J196" s="27">
        <v>0</v>
      </c>
      <c r="K196" s="27">
        <v>548</v>
      </c>
      <c r="L196" s="63"/>
    </row>
    <row r="197" spans="1:12" x14ac:dyDescent="0.3">
      <c r="A197" s="47" t="s">
        <v>353</v>
      </c>
      <c r="B197" s="37" t="s">
        <v>353</v>
      </c>
      <c r="C197" s="38"/>
      <c r="D197" s="38"/>
      <c r="E197" s="38"/>
      <c r="F197" s="38"/>
      <c r="G197" s="48" t="s">
        <v>353</v>
      </c>
      <c r="H197" s="26"/>
      <c r="I197" s="26"/>
      <c r="J197" s="26"/>
      <c r="K197" s="26"/>
      <c r="L197" s="26"/>
    </row>
    <row r="198" spans="1:12" x14ac:dyDescent="0.3">
      <c r="A198" s="43" t="s">
        <v>652</v>
      </c>
      <c r="B198" s="37" t="s">
        <v>353</v>
      </c>
      <c r="C198" s="38"/>
      <c r="D198" s="38"/>
      <c r="E198" s="44" t="s">
        <v>653</v>
      </c>
      <c r="F198" s="40"/>
      <c r="G198" s="40"/>
      <c r="H198" s="25">
        <v>0</v>
      </c>
      <c r="I198" s="25">
        <v>37078.160000000003</v>
      </c>
      <c r="J198" s="25">
        <v>687.89</v>
      </c>
      <c r="K198" s="25">
        <v>36390.269999999997</v>
      </c>
      <c r="L198" s="26"/>
    </row>
    <row r="199" spans="1:12" x14ac:dyDescent="0.3">
      <c r="A199" s="43" t="s">
        <v>654</v>
      </c>
      <c r="B199" s="37" t="s">
        <v>353</v>
      </c>
      <c r="C199" s="38"/>
      <c r="D199" s="38"/>
      <c r="E199" s="38"/>
      <c r="F199" s="44" t="s">
        <v>603</v>
      </c>
      <c r="G199" s="40"/>
      <c r="H199" s="25">
        <v>0</v>
      </c>
      <c r="I199" s="25">
        <v>37078.160000000003</v>
      </c>
      <c r="J199" s="25">
        <v>687.89</v>
      </c>
      <c r="K199" s="25">
        <v>36390.269999999997</v>
      </c>
      <c r="L199" s="26"/>
    </row>
    <row r="200" spans="1:12" x14ac:dyDescent="0.3">
      <c r="A200" s="45" t="s">
        <v>655</v>
      </c>
      <c r="B200" s="37" t="s">
        <v>353</v>
      </c>
      <c r="C200" s="38"/>
      <c r="D200" s="38"/>
      <c r="E200" s="38"/>
      <c r="F200" s="38"/>
      <c r="G200" s="46" t="s">
        <v>587</v>
      </c>
      <c r="H200" s="27">
        <v>0</v>
      </c>
      <c r="I200" s="27">
        <v>9917.2199999999993</v>
      </c>
      <c r="J200" s="27">
        <v>0</v>
      </c>
      <c r="K200" s="27">
        <v>9917.2199999999993</v>
      </c>
      <c r="L200" s="63"/>
    </row>
    <row r="201" spans="1:12" x14ac:dyDescent="0.3">
      <c r="A201" s="45" t="s">
        <v>656</v>
      </c>
      <c r="B201" s="37" t="s">
        <v>353</v>
      </c>
      <c r="C201" s="38"/>
      <c r="D201" s="38"/>
      <c r="E201" s="38"/>
      <c r="F201" s="38"/>
      <c r="G201" s="46" t="s">
        <v>589</v>
      </c>
      <c r="H201" s="27">
        <v>0</v>
      </c>
      <c r="I201" s="27">
        <v>17313.060000000001</v>
      </c>
      <c r="J201" s="27">
        <v>0</v>
      </c>
      <c r="K201" s="27">
        <v>17313.060000000001</v>
      </c>
      <c r="L201" s="63"/>
    </row>
    <row r="202" spans="1:12" x14ac:dyDescent="0.3">
      <c r="A202" s="45" t="s">
        <v>657</v>
      </c>
      <c r="B202" s="37" t="s">
        <v>353</v>
      </c>
      <c r="C202" s="38"/>
      <c r="D202" s="38"/>
      <c r="E202" s="38"/>
      <c r="F202" s="38"/>
      <c r="G202" s="46" t="s">
        <v>591</v>
      </c>
      <c r="H202" s="27">
        <v>0</v>
      </c>
      <c r="I202" s="27">
        <v>1262.76</v>
      </c>
      <c r="J202" s="27">
        <v>69.44</v>
      </c>
      <c r="K202" s="27">
        <v>1193.32</v>
      </c>
      <c r="L202" s="63"/>
    </row>
    <row r="203" spans="1:12" x14ac:dyDescent="0.3">
      <c r="A203" s="45" t="s">
        <v>659</v>
      </c>
      <c r="B203" s="37" t="s">
        <v>353</v>
      </c>
      <c r="C203" s="38"/>
      <c r="D203" s="38"/>
      <c r="E203" s="38"/>
      <c r="F203" s="38"/>
      <c r="G203" s="46" t="s">
        <v>636</v>
      </c>
      <c r="H203" s="27">
        <v>0</v>
      </c>
      <c r="I203" s="27">
        <v>787.98</v>
      </c>
      <c r="J203" s="27">
        <v>0</v>
      </c>
      <c r="K203" s="27">
        <v>787.98</v>
      </c>
      <c r="L203" s="63"/>
    </row>
    <row r="204" spans="1:12" x14ac:dyDescent="0.3">
      <c r="A204" s="45" t="s">
        <v>660</v>
      </c>
      <c r="B204" s="37" t="s">
        <v>353</v>
      </c>
      <c r="C204" s="38"/>
      <c r="D204" s="38"/>
      <c r="E204" s="38"/>
      <c r="F204" s="38"/>
      <c r="G204" s="46" t="s">
        <v>593</v>
      </c>
      <c r="H204" s="27">
        <v>0</v>
      </c>
      <c r="I204" s="27">
        <v>2644.39</v>
      </c>
      <c r="J204" s="27">
        <v>0</v>
      </c>
      <c r="K204" s="27">
        <v>2644.39</v>
      </c>
      <c r="L204" s="63"/>
    </row>
    <row r="205" spans="1:12" x14ac:dyDescent="0.3">
      <c r="A205" s="45" t="s">
        <v>661</v>
      </c>
      <c r="B205" s="37" t="s">
        <v>353</v>
      </c>
      <c r="C205" s="38"/>
      <c r="D205" s="38"/>
      <c r="E205" s="38"/>
      <c r="F205" s="38"/>
      <c r="G205" s="46" t="s">
        <v>595</v>
      </c>
      <c r="H205" s="27">
        <v>0</v>
      </c>
      <c r="I205" s="27">
        <v>798.93</v>
      </c>
      <c r="J205" s="27">
        <v>0</v>
      </c>
      <c r="K205" s="27">
        <v>798.93</v>
      </c>
      <c r="L205" s="63"/>
    </row>
    <row r="206" spans="1:12" x14ac:dyDescent="0.3">
      <c r="A206" s="45" t="s">
        <v>662</v>
      </c>
      <c r="B206" s="37" t="s">
        <v>353</v>
      </c>
      <c r="C206" s="38"/>
      <c r="D206" s="38"/>
      <c r="E206" s="38"/>
      <c r="F206" s="38"/>
      <c r="G206" s="46" t="s">
        <v>597</v>
      </c>
      <c r="H206" s="27">
        <v>0</v>
      </c>
      <c r="I206" s="27">
        <v>107.7</v>
      </c>
      <c r="J206" s="27">
        <v>0</v>
      </c>
      <c r="K206" s="27">
        <v>107.7</v>
      </c>
      <c r="L206" s="63"/>
    </row>
    <row r="207" spans="1:12" x14ac:dyDescent="0.3">
      <c r="A207" s="45" t="s">
        <v>663</v>
      </c>
      <c r="B207" s="37" t="s">
        <v>353</v>
      </c>
      <c r="C207" s="38"/>
      <c r="D207" s="38"/>
      <c r="E207" s="38"/>
      <c r="F207" s="38"/>
      <c r="G207" s="46" t="s">
        <v>623</v>
      </c>
      <c r="H207" s="27">
        <v>0</v>
      </c>
      <c r="I207" s="27">
        <v>54.48</v>
      </c>
      <c r="J207" s="27">
        <v>468.45</v>
      </c>
      <c r="K207" s="27">
        <v>-413.97</v>
      </c>
      <c r="L207" s="63"/>
    </row>
    <row r="208" spans="1:12" x14ac:dyDescent="0.3">
      <c r="A208" s="45" t="s">
        <v>664</v>
      </c>
      <c r="B208" s="37" t="s">
        <v>353</v>
      </c>
      <c r="C208" s="38"/>
      <c r="D208" s="38"/>
      <c r="E208" s="38"/>
      <c r="F208" s="38"/>
      <c r="G208" s="46" t="s">
        <v>599</v>
      </c>
      <c r="H208" s="27">
        <v>0</v>
      </c>
      <c r="I208" s="27">
        <v>102.46</v>
      </c>
      <c r="J208" s="27">
        <v>0</v>
      </c>
      <c r="K208" s="27">
        <v>102.46</v>
      </c>
      <c r="L208" s="63"/>
    </row>
    <row r="209" spans="1:12" x14ac:dyDescent="0.3">
      <c r="A209" s="45" t="s">
        <v>665</v>
      </c>
      <c r="B209" s="37" t="s">
        <v>353</v>
      </c>
      <c r="C209" s="38"/>
      <c r="D209" s="38"/>
      <c r="E209" s="38"/>
      <c r="F209" s="38"/>
      <c r="G209" s="46" t="s">
        <v>601</v>
      </c>
      <c r="H209" s="27">
        <v>0</v>
      </c>
      <c r="I209" s="27">
        <v>3300</v>
      </c>
      <c r="J209" s="27">
        <v>0</v>
      </c>
      <c r="K209" s="27">
        <v>3300</v>
      </c>
      <c r="L209" s="63"/>
    </row>
    <row r="210" spans="1:12" x14ac:dyDescent="0.3">
      <c r="A210" s="45" t="s">
        <v>666</v>
      </c>
      <c r="B210" s="37" t="s">
        <v>353</v>
      </c>
      <c r="C210" s="38"/>
      <c r="D210" s="38"/>
      <c r="E210" s="38"/>
      <c r="F210" s="38"/>
      <c r="G210" s="46" t="s">
        <v>627</v>
      </c>
      <c r="H210" s="27">
        <v>0</v>
      </c>
      <c r="I210" s="27">
        <v>789.18</v>
      </c>
      <c r="J210" s="27">
        <v>150</v>
      </c>
      <c r="K210" s="27">
        <v>639.17999999999995</v>
      </c>
      <c r="L210" s="63"/>
    </row>
    <row r="211" spans="1:12" x14ac:dyDescent="0.3">
      <c r="A211" s="47" t="s">
        <v>353</v>
      </c>
      <c r="B211" s="37" t="s">
        <v>353</v>
      </c>
      <c r="C211" s="38"/>
      <c r="D211" s="38"/>
      <c r="E211" s="38"/>
      <c r="F211" s="38"/>
      <c r="G211" s="48" t="s">
        <v>353</v>
      </c>
      <c r="H211" s="26"/>
      <c r="I211" s="26"/>
      <c r="J211" s="26"/>
      <c r="K211" s="26"/>
      <c r="L211" s="26"/>
    </row>
    <row r="212" spans="1:12" x14ac:dyDescent="0.3">
      <c r="A212" s="43" t="s">
        <v>667</v>
      </c>
      <c r="B212" s="37" t="s">
        <v>353</v>
      </c>
      <c r="C212" s="38"/>
      <c r="D212" s="44" t="s">
        <v>668</v>
      </c>
      <c r="E212" s="40"/>
      <c r="F212" s="40"/>
      <c r="G212" s="40"/>
      <c r="H212" s="25">
        <v>0</v>
      </c>
      <c r="I212" s="25">
        <v>220146.13</v>
      </c>
      <c r="J212" s="25">
        <v>0</v>
      </c>
      <c r="K212" s="25">
        <v>220146.13</v>
      </c>
      <c r="L212" s="26"/>
    </row>
    <row r="213" spans="1:12" x14ac:dyDescent="0.3">
      <c r="A213" s="43" t="s">
        <v>669</v>
      </c>
      <c r="B213" s="37" t="s">
        <v>353</v>
      </c>
      <c r="C213" s="38"/>
      <c r="D213" s="38"/>
      <c r="E213" s="44" t="s">
        <v>668</v>
      </c>
      <c r="F213" s="40"/>
      <c r="G213" s="40"/>
      <c r="H213" s="25">
        <v>0</v>
      </c>
      <c r="I213" s="25">
        <v>220146.13</v>
      </c>
      <c r="J213" s="25">
        <v>0</v>
      </c>
      <c r="K213" s="25">
        <v>220146.13</v>
      </c>
      <c r="L213" s="26"/>
    </row>
    <row r="214" spans="1:12" x14ac:dyDescent="0.3">
      <c r="A214" s="43" t="s">
        <v>670</v>
      </c>
      <c r="B214" s="37" t="s">
        <v>353</v>
      </c>
      <c r="C214" s="38"/>
      <c r="D214" s="38"/>
      <c r="E214" s="38"/>
      <c r="F214" s="44" t="s">
        <v>668</v>
      </c>
      <c r="G214" s="40"/>
      <c r="H214" s="25">
        <v>0</v>
      </c>
      <c r="I214" s="25">
        <v>220146.13</v>
      </c>
      <c r="J214" s="25">
        <v>0</v>
      </c>
      <c r="K214" s="25">
        <v>220146.13</v>
      </c>
      <c r="L214" s="26"/>
    </row>
    <row r="215" spans="1:12" x14ac:dyDescent="0.3">
      <c r="A215" s="45" t="s">
        <v>677</v>
      </c>
      <c r="B215" s="37" t="s">
        <v>353</v>
      </c>
      <c r="C215" s="38"/>
      <c r="D215" s="38"/>
      <c r="E215" s="38"/>
      <c r="F215" s="38"/>
      <c r="G215" s="46" t="s">
        <v>678</v>
      </c>
      <c r="H215" s="27">
        <v>0</v>
      </c>
      <c r="I215" s="27">
        <v>3138.59</v>
      </c>
      <c r="J215" s="27">
        <v>0</v>
      </c>
      <c r="K215" s="27">
        <v>3138.59</v>
      </c>
      <c r="L215" s="26"/>
    </row>
    <row r="216" spans="1:12" x14ac:dyDescent="0.3">
      <c r="A216" s="45" t="s">
        <v>679</v>
      </c>
      <c r="B216" s="37" t="s">
        <v>353</v>
      </c>
      <c r="C216" s="38"/>
      <c r="D216" s="38"/>
      <c r="E216" s="38"/>
      <c r="F216" s="38"/>
      <c r="G216" s="46" t="s">
        <v>680</v>
      </c>
      <c r="H216" s="27">
        <v>0</v>
      </c>
      <c r="I216" s="27">
        <v>148848.69</v>
      </c>
      <c r="J216" s="27">
        <v>0</v>
      </c>
      <c r="K216" s="27">
        <v>148848.69</v>
      </c>
      <c r="L216" s="26"/>
    </row>
    <row r="217" spans="1:12" x14ac:dyDescent="0.3">
      <c r="A217" s="45" t="s">
        <v>681</v>
      </c>
      <c r="B217" s="37" t="s">
        <v>353</v>
      </c>
      <c r="C217" s="38"/>
      <c r="D217" s="38"/>
      <c r="E217" s="38"/>
      <c r="F217" s="38"/>
      <c r="G217" s="46" t="s">
        <v>682</v>
      </c>
      <c r="H217" s="27">
        <v>0</v>
      </c>
      <c r="I217" s="27">
        <v>1120.5</v>
      </c>
      <c r="J217" s="27">
        <v>0</v>
      </c>
      <c r="K217" s="27">
        <v>1120.5</v>
      </c>
      <c r="L217" s="26"/>
    </row>
    <row r="218" spans="1:12" x14ac:dyDescent="0.3">
      <c r="A218" s="45" t="s">
        <v>683</v>
      </c>
      <c r="B218" s="37" t="s">
        <v>353</v>
      </c>
      <c r="C218" s="38"/>
      <c r="D218" s="38"/>
      <c r="E218" s="38"/>
      <c r="F218" s="38"/>
      <c r="G218" s="46" t="s">
        <v>684</v>
      </c>
      <c r="H218" s="27">
        <v>0</v>
      </c>
      <c r="I218" s="27">
        <v>50945.58</v>
      </c>
      <c r="J218" s="27">
        <v>0</v>
      </c>
      <c r="K218" s="27">
        <v>50945.58</v>
      </c>
      <c r="L218" s="26"/>
    </row>
    <row r="219" spans="1:12" x14ac:dyDescent="0.3">
      <c r="A219" s="45" t="s">
        <v>687</v>
      </c>
      <c r="B219" s="37" t="s">
        <v>353</v>
      </c>
      <c r="C219" s="38"/>
      <c r="D219" s="38"/>
      <c r="E219" s="38"/>
      <c r="F219" s="38"/>
      <c r="G219" s="46" t="s">
        <v>688</v>
      </c>
      <c r="H219" s="27">
        <v>0</v>
      </c>
      <c r="I219" s="27">
        <v>16092.77</v>
      </c>
      <c r="J219" s="27">
        <v>0</v>
      </c>
      <c r="K219" s="27">
        <v>16092.77</v>
      </c>
      <c r="L219" s="26"/>
    </row>
    <row r="220" spans="1:12" x14ac:dyDescent="0.3">
      <c r="A220" s="47" t="s">
        <v>353</v>
      </c>
      <c r="B220" s="37" t="s">
        <v>353</v>
      </c>
      <c r="C220" s="38"/>
      <c r="D220" s="38"/>
      <c r="E220" s="38"/>
      <c r="F220" s="38"/>
      <c r="G220" s="48" t="s">
        <v>353</v>
      </c>
      <c r="H220" s="26"/>
      <c r="I220" s="26"/>
      <c r="J220" s="26"/>
      <c r="K220" s="26"/>
      <c r="L220" s="26"/>
    </row>
    <row r="221" spans="1:12" x14ac:dyDescent="0.3">
      <c r="A221" s="43" t="s">
        <v>689</v>
      </c>
      <c r="B221" s="36" t="s">
        <v>353</v>
      </c>
      <c r="C221" s="44" t="s">
        <v>690</v>
      </c>
      <c r="D221" s="40"/>
      <c r="E221" s="40"/>
      <c r="F221" s="40"/>
      <c r="G221" s="40"/>
      <c r="H221" s="25">
        <v>0</v>
      </c>
      <c r="I221" s="25">
        <v>95558.85</v>
      </c>
      <c r="J221" s="25">
        <v>0</v>
      </c>
      <c r="K221" s="25">
        <v>95558.85</v>
      </c>
      <c r="L221" s="26"/>
    </row>
    <row r="222" spans="1:12" x14ac:dyDescent="0.3">
      <c r="A222" s="43" t="s">
        <v>691</v>
      </c>
      <c r="B222" s="37" t="s">
        <v>353</v>
      </c>
      <c r="C222" s="38"/>
      <c r="D222" s="44" t="s">
        <v>690</v>
      </c>
      <c r="E222" s="40"/>
      <c r="F222" s="40"/>
      <c r="G222" s="40"/>
      <c r="H222" s="25">
        <v>0</v>
      </c>
      <c r="I222" s="25">
        <v>95558.85</v>
      </c>
      <c r="J222" s="25">
        <v>0</v>
      </c>
      <c r="K222" s="25">
        <v>95558.85</v>
      </c>
      <c r="L222" s="26"/>
    </row>
    <row r="223" spans="1:12" x14ac:dyDescent="0.3">
      <c r="A223" s="43" t="s">
        <v>692</v>
      </c>
      <c r="B223" s="37" t="s">
        <v>353</v>
      </c>
      <c r="C223" s="38"/>
      <c r="D223" s="38"/>
      <c r="E223" s="44" t="s">
        <v>690</v>
      </c>
      <c r="F223" s="40"/>
      <c r="G223" s="40"/>
      <c r="H223" s="25">
        <v>0</v>
      </c>
      <c r="I223" s="25">
        <v>95558.85</v>
      </c>
      <c r="J223" s="25">
        <v>0</v>
      </c>
      <c r="K223" s="25">
        <v>95558.85</v>
      </c>
      <c r="L223" s="26"/>
    </row>
    <row r="224" spans="1:12" x14ac:dyDescent="0.3">
      <c r="A224" s="43" t="s">
        <v>697</v>
      </c>
      <c r="B224" s="37" t="s">
        <v>353</v>
      </c>
      <c r="C224" s="38"/>
      <c r="D224" s="38"/>
      <c r="E224" s="38"/>
      <c r="F224" s="44" t="s">
        <v>698</v>
      </c>
      <c r="G224" s="40"/>
      <c r="H224" s="25">
        <v>0</v>
      </c>
      <c r="I224" s="25">
        <v>57196.01</v>
      </c>
      <c r="J224" s="25">
        <v>0</v>
      </c>
      <c r="K224" s="25">
        <v>57196.01</v>
      </c>
      <c r="L224" s="26"/>
    </row>
    <row r="225" spans="1:12" x14ac:dyDescent="0.3">
      <c r="A225" s="45" t="s">
        <v>699</v>
      </c>
      <c r="B225" s="37" t="s">
        <v>353</v>
      </c>
      <c r="C225" s="38"/>
      <c r="D225" s="38"/>
      <c r="E225" s="38"/>
      <c r="F225" s="38"/>
      <c r="G225" s="46" t="s">
        <v>700</v>
      </c>
      <c r="H225" s="27">
        <v>0</v>
      </c>
      <c r="I225" s="27">
        <v>19668.87</v>
      </c>
      <c r="J225" s="27">
        <v>0</v>
      </c>
      <c r="K225" s="27">
        <v>19668.87</v>
      </c>
      <c r="L225" s="63"/>
    </row>
    <row r="226" spans="1:12" x14ac:dyDescent="0.3">
      <c r="A226" s="45" t="s">
        <v>701</v>
      </c>
      <c r="B226" s="37" t="s">
        <v>353</v>
      </c>
      <c r="C226" s="38"/>
      <c r="D226" s="38"/>
      <c r="E226" s="38"/>
      <c r="F226" s="38"/>
      <c r="G226" s="46" t="s">
        <v>702</v>
      </c>
      <c r="H226" s="27">
        <v>0</v>
      </c>
      <c r="I226" s="27">
        <v>29277.8</v>
      </c>
      <c r="J226" s="27">
        <v>0</v>
      </c>
      <c r="K226" s="27">
        <v>29277.8</v>
      </c>
      <c r="L226" s="63"/>
    </row>
    <row r="227" spans="1:12" x14ac:dyDescent="0.3">
      <c r="A227" s="45" t="s">
        <v>703</v>
      </c>
      <c r="B227" s="37" t="s">
        <v>353</v>
      </c>
      <c r="C227" s="38"/>
      <c r="D227" s="38"/>
      <c r="E227" s="38"/>
      <c r="F227" s="38"/>
      <c r="G227" s="46" t="s">
        <v>704</v>
      </c>
      <c r="H227" s="27">
        <v>0</v>
      </c>
      <c r="I227" s="27">
        <v>1918.19</v>
      </c>
      <c r="J227" s="27">
        <v>0</v>
      </c>
      <c r="K227" s="27">
        <v>1918.19</v>
      </c>
      <c r="L227" s="63"/>
    </row>
    <row r="228" spans="1:12" x14ac:dyDescent="0.3">
      <c r="A228" s="45" t="s">
        <v>705</v>
      </c>
      <c r="B228" s="37" t="s">
        <v>353</v>
      </c>
      <c r="C228" s="38"/>
      <c r="D228" s="38"/>
      <c r="E228" s="38"/>
      <c r="F228" s="38"/>
      <c r="G228" s="46" t="s">
        <v>706</v>
      </c>
      <c r="H228" s="27">
        <v>0</v>
      </c>
      <c r="I228" s="27">
        <v>6331.15</v>
      </c>
      <c r="J228" s="27">
        <v>0</v>
      </c>
      <c r="K228" s="27">
        <v>6331.15</v>
      </c>
      <c r="L228" s="63"/>
    </row>
    <row r="229" spans="1:12" x14ac:dyDescent="0.3">
      <c r="A229" s="47" t="s">
        <v>353</v>
      </c>
      <c r="B229" s="37" t="s">
        <v>353</v>
      </c>
      <c r="C229" s="38"/>
      <c r="D229" s="38"/>
      <c r="E229" s="38"/>
      <c r="F229" s="38"/>
      <c r="G229" s="48" t="s">
        <v>353</v>
      </c>
      <c r="H229" s="26"/>
      <c r="I229" s="26"/>
      <c r="J229" s="26"/>
      <c r="K229" s="26"/>
      <c r="L229" s="26"/>
    </row>
    <row r="230" spans="1:12" x14ac:dyDescent="0.3">
      <c r="A230" s="43" t="s">
        <v>719</v>
      </c>
      <c r="B230" s="37" t="s">
        <v>353</v>
      </c>
      <c r="C230" s="38"/>
      <c r="D230" s="38"/>
      <c r="E230" s="38"/>
      <c r="F230" s="44" t="s">
        <v>720</v>
      </c>
      <c r="G230" s="40"/>
      <c r="H230" s="25">
        <v>0</v>
      </c>
      <c r="I230" s="25">
        <v>19301.990000000002</v>
      </c>
      <c r="J230" s="25">
        <v>0</v>
      </c>
      <c r="K230" s="25">
        <v>19301.990000000002</v>
      </c>
      <c r="L230" s="26"/>
    </row>
    <row r="231" spans="1:12" x14ac:dyDescent="0.3">
      <c r="A231" s="45" t="s">
        <v>721</v>
      </c>
      <c r="B231" s="37" t="s">
        <v>353</v>
      </c>
      <c r="C231" s="38"/>
      <c r="D231" s="38"/>
      <c r="E231" s="38"/>
      <c r="F231" s="38"/>
      <c r="G231" s="46" t="s">
        <v>722</v>
      </c>
      <c r="H231" s="27">
        <v>0</v>
      </c>
      <c r="I231" s="27">
        <v>12230.2</v>
      </c>
      <c r="J231" s="27">
        <v>0</v>
      </c>
      <c r="K231" s="27">
        <v>12230.2</v>
      </c>
      <c r="L231" s="63"/>
    </row>
    <row r="232" spans="1:12" x14ac:dyDescent="0.3">
      <c r="A232" s="45" t="s">
        <v>723</v>
      </c>
      <c r="B232" s="37" t="s">
        <v>353</v>
      </c>
      <c r="C232" s="38"/>
      <c r="D232" s="38"/>
      <c r="E232" s="38"/>
      <c r="F232" s="38"/>
      <c r="G232" s="46" t="s">
        <v>724</v>
      </c>
      <c r="H232" s="27">
        <v>0</v>
      </c>
      <c r="I232" s="27">
        <v>3825.64</v>
      </c>
      <c r="J232" s="27">
        <v>0</v>
      </c>
      <c r="K232" s="27">
        <v>3825.64</v>
      </c>
      <c r="L232" s="63"/>
    </row>
    <row r="233" spans="1:12" x14ac:dyDescent="0.3">
      <c r="A233" s="45" t="s">
        <v>727</v>
      </c>
      <c r="B233" s="37" t="s">
        <v>353</v>
      </c>
      <c r="C233" s="38"/>
      <c r="D233" s="38"/>
      <c r="E233" s="38"/>
      <c r="F233" s="38"/>
      <c r="G233" s="46" t="s">
        <v>728</v>
      </c>
      <c r="H233" s="27">
        <v>0</v>
      </c>
      <c r="I233" s="27">
        <v>528</v>
      </c>
      <c r="J233" s="27">
        <v>0</v>
      </c>
      <c r="K233" s="27">
        <v>528</v>
      </c>
      <c r="L233" s="63"/>
    </row>
    <row r="234" spans="1:12" x14ac:dyDescent="0.3">
      <c r="A234" s="45" t="s">
        <v>729</v>
      </c>
      <c r="B234" s="37" t="s">
        <v>353</v>
      </c>
      <c r="C234" s="38"/>
      <c r="D234" s="38"/>
      <c r="E234" s="38"/>
      <c r="F234" s="38"/>
      <c r="G234" s="46" t="s">
        <v>730</v>
      </c>
      <c r="H234" s="27">
        <v>0</v>
      </c>
      <c r="I234" s="27">
        <v>2718.15</v>
      </c>
      <c r="J234" s="27">
        <v>0</v>
      </c>
      <c r="K234" s="27">
        <v>2718.15</v>
      </c>
      <c r="L234" s="63"/>
    </row>
    <row r="235" spans="1:12" x14ac:dyDescent="0.3">
      <c r="A235" s="47" t="s">
        <v>353</v>
      </c>
      <c r="B235" s="37" t="s">
        <v>353</v>
      </c>
      <c r="C235" s="38"/>
      <c r="D235" s="38"/>
      <c r="E235" s="38"/>
      <c r="F235" s="38"/>
      <c r="G235" s="48" t="s">
        <v>353</v>
      </c>
      <c r="H235" s="26"/>
      <c r="I235" s="26"/>
      <c r="J235" s="26"/>
      <c r="K235" s="26"/>
      <c r="L235" s="26"/>
    </row>
    <row r="236" spans="1:12" x14ac:dyDescent="0.3">
      <c r="A236" s="43" t="s">
        <v>732</v>
      </c>
      <c r="B236" s="37" t="s">
        <v>353</v>
      </c>
      <c r="C236" s="38"/>
      <c r="D236" s="38"/>
      <c r="E236" s="38"/>
      <c r="F236" s="44" t="s">
        <v>733</v>
      </c>
      <c r="G236" s="40"/>
      <c r="H236" s="25">
        <v>0</v>
      </c>
      <c r="I236" s="25">
        <v>5975.7</v>
      </c>
      <c r="J236" s="25">
        <v>0</v>
      </c>
      <c r="K236" s="25">
        <v>5975.7</v>
      </c>
      <c r="L236" s="26"/>
    </row>
    <row r="237" spans="1:12" x14ac:dyDescent="0.3">
      <c r="A237" s="45" t="s">
        <v>734</v>
      </c>
      <c r="B237" s="37" t="s">
        <v>353</v>
      </c>
      <c r="C237" s="38"/>
      <c r="D237" s="38"/>
      <c r="E237" s="38"/>
      <c r="F237" s="38"/>
      <c r="G237" s="46" t="s">
        <v>538</v>
      </c>
      <c r="H237" s="27">
        <v>0</v>
      </c>
      <c r="I237" s="27">
        <v>729.73</v>
      </c>
      <c r="J237" s="27">
        <v>0</v>
      </c>
      <c r="K237" s="27">
        <v>729.73</v>
      </c>
      <c r="L237" s="63"/>
    </row>
    <row r="238" spans="1:12" x14ac:dyDescent="0.3">
      <c r="A238" s="45" t="s">
        <v>735</v>
      </c>
      <c r="B238" s="37" t="s">
        <v>353</v>
      </c>
      <c r="C238" s="38"/>
      <c r="D238" s="38"/>
      <c r="E238" s="38"/>
      <c r="F238" s="38"/>
      <c r="G238" s="46" t="s">
        <v>736</v>
      </c>
      <c r="H238" s="27">
        <v>0</v>
      </c>
      <c r="I238" s="27">
        <v>1839.27</v>
      </c>
      <c r="J238" s="27">
        <v>0</v>
      </c>
      <c r="K238" s="27">
        <v>1839.27</v>
      </c>
      <c r="L238" s="63"/>
    </row>
    <row r="239" spans="1:12" x14ac:dyDescent="0.3">
      <c r="A239" s="45" t="s">
        <v>737</v>
      </c>
      <c r="B239" s="37" t="s">
        <v>353</v>
      </c>
      <c r="C239" s="38"/>
      <c r="D239" s="38"/>
      <c r="E239" s="38"/>
      <c r="F239" s="38"/>
      <c r="G239" s="46" t="s">
        <v>738</v>
      </c>
      <c r="H239" s="27">
        <v>0</v>
      </c>
      <c r="I239" s="27">
        <v>3406.7</v>
      </c>
      <c r="J239" s="27">
        <v>0</v>
      </c>
      <c r="K239" s="27">
        <v>3406.7</v>
      </c>
      <c r="L239" s="63"/>
    </row>
    <row r="240" spans="1:12" x14ac:dyDescent="0.3">
      <c r="A240" s="47" t="s">
        <v>353</v>
      </c>
      <c r="B240" s="37" t="s">
        <v>353</v>
      </c>
      <c r="C240" s="38"/>
      <c r="D240" s="38"/>
      <c r="E240" s="38"/>
      <c r="F240" s="38"/>
      <c r="G240" s="48" t="s">
        <v>353</v>
      </c>
      <c r="H240" s="26"/>
      <c r="I240" s="26"/>
      <c r="J240" s="26"/>
      <c r="K240" s="26"/>
      <c r="L240" s="26"/>
    </row>
    <row r="241" spans="1:12" x14ac:dyDescent="0.3">
      <c r="A241" s="43" t="s">
        <v>739</v>
      </c>
      <c r="B241" s="37" t="s">
        <v>353</v>
      </c>
      <c r="C241" s="38"/>
      <c r="D241" s="38"/>
      <c r="E241" s="38"/>
      <c r="F241" s="44" t="s">
        <v>740</v>
      </c>
      <c r="G241" s="40"/>
      <c r="H241" s="25">
        <v>0</v>
      </c>
      <c r="I241" s="25">
        <v>13085.15</v>
      </c>
      <c r="J241" s="25">
        <v>0</v>
      </c>
      <c r="K241" s="25">
        <v>13085.15</v>
      </c>
      <c r="L241" s="26"/>
    </row>
    <row r="242" spans="1:12" x14ac:dyDescent="0.3">
      <c r="A242" s="45" t="s">
        <v>741</v>
      </c>
      <c r="B242" s="37" t="s">
        <v>353</v>
      </c>
      <c r="C242" s="38"/>
      <c r="D242" s="38"/>
      <c r="E242" s="38"/>
      <c r="F242" s="38"/>
      <c r="G242" s="46" t="s">
        <v>742</v>
      </c>
      <c r="H242" s="27">
        <v>0</v>
      </c>
      <c r="I242" s="27">
        <v>104.84</v>
      </c>
      <c r="J242" s="27">
        <v>0</v>
      </c>
      <c r="K242" s="27">
        <v>104.84</v>
      </c>
      <c r="L242" s="63"/>
    </row>
    <row r="243" spans="1:12" x14ac:dyDescent="0.3">
      <c r="A243" s="45" t="s">
        <v>745</v>
      </c>
      <c r="B243" s="37" t="s">
        <v>353</v>
      </c>
      <c r="C243" s="38"/>
      <c r="D243" s="38"/>
      <c r="E243" s="38"/>
      <c r="F243" s="38"/>
      <c r="G243" s="46" t="s">
        <v>746</v>
      </c>
      <c r="H243" s="27">
        <v>0</v>
      </c>
      <c r="I243" s="27">
        <v>61</v>
      </c>
      <c r="J243" s="27">
        <v>0</v>
      </c>
      <c r="K243" s="27">
        <v>61</v>
      </c>
      <c r="L243" s="63"/>
    </row>
    <row r="244" spans="1:12" x14ac:dyDescent="0.3">
      <c r="A244" s="45" t="s">
        <v>1009</v>
      </c>
      <c r="B244" s="37" t="s">
        <v>353</v>
      </c>
      <c r="C244" s="38"/>
      <c r="D244" s="38"/>
      <c r="E244" s="38"/>
      <c r="F244" s="38"/>
      <c r="G244" s="46" t="s">
        <v>792</v>
      </c>
      <c r="H244" s="27">
        <v>0</v>
      </c>
      <c r="I244" s="27">
        <v>7276</v>
      </c>
      <c r="J244" s="27">
        <v>0</v>
      </c>
      <c r="K244" s="27">
        <v>7276</v>
      </c>
      <c r="L244" s="63"/>
    </row>
    <row r="245" spans="1:12" x14ac:dyDescent="0.3">
      <c r="A245" s="45" t="s">
        <v>1026</v>
      </c>
      <c r="B245" s="37" t="s">
        <v>353</v>
      </c>
      <c r="C245" s="38"/>
      <c r="D245" s="38"/>
      <c r="E245" s="38"/>
      <c r="F245" s="38"/>
      <c r="G245" s="46" t="s">
        <v>1027</v>
      </c>
      <c r="H245" s="27">
        <v>0</v>
      </c>
      <c r="I245" s="27">
        <v>3815.65</v>
      </c>
      <c r="J245" s="27">
        <v>0</v>
      </c>
      <c r="K245" s="27">
        <v>3815.65</v>
      </c>
      <c r="L245" s="63"/>
    </row>
    <row r="246" spans="1:12" x14ac:dyDescent="0.3">
      <c r="A246" s="45" t="s">
        <v>759</v>
      </c>
      <c r="B246" s="37" t="s">
        <v>353</v>
      </c>
      <c r="C246" s="38"/>
      <c r="D246" s="38"/>
      <c r="E246" s="38"/>
      <c r="F246" s="38"/>
      <c r="G246" s="46" t="s">
        <v>760</v>
      </c>
      <c r="H246" s="27">
        <v>0</v>
      </c>
      <c r="I246" s="27">
        <v>703.66</v>
      </c>
      <c r="J246" s="27">
        <v>0</v>
      </c>
      <c r="K246" s="27">
        <v>703.66</v>
      </c>
      <c r="L246" s="63"/>
    </row>
    <row r="247" spans="1:12" x14ac:dyDescent="0.3">
      <c r="A247" s="45" t="s">
        <v>765</v>
      </c>
      <c r="B247" s="37" t="s">
        <v>353</v>
      </c>
      <c r="C247" s="38"/>
      <c r="D247" s="38"/>
      <c r="E247" s="38"/>
      <c r="F247" s="38"/>
      <c r="G247" s="46" t="s">
        <v>1019</v>
      </c>
      <c r="H247" s="27">
        <v>0</v>
      </c>
      <c r="I247" s="27">
        <v>1124</v>
      </c>
      <c r="J247" s="27">
        <v>0</v>
      </c>
      <c r="K247" s="27">
        <v>1124</v>
      </c>
      <c r="L247" s="63"/>
    </row>
    <row r="248" spans="1:12" x14ac:dyDescent="0.3">
      <c r="A248" s="47" t="s">
        <v>353</v>
      </c>
      <c r="B248" s="37" t="s">
        <v>353</v>
      </c>
      <c r="C248" s="38"/>
      <c r="D248" s="38"/>
      <c r="E248" s="38"/>
      <c r="F248" s="38"/>
      <c r="G248" s="48" t="s">
        <v>353</v>
      </c>
      <c r="H248" s="26"/>
      <c r="I248" s="26"/>
      <c r="J248" s="26"/>
      <c r="K248" s="26"/>
      <c r="L248" s="26"/>
    </row>
    <row r="249" spans="1:12" x14ac:dyDescent="0.3">
      <c r="A249" s="43" t="s">
        <v>779</v>
      </c>
      <c r="B249" s="36" t="s">
        <v>353</v>
      </c>
      <c r="C249" s="44" t="s">
        <v>780</v>
      </c>
      <c r="D249" s="40"/>
      <c r="E249" s="40"/>
      <c r="F249" s="40"/>
      <c r="G249" s="40"/>
      <c r="H249" s="25">
        <v>0</v>
      </c>
      <c r="I249" s="25">
        <v>9497.7099999999991</v>
      </c>
      <c r="J249" s="25">
        <v>0</v>
      </c>
      <c r="K249" s="25">
        <v>9497.7099999999991</v>
      </c>
      <c r="L249" s="26"/>
    </row>
    <row r="250" spans="1:12" x14ac:dyDescent="0.3">
      <c r="A250" s="43" t="s">
        <v>781</v>
      </c>
      <c r="B250" s="37" t="s">
        <v>353</v>
      </c>
      <c r="C250" s="38"/>
      <c r="D250" s="44" t="s">
        <v>780</v>
      </c>
      <c r="E250" s="40"/>
      <c r="F250" s="40"/>
      <c r="G250" s="40"/>
      <c r="H250" s="25">
        <v>0</v>
      </c>
      <c r="I250" s="25">
        <v>9497.7099999999991</v>
      </c>
      <c r="J250" s="25">
        <v>0</v>
      </c>
      <c r="K250" s="25">
        <v>9497.7099999999991</v>
      </c>
      <c r="L250" s="26"/>
    </row>
    <row r="251" spans="1:12" x14ac:dyDescent="0.3">
      <c r="A251" s="43" t="s">
        <v>782</v>
      </c>
      <c r="B251" s="37" t="s">
        <v>353</v>
      </c>
      <c r="C251" s="38"/>
      <c r="D251" s="38"/>
      <c r="E251" s="44" t="s">
        <v>780</v>
      </c>
      <c r="F251" s="40"/>
      <c r="G251" s="40"/>
      <c r="H251" s="25">
        <v>0</v>
      </c>
      <c r="I251" s="25">
        <v>9497.7099999999991</v>
      </c>
      <c r="J251" s="25">
        <v>0</v>
      </c>
      <c r="K251" s="25">
        <v>9497.7099999999991</v>
      </c>
      <c r="L251" s="26"/>
    </row>
    <row r="252" spans="1:12" x14ac:dyDescent="0.3">
      <c r="A252" s="43" t="s">
        <v>783</v>
      </c>
      <c r="B252" s="37" t="s">
        <v>353</v>
      </c>
      <c r="C252" s="38"/>
      <c r="D252" s="38"/>
      <c r="E252" s="38"/>
      <c r="F252" s="44" t="s">
        <v>784</v>
      </c>
      <c r="G252" s="40"/>
      <c r="H252" s="25">
        <v>0</v>
      </c>
      <c r="I252" s="25">
        <v>4143.5600000000004</v>
      </c>
      <c r="J252" s="25">
        <v>0</v>
      </c>
      <c r="K252" s="25">
        <v>4143.5600000000004</v>
      </c>
      <c r="L252" s="26"/>
    </row>
    <row r="253" spans="1:12" x14ac:dyDescent="0.3">
      <c r="A253" s="45" t="s">
        <v>793</v>
      </c>
      <c r="B253" s="37" t="s">
        <v>353</v>
      </c>
      <c r="C253" s="38"/>
      <c r="D253" s="38"/>
      <c r="E253" s="38"/>
      <c r="F253" s="38"/>
      <c r="G253" s="46" t="s">
        <v>794</v>
      </c>
      <c r="H253" s="27">
        <v>0</v>
      </c>
      <c r="I253" s="27">
        <v>72</v>
      </c>
      <c r="J253" s="27">
        <v>0</v>
      </c>
      <c r="K253" s="27">
        <v>72</v>
      </c>
      <c r="L253" s="63"/>
    </row>
    <row r="254" spans="1:12" x14ac:dyDescent="0.3">
      <c r="A254" s="45" t="s">
        <v>795</v>
      </c>
      <c r="B254" s="37" t="s">
        <v>353</v>
      </c>
      <c r="C254" s="38"/>
      <c r="D254" s="38"/>
      <c r="E254" s="38"/>
      <c r="F254" s="38"/>
      <c r="G254" s="46" t="s">
        <v>796</v>
      </c>
      <c r="H254" s="27">
        <v>0</v>
      </c>
      <c r="I254" s="27">
        <v>1579</v>
      </c>
      <c r="J254" s="27">
        <v>0</v>
      </c>
      <c r="K254" s="27">
        <v>1579</v>
      </c>
      <c r="L254" s="63"/>
    </row>
    <row r="255" spans="1:12" x14ac:dyDescent="0.3">
      <c r="A255" s="45" t="s">
        <v>797</v>
      </c>
      <c r="B255" s="37" t="s">
        <v>353</v>
      </c>
      <c r="C255" s="38"/>
      <c r="D255" s="38"/>
      <c r="E255" s="38"/>
      <c r="F255" s="38"/>
      <c r="G255" s="46" t="s">
        <v>798</v>
      </c>
      <c r="H255" s="27">
        <v>0</v>
      </c>
      <c r="I255" s="27">
        <v>150</v>
      </c>
      <c r="J255" s="27">
        <v>0</v>
      </c>
      <c r="K255" s="27">
        <v>150</v>
      </c>
      <c r="L255" s="63"/>
    </row>
    <row r="256" spans="1:12" x14ac:dyDescent="0.3">
      <c r="A256" s="45" t="s">
        <v>799</v>
      </c>
      <c r="B256" s="37" t="s">
        <v>353</v>
      </c>
      <c r="C256" s="38"/>
      <c r="D256" s="38"/>
      <c r="E256" s="38"/>
      <c r="F256" s="38"/>
      <c r="G256" s="46" t="s">
        <v>800</v>
      </c>
      <c r="H256" s="27">
        <v>0</v>
      </c>
      <c r="I256" s="27">
        <v>2342.56</v>
      </c>
      <c r="J256" s="27">
        <v>0</v>
      </c>
      <c r="K256" s="27">
        <v>2342.56</v>
      </c>
      <c r="L256" s="63"/>
    </row>
    <row r="257" spans="1:12" x14ac:dyDescent="0.3">
      <c r="A257" s="47" t="s">
        <v>353</v>
      </c>
      <c r="B257" s="37" t="s">
        <v>353</v>
      </c>
      <c r="C257" s="38"/>
      <c r="D257" s="38"/>
      <c r="E257" s="38"/>
      <c r="F257" s="38"/>
      <c r="G257" s="48" t="s">
        <v>353</v>
      </c>
      <c r="H257" s="26"/>
      <c r="I257" s="26"/>
      <c r="J257" s="26"/>
      <c r="K257" s="26"/>
      <c r="L257" s="26"/>
    </row>
    <row r="258" spans="1:12" x14ac:dyDescent="0.3">
      <c r="A258" s="43" t="s">
        <v>811</v>
      </c>
      <c r="B258" s="37" t="s">
        <v>353</v>
      </c>
      <c r="C258" s="38"/>
      <c r="D258" s="38"/>
      <c r="E258" s="38"/>
      <c r="F258" s="44" t="s">
        <v>812</v>
      </c>
      <c r="G258" s="40"/>
      <c r="H258" s="25">
        <v>0</v>
      </c>
      <c r="I258" s="25">
        <v>4573.67</v>
      </c>
      <c r="J258" s="25">
        <v>0</v>
      </c>
      <c r="K258" s="25">
        <v>4573.67</v>
      </c>
      <c r="L258" s="26"/>
    </row>
    <row r="259" spans="1:12" x14ac:dyDescent="0.3">
      <c r="A259" s="45" t="s">
        <v>813</v>
      </c>
      <c r="B259" s="37" t="s">
        <v>353</v>
      </c>
      <c r="C259" s="38"/>
      <c r="D259" s="38"/>
      <c r="E259" s="38"/>
      <c r="F259" s="38"/>
      <c r="G259" s="46" t="s">
        <v>814</v>
      </c>
      <c r="H259" s="27">
        <v>0</v>
      </c>
      <c r="I259" s="27">
        <v>4573.67</v>
      </c>
      <c r="J259" s="27">
        <v>0</v>
      </c>
      <c r="K259" s="27">
        <v>4573.67</v>
      </c>
      <c r="L259" s="63"/>
    </row>
    <row r="260" spans="1:12" x14ac:dyDescent="0.3">
      <c r="A260" s="47" t="s">
        <v>353</v>
      </c>
      <c r="B260" s="37" t="s">
        <v>353</v>
      </c>
      <c r="C260" s="38"/>
      <c r="D260" s="38"/>
      <c r="E260" s="38"/>
      <c r="F260" s="38"/>
      <c r="G260" s="48" t="s">
        <v>353</v>
      </c>
      <c r="H260" s="26"/>
      <c r="I260" s="26"/>
      <c r="J260" s="26"/>
      <c r="K260" s="26"/>
      <c r="L260" s="26"/>
    </row>
    <row r="261" spans="1:12" x14ac:dyDescent="0.3">
      <c r="A261" s="43" t="s">
        <v>815</v>
      </c>
      <c r="B261" s="37" t="s">
        <v>353</v>
      </c>
      <c r="C261" s="38"/>
      <c r="D261" s="38"/>
      <c r="E261" s="38"/>
      <c r="F261" s="44" t="s">
        <v>768</v>
      </c>
      <c r="G261" s="40"/>
      <c r="H261" s="25">
        <v>0</v>
      </c>
      <c r="I261" s="25">
        <v>780.48</v>
      </c>
      <c r="J261" s="25">
        <v>0</v>
      </c>
      <c r="K261" s="25">
        <v>780.48</v>
      </c>
      <c r="L261" s="26"/>
    </row>
    <row r="262" spans="1:12" x14ac:dyDescent="0.3">
      <c r="A262" s="45" t="s">
        <v>819</v>
      </c>
      <c r="B262" s="37" t="s">
        <v>353</v>
      </c>
      <c r="C262" s="38"/>
      <c r="D262" s="38"/>
      <c r="E262" s="38"/>
      <c r="F262" s="38"/>
      <c r="G262" s="46" t="s">
        <v>772</v>
      </c>
      <c r="H262" s="27">
        <v>0</v>
      </c>
      <c r="I262" s="27">
        <v>780.48</v>
      </c>
      <c r="J262" s="27">
        <v>0</v>
      </c>
      <c r="K262" s="27">
        <v>780.48</v>
      </c>
      <c r="L262" s="63"/>
    </row>
    <row r="263" spans="1:12" x14ac:dyDescent="0.3">
      <c r="A263" s="43" t="s">
        <v>353</v>
      </c>
      <c r="B263" s="36" t="s">
        <v>353</v>
      </c>
      <c r="C263" s="44" t="s">
        <v>353</v>
      </c>
      <c r="D263" s="40"/>
      <c r="E263" s="40"/>
      <c r="F263" s="40"/>
      <c r="G263" s="40"/>
      <c r="H263" s="28"/>
      <c r="I263" s="28"/>
      <c r="J263" s="28"/>
      <c r="K263" s="28"/>
      <c r="L263" s="26"/>
    </row>
    <row r="264" spans="1:12" x14ac:dyDescent="0.3">
      <c r="A264" s="43" t="s">
        <v>844</v>
      </c>
      <c r="B264" s="36" t="s">
        <v>353</v>
      </c>
      <c r="C264" s="44" t="s">
        <v>845</v>
      </c>
      <c r="D264" s="40"/>
      <c r="E264" s="40"/>
      <c r="F264" s="40"/>
      <c r="G264" s="40"/>
      <c r="H264" s="25">
        <v>0</v>
      </c>
      <c r="I264" s="25">
        <v>523.74</v>
      </c>
      <c r="J264" s="25">
        <v>0</v>
      </c>
      <c r="K264" s="25">
        <v>523.74</v>
      </c>
      <c r="L264" s="26"/>
    </row>
    <row r="265" spans="1:12" x14ac:dyDescent="0.3">
      <c r="A265" s="43" t="s">
        <v>846</v>
      </c>
      <c r="B265" s="37" t="s">
        <v>353</v>
      </c>
      <c r="C265" s="38"/>
      <c r="D265" s="44" t="s">
        <v>845</v>
      </c>
      <c r="E265" s="40"/>
      <c r="F265" s="40"/>
      <c r="G265" s="40"/>
      <c r="H265" s="25">
        <v>0</v>
      </c>
      <c r="I265" s="25">
        <v>523.74</v>
      </c>
      <c r="J265" s="25">
        <v>0</v>
      </c>
      <c r="K265" s="25">
        <v>523.74</v>
      </c>
      <c r="L265" s="26"/>
    </row>
    <row r="266" spans="1:12" x14ac:dyDescent="0.3">
      <c r="A266" s="43" t="s">
        <v>847</v>
      </c>
      <c r="B266" s="37" t="s">
        <v>353</v>
      </c>
      <c r="C266" s="38"/>
      <c r="D266" s="38"/>
      <c r="E266" s="44" t="s">
        <v>845</v>
      </c>
      <c r="F266" s="40"/>
      <c r="G266" s="40"/>
      <c r="H266" s="25">
        <v>0</v>
      </c>
      <c r="I266" s="25">
        <v>523.74</v>
      </c>
      <c r="J266" s="25">
        <v>0</v>
      </c>
      <c r="K266" s="25">
        <v>523.74</v>
      </c>
      <c r="L266" s="26"/>
    </row>
    <row r="267" spans="1:12" x14ac:dyDescent="0.3">
      <c r="A267" s="43" t="s">
        <v>848</v>
      </c>
      <c r="B267" s="37" t="s">
        <v>353</v>
      </c>
      <c r="C267" s="38"/>
      <c r="D267" s="38"/>
      <c r="E267" s="38"/>
      <c r="F267" s="44" t="s">
        <v>830</v>
      </c>
      <c r="G267" s="40"/>
      <c r="H267" s="25">
        <v>0</v>
      </c>
      <c r="I267" s="25">
        <v>523.74</v>
      </c>
      <c r="J267" s="25">
        <v>0</v>
      </c>
      <c r="K267" s="25">
        <v>523.74</v>
      </c>
      <c r="L267" s="26"/>
    </row>
    <row r="268" spans="1:12" x14ac:dyDescent="0.3">
      <c r="A268" s="45" t="s">
        <v>849</v>
      </c>
      <c r="B268" s="37" t="s">
        <v>353</v>
      </c>
      <c r="C268" s="38"/>
      <c r="D268" s="38"/>
      <c r="E268" s="38"/>
      <c r="F268" s="38"/>
      <c r="G268" s="46" t="s">
        <v>850</v>
      </c>
      <c r="H268" s="27">
        <v>0</v>
      </c>
      <c r="I268" s="27">
        <v>523.74</v>
      </c>
      <c r="J268" s="27">
        <v>0</v>
      </c>
      <c r="K268" s="27">
        <v>523.74</v>
      </c>
      <c r="L268" s="63"/>
    </row>
    <row r="269" spans="1:12" x14ac:dyDescent="0.3">
      <c r="A269" s="47" t="s">
        <v>353</v>
      </c>
      <c r="B269" s="37" t="s">
        <v>353</v>
      </c>
      <c r="C269" s="38"/>
      <c r="D269" s="38"/>
      <c r="E269" s="38"/>
      <c r="F269" s="38"/>
      <c r="G269" s="48" t="s">
        <v>353</v>
      </c>
      <c r="H269" s="26"/>
      <c r="I269" s="26"/>
      <c r="J269" s="26"/>
      <c r="K269" s="26"/>
      <c r="L269" s="26"/>
    </row>
    <row r="270" spans="1:12" x14ac:dyDescent="0.3">
      <c r="A270" s="43" t="s">
        <v>858</v>
      </c>
      <c r="B270" s="36" t="s">
        <v>353</v>
      </c>
      <c r="C270" s="44" t="s">
        <v>859</v>
      </c>
      <c r="D270" s="40"/>
      <c r="E270" s="40"/>
      <c r="F270" s="40"/>
      <c r="G270" s="40"/>
      <c r="H270" s="25">
        <v>0</v>
      </c>
      <c r="I270" s="25">
        <v>2740.4</v>
      </c>
      <c r="J270" s="25">
        <v>0</v>
      </c>
      <c r="K270" s="25">
        <v>2740.4</v>
      </c>
      <c r="L270" s="26"/>
    </row>
    <row r="271" spans="1:12" x14ac:dyDescent="0.3">
      <c r="A271" s="43" t="s">
        <v>860</v>
      </c>
      <c r="B271" s="37" t="s">
        <v>353</v>
      </c>
      <c r="C271" s="38"/>
      <c r="D271" s="44" t="s">
        <v>859</v>
      </c>
      <c r="E271" s="40"/>
      <c r="F271" s="40"/>
      <c r="G271" s="40"/>
      <c r="H271" s="25">
        <v>0</v>
      </c>
      <c r="I271" s="25">
        <v>2740.4</v>
      </c>
      <c r="J271" s="25">
        <v>0</v>
      </c>
      <c r="K271" s="25">
        <v>2740.4</v>
      </c>
      <c r="L271" s="26"/>
    </row>
    <row r="272" spans="1:12" x14ac:dyDescent="0.3">
      <c r="A272" s="43" t="s">
        <v>861</v>
      </c>
      <c r="B272" s="37" t="s">
        <v>353</v>
      </c>
      <c r="C272" s="38"/>
      <c r="D272" s="38"/>
      <c r="E272" s="44" t="s">
        <v>859</v>
      </c>
      <c r="F272" s="40"/>
      <c r="G272" s="40"/>
      <c r="H272" s="25">
        <v>0</v>
      </c>
      <c r="I272" s="25">
        <v>2740.4</v>
      </c>
      <c r="J272" s="25">
        <v>0</v>
      </c>
      <c r="K272" s="25">
        <v>2740.4</v>
      </c>
      <c r="L272" s="26"/>
    </row>
    <row r="273" spans="1:12" x14ac:dyDescent="0.3">
      <c r="A273" s="43" t="s">
        <v>865</v>
      </c>
      <c r="B273" s="37" t="s">
        <v>353</v>
      </c>
      <c r="C273" s="38"/>
      <c r="D273" s="38"/>
      <c r="E273" s="38"/>
      <c r="F273" s="44" t="s">
        <v>866</v>
      </c>
      <c r="G273" s="40"/>
      <c r="H273" s="25">
        <v>0</v>
      </c>
      <c r="I273" s="25">
        <v>556.4</v>
      </c>
      <c r="J273" s="25">
        <v>0</v>
      </c>
      <c r="K273" s="25">
        <v>556.4</v>
      </c>
      <c r="L273" s="26"/>
    </row>
    <row r="274" spans="1:12" x14ac:dyDescent="0.3">
      <c r="A274" s="45" t="s">
        <v>869</v>
      </c>
      <c r="B274" s="37" t="s">
        <v>353</v>
      </c>
      <c r="C274" s="38"/>
      <c r="D274" s="38"/>
      <c r="E274" s="38"/>
      <c r="F274" s="38"/>
      <c r="G274" s="46" t="s">
        <v>870</v>
      </c>
      <c r="H274" s="27">
        <v>0</v>
      </c>
      <c r="I274" s="27">
        <v>556.4</v>
      </c>
      <c r="J274" s="27">
        <v>0</v>
      </c>
      <c r="K274" s="27">
        <v>556.4</v>
      </c>
      <c r="L274" s="63"/>
    </row>
    <row r="276" spans="1:12" x14ac:dyDescent="0.3">
      <c r="A276" s="43" t="s">
        <v>875</v>
      </c>
      <c r="B276" s="37" t="s">
        <v>353</v>
      </c>
      <c r="C276" s="38"/>
      <c r="D276" s="38"/>
      <c r="E276" s="38"/>
      <c r="F276" s="44" t="s">
        <v>876</v>
      </c>
      <c r="G276" s="40"/>
      <c r="H276" s="25">
        <v>0</v>
      </c>
      <c r="I276" s="25">
        <v>2184</v>
      </c>
      <c r="J276" s="25">
        <v>0</v>
      </c>
      <c r="K276" s="25">
        <v>2184</v>
      </c>
      <c r="L276" s="26"/>
    </row>
    <row r="277" spans="1:12" x14ac:dyDescent="0.3">
      <c r="A277" s="45" t="s">
        <v>880</v>
      </c>
      <c r="B277" s="37" t="s">
        <v>353</v>
      </c>
      <c r="C277" s="38"/>
      <c r="D277" s="38"/>
      <c r="E277" s="38"/>
      <c r="F277" s="38"/>
      <c r="G277" s="46" t="s">
        <v>881</v>
      </c>
      <c r="H277" s="27">
        <v>0</v>
      </c>
      <c r="I277" s="27">
        <v>2184</v>
      </c>
      <c r="J277" s="27">
        <v>0</v>
      </c>
      <c r="K277" s="27">
        <v>2184</v>
      </c>
      <c r="L277" s="63"/>
    </row>
    <row r="278" spans="1:12" x14ac:dyDescent="0.3">
      <c r="A278" s="47" t="s">
        <v>353</v>
      </c>
      <c r="B278" s="37" t="s">
        <v>353</v>
      </c>
      <c r="C278" s="38"/>
      <c r="D278" s="38"/>
      <c r="E278" s="38"/>
      <c r="F278" s="38"/>
      <c r="G278" s="48" t="s">
        <v>353</v>
      </c>
      <c r="H278" s="26"/>
      <c r="I278" s="26"/>
      <c r="J278" s="26"/>
      <c r="K278" s="26"/>
      <c r="L278" s="26"/>
    </row>
    <row r="279" spans="1:12" x14ac:dyDescent="0.3">
      <c r="A279" s="43" t="s">
        <v>901</v>
      </c>
      <c r="B279" s="36" t="s">
        <v>353</v>
      </c>
      <c r="C279" s="44" t="s">
        <v>902</v>
      </c>
      <c r="D279" s="40"/>
      <c r="E279" s="40"/>
      <c r="F279" s="40"/>
      <c r="G279" s="40"/>
      <c r="H279" s="25">
        <v>0</v>
      </c>
      <c r="I279" s="25">
        <v>39.979999999999997</v>
      </c>
      <c r="J279" s="25">
        <v>0</v>
      </c>
      <c r="K279" s="25">
        <v>39.979999999999997</v>
      </c>
      <c r="L279" s="26"/>
    </row>
    <row r="280" spans="1:12" x14ac:dyDescent="0.3">
      <c r="A280" s="43" t="s">
        <v>903</v>
      </c>
      <c r="B280" s="37" t="s">
        <v>353</v>
      </c>
      <c r="C280" s="38"/>
      <c r="D280" s="44" t="s">
        <v>902</v>
      </c>
      <c r="E280" s="40"/>
      <c r="F280" s="40"/>
      <c r="G280" s="40"/>
      <c r="H280" s="25">
        <v>0</v>
      </c>
      <c r="I280" s="25">
        <v>39.979999999999997</v>
      </c>
      <c r="J280" s="25">
        <v>0</v>
      </c>
      <c r="K280" s="25">
        <v>39.979999999999997</v>
      </c>
      <c r="L280" s="26"/>
    </row>
    <row r="281" spans="1:12" x14ac:dyDescent="0.3">
      <c r="A281" s="43" t="s">
        <v>904</v>
      </c>
      <c r="B281" s="37" t="s">
        <v>353</v>
      </c>
      <c r="C281" s="38"/>
      <c r="D281" s="38"/>
      <c r="E281" s="44" t="s">
        <v>902</v>
      </c>
      <c r="F281" s="40"/>
      <c r="G281" s="40"/>
      <c r="H281" s="25">
        <v>0</v>
      </c>
      <c r="I281" s="25">
        <v>39.979999999999997</v>
      </c>
      <c r="J281" s="25">
        <v>0</v>
      </c>
      <c r="K281" s="25">
        <v>39.979999999999997</v>
      </c>
      <c r="L281" s="26"/>
    </row>
    <row r="282" spans="1:12" x14ac:dyDescent="0.3">
      <c r="A282" s="43" t="s">
        <v>923</v>
      </c>
      <c r="B282" s="37" t="s">
        <v>353</v>
      </c>
      <c r="C282" s="38"/>
      <c r="D282" s="38"/>
      <c r="E282" s="38"/>
      <c r="F282" s="44" t="s">
        <v>924</v>
      </c>
      <c r="G282" s="40"/>
      <c r="H282" s="25">
        <v>0</v>
      </c>
      <c r="I282" s="25">
        <v>39.979999999999997</v>
      </c>
      <c r="J282" s="25">
        <v>0</v>
      </c>
      <c r="K282" s="25">
        <v>39.979999999999997</v>
      </c>
      <c r="L282" s="26"/>
    </row>
    <row r="283" spans="1:12" x14ac:dyDescent="0.3">
      <c r="A283" s="45" t="s">
        <v>925</v>
      </c>
      <c r="B283" s="37" t="s">
        <v>353</v>
      </c>
      <c r="C283" s="38"/>
      <c r="D283" s="38"/>
      <c r="E283" s="38"/>
      <c r="F283" s="38"/>
      <c r="G283" s="46" t="s">
        <v>924</v>
      </c>
      <c r="H283" s="27">
        <v>0</v>
      </c>
      <c r="I283" s="27">
        <v>39.979999999999997</v>
      </c>
      <c r="J283" s="27">
        <v>0</v>
      </c>
      <c r="K283" s="27">
        <v>39.979999999999997</v>
      </c>
      <c r="L283" s="63"/>
    </row>
    <row r="284" spans="1:12" x14ac:dyDescent="0.3">
      <c r="A284" s="43" t="s">
        <v>353</v>
      </c>
      <c r="B284" s="36" t="s">
        <v>353</v>
      </c>
      <c r="C284" s="44" t="s">
        <v>353</v>
      </c>
      <c r="D284" s="40"/>
      <c r="E284" s="40"/>
      <c r="F284" s="40"/>
      <c r="G284" s="40"/>
      <c r="H284" s="28"/>
      <c r="I284" s="28"/>
      <c r="J284" s="28"/>
      <c r="K284" s="28"/>
      <c r="L284" s="26"/>
    </row>
    <row r="285" spans="1:12" x14ac:dyDescent="0.3">
      <c r="A285" s="43" t="s">
        <v>926</v>
      </c>
      <c r="B285" s="36" t="s">
        <v>353</v>
      </c>
      <c r="C285" s="44" t="s">
        <v>927</v>
      </c>
      <c r="D285" s="40"/>
      <c r="E285" s="40"/>
      <c r="F285" s="40"/>
      <c r="G285" s="40"/>
      <c r="H285" s="25">
        <v>0</v>
      </c>
      <c r="I285" s="25">
        <v>161405.17000000001</v>
      </c>
      <c r="J285" s="25">
        <v>0</v>
      </c>
      <c r="K285" s="25">
        <v>161405.17000000001</v>
      </c>
      <c r="L285" s="26"/>
    </row>
    <row r="286" spans="1:12" x14ac:dyDescent="0.3">
      <c r="A286" s="43" t="s">
        <v>928</v>
      </c>
      <c r="B286" s="37" t="s">
        <v>353</v>
      </c>
      <c r="C286" s="38"/>
      <c r="D286" s="44" t="s">
        <v>927</v>
      </c>
      <c r="E286" s="40"/>
      <c r="F286" s="40"/>
      <c r="G286" s="40"/>
      <c r="H286" s="25">
        <v>0</v>
      </c>
      <c r="I286" s="25">
        <v>161405.17000000001</v>
      </c>
      <c r="J286" s="25">
        <v>0</v>
      </c>
      <c r="K286" s="25">
        <v>161405.17000000001</v>
      </c>
      <c r="L286" s="26"/>
    </row>
    <row r="287" spans="1:12" x14ac:dyDescent="0.3">
      <c r="A287" s="43" t="s">
        <v>929</v>
      </c>
      <c r="B287" s="37" t="s">
        <v>353</v>
      </c>
      <c r="C287" s="38"/>
      <c r="D287" s="38"/>
      <c r="E287" s="44" t="s">
        <v>927</v>
      </c>
      <c r="F287" s="40"/>
      <c r="G287" s="40"/>
      <c r="H287" s="25">
        <v>0</v>
      </c>
      <c r="I287" s="25">
        <v>161405.17000000001</v>
      </c>
      <c r="J287" s="25">
        <v>0</v>
      </c>
      <c r="K287" s="25">
        <v>161405.17000000001</v>
      </c>
      <c r="L287" s="26"/>
    </row>
    <row r="288" spans="1:12" x14ac:dyDescent="0.3">
      <c r="A288" s="43" t="s">
        <v>930</v>
      </c>
      <c r="B288" s="37" t="s">
        <v>353</v>
      </c>
      <c r="C288" s="38"/>
      <c r="D288" s="38"/>
      <c r="E288" s="38"/>
      <c r="F288" s="44" t="s">
        <v>927</v>
      </c>
      <c r="G288" s="40"/>
      <c r="H288" s="25">
        <v>0</v>
      </c>
      <c r="I288" s="25">
        <v>161405.17000000001</v>
      </c>
      <c r="J288" s="25">
        <v>0</v>
      </c>
      <c r="K288" s="25">
        <v>161405.17000000001</v>
      </c>
      <c r="L288" s="26"/>
    </row>
    <row r="289" spans="1:12" x14ac:dyDescent="0.3">
      <c r="A289" s="45" t="s">
        <v>931</v>
      </c>
      <c r="B289" s="37" t="s">
        <v>353</v>
      </c>
      <c r="C289" s="38"/>
      <c r="D289" s="38"/>
      <c r="E289" s="38"/>
      <c r="F289" s="38"/>
      <c r="G289" s="46" t="s">
        <v>932</v>
      </c>
      <c r="H289" s="27">
        <v>0</v>
      </c>
      <c r="I289" s="27">
        <v>160763.41</v>
      </c>
      <c r="J289" s="27">
        <v>0</v>
      </c>
      <c r="K289" s="27">
        <v>160763.41</v>
      </c>
      <c r="L289" s="26"/>
    </row>
    <row r="290" spans="1:12" x14ac:dyDescent="0.3">
      <c r="A290" s="45" t="s">
        <v>933</v>
      </c>
      <c r="B290" s="37" t="s">
        <v>353</v>
      </c>
      <c r="C290" s="38"/>
      <c r="D290" s="38"/>
      <c r="E290" s="38"/>
      <c r="F290" s="38"/>
      <c r="G290" s="46" t="s">
        <v>934</v>
      </c>
      <c r="H290" s="27">
        <v>0</v>
      </c>
      <c r="I290" s="27">
        <v>641.76</v>
      </c>
      <c r="J290" s="27">
        <v>0</v>
      </c>
      <c r="K290" s="27">
        <v>641.76</v>
      </c>
      <c r="L290" s="26"/>
    </row>
    <row r="291" spans="1:12" x14ac:dyDescent="0.3">
      <c r="A291" s="47" t="s">
        <v>353</v>
      </c>
      <c r="B291" s="37" t="s">
        <v>353</v>
      </c>
      <c r="C291" s="38"/>
      <c r="D291" s="38"/>
      <c r="E291" s="38"/>
      <c r="F291" s="38"/>
      <c r="G291" s="48" t="s">
        <v>353</v>
      </c>
      <c r="H291" s="26"/>
      <c r="I291" s="26"/>
      <c r="J291" s="26"/>
      <c r="K291" s="26"/>
      <c r="L291" s="26"/>
    </row>
    <row r="292" spans="1:12" x14ac:dyDescent="0.3">
      <c r="A292" s="43" t="s">
        <v>935</v>
      </c>
      <c r="B292" s="36" t="s">
        <v>353</v>
      </c>
      <c r="C292" s="44" t="s">
        <v>936</v>
      </c>
      <c r="D292" s="40"/>
      <c r="E292" s="40"/>
      <c r="F292" s="40"/>
      <c r="G292" s="40"/>
      <c r="H292" s="25">
        <v>0</v>
      </c>
      <c r="I292" s="25">
        <v>1897.87</v>
      </c>
      <c r="J292" s="25">
        <v>0</v>
      </c>
      <c r="K292" s="25">
        <v>1897.87</v>
      </c>
      <c r="L292" s="26"/>
    </row>
    <row r="293" spans="1:12" x14ac:dyDescent="0.3">
      <c r="A293" s="43" t="s">
        <v>937</v>
      </c>
      <c r="B293" s="37" t="s">
        <v>353</v>
      </c>
      <c r="C293" s="38"/>
      <c r="D293" s="44" t="s">
        <v>936</v>
      </c>
      <c r="E293" s="40"/>
      <c r="F293" s="40"/>
      <c r="G293" s="40"/>
      <c r="H293" s="25">
        <v>0</v>
      </c>
      <c r="I293" s="25">
        <v>1897.87</v>
      </c>
      <c r="J293" s="25">
        <v>0</v>
      </c>
      <c r="K293" s="25">
        <v>1897.87</v>
      </c>
      <c r="L293" s="26"/>
    </row>
    <row r="294" spans="1:12" x14ac:dyDescent="0.3">
      <c r="A294" s="43" t="s">
        <v>938</v>
      </c>
      <c r="B294" s="37" t="s">
        <v>353</v>
      </c>
      <c r="C294" s="38"/>
      <c r="D294" s="38"/>
      <c r="E294" s="44" t="s">
        <v>936</v>
      </c>
      <c r="F294" s="40"/>
      <c r="G294" s="40"/>
      <c r="H294" s="25">
        <v>0</v>
      </c>
      <c r="I294" s="25">
        <v>1897.87</v>
      </c>
      <c r="J294" s="25">
        <v>0</v>
      </c>
      <c r="K294" s="25">
        <v>1897.87</v>
      </c>
      <c r="L294" s="26"/>
    </row>
    <row r="295" spans="1:12" x14ac:dyDescent="0.3">
      <c r="A295" s="43" t="s">
        <v>939</v>
      </c>
      <c r="B295" s="37" t="s">
        <v>353</v>
      </c>
      <c r="C295" s="38"/>
      <c r="D295" s="38"/>
      <c r="E295" s="38"/>
      <c r="F295" s="44" t="s">
        <v>936</v>
      </c>
      <c r="G295" s="40"/>
      <c r="H295" s="25">
        <v>0</v>
      </c>
      <c r="I295" s="25">
        <v>1897.87</v>
      </c>
      <c r="J295" s="25">
        <v>0</v>
      </c>
      <c r="K295" s="25">
        <v>1897.87</v>
      </c>
      <c r="L295" s="26"/>
    </row>
    <row r="296" spans="1:12" x14ac:dyDescent="0.3">
      <c r="A296" s="45" t="s">
        <v>940</v>
      </c>
      <c r="B296" s="37" t="s">
        <v>353</v>
      </c>
      <c r="C296" s="38"/>
      <c r="D296" s="38"/>
      <c r="E296" s="38"/>
      <c r="F296" s="38"/>
      <c r="G296" s="46" t="s">
        <v>576</v>
      </c>
      <c r="H296" s="27">
        <v>0</v>
      </c>
      <c r="I296" s="27">
        <v>1657.34</v>
      </c>
      <c r="J296" s="27">
        <v>0</v>
      </c>
      <c r="K296" s="27">
        <v>1657.34</v>
      </c>
      <c r="L296" s="63"/>
    </row>
    <row r="297" spans="1:12" x14ac:dyDescent="0.3">
      <c r="A297" s="45" t="s">
        <v>941</v>
      </c>
      <c r="B297" s="37" t="s">
        <v>353</v>
      </c>
      <c r="C297" s="38"/>
      <c r="D297" s="38"/>
      <c r="E297" s="38"/>
      <c r="F297" s="38"/>
      <c r="G297" s="46" t="s">
        <v>574</v>
      </c>
      <c r="H297" s="27">
        <v>0</v>
      </c>
      <c r="I297" s="27">
        <v>240.53</v>
      </c>
      <c r="J297" s="27">
        <v>0</v>
      </c>
      <c r="K297" s="27">
        <v>240.53</v>
      </c>
      <c r="L297" s="63"/>
    </row>
    <row r="298" spans="1:12" x14ac:dyDescent="0.3">
      <c r="A298" s="47" t="s">
        <v>353</v>
      </c>
      <c r="B298" s="37" t="s">
        <v>353</v>
      </c>
      <c r="C298" s="38"/>
      <c r="D298" s="38"/>
      <c r="E298" s="38"/>
      <c r="F298" s="38"/>
      <c r="G298" s="48" t="s">
        <v>353</v>
      </c>
      <c r="H298" s="26"/>
      <c r="I298" s="26"/>
      <c r="J298" s="26"/>
      <c r="K298" s="26"/>
      <c r="L298" s="26"/>
    </row>
    <row r="299" spans="1:12" x14ac:dyDescent="0.3">
      <c r="A299" s="43" t="s">
        <v>942</v>
      </c>
      <c r="B299" s="36" t="s">
        <v>353</v>
      </c>
      <c r="C299" s="44" t="s">
        <v>943</v>
      </c>
      <c r="D299" s="40"/>
      <c r="E299" s="40"/>
      <c r="F299" s="40"/>
      <c r="G299" s="40"/>
      <c r="H299" s="25">
        <v>0</v>
      </c>
      <c r="I299" s="25">
        <v>2482.6</v>
      </c>
      <c r="J299" s="25">
        <v>2310.61</v>
      </c>
      <c r="K299" s="25">
        <v>171.99</v>
      </c>
      <c r="L299" s="26"/>
    </row>
    <row r="300" spans="1:12" x14ac:dyDescent="0.3">
      <c r="A300" s="43" t="s">
        <v>944</v>
      </c>
      <c r="B300" s="37" t="s">
        <v>353</v>
      </c>
      <c r="C300" s="38"/>
      <c r="D300" s="44" t="s">
        <v>943</v>
      </c>
      <c r="E300" s="40"/>
      <c r="F300" s="40"/>
      <c r="G300" s="40"/>
      <c r="H300" s="25">
        <v>0</v>
      </c>
      <c r="I300" s="25">
        <v>2482.6</v>
      </c>
      <c r="J300" s="25">
        <v>2310.61</v>
      </c>
      <c r="K300" s="25">
        <v>171.99</v>
      </c>
      <c r="L300" s="26"/>
    </row>
    <row r="301" spans="1:12" x14ac:dyDescent="0.3">
      <c r="A301" s="43" t="s">
        <v>945</v>
      </c>
      <c r="B301" s="37" t="s">
        <v>353</v>
      </c>
      <c r="C301" s="38"/>
      <c r="D301" s="38"/>
      <c r="E301" s="44" t="s">
        <v>943</v>
      </c>
      <c r="F301" s="40"/>
      <c r="G301" s="40"/>
      <c r="H301" s="25">
        <v>0</v>
      </c>
      <c r="I301" s="25">
        <v>2482.6</v>
      </c>
      <c r="J301" s="25">
        <v>2310.61</v>
      </c>
      <c r="K301" s="25">
        <v>171.99</v>
      </c>
      <c r="L301" s="26"/>
    </row>
    <row r="302" spans="1:12" x14ac:dyDescent="0.3">
      <c r="A302" s="43" t="s">
        <v>946</v>
      </c>
      <c r="B302" s="37" t="s">
        <v>353</v>
      </c>
      <c r="C302" s="38"/>
      <c r="D302" s="38"/>
      <c r="E302" s="38"/>
      <c r="F302" s="44" t="s">
        <v>943</v>
      </c>
      <c r="G302" s="40"/>
      <c r="H302" s="25">
        <v>0</v>
      </c>
      <c r="I302" s="25">
        <v>2482.6</v>
      </c>
      <c r="J302" s="25">
        <v>2310.61</v>
      </c>
      <c r="K302" s="25">
        <v>171.99</v>
      </c>
      <c r="L302" s="26"/>
    </row>
    <row r="303" spans="1:12" x14ac:dyDescent="0.3">
      <c r="A303" s="45" t="s">
        <v>947</v>
      </c>
      <c r="B303" s="37" t="s">
        <v>353</v>
      </c>
      <c r="C303" s="38"/>
      <c r="D303" s="38"/>
      <c r="E303" s="38"/>
      <c r="F303" s="38"/>
      <c r="G303" s="46" t="s">
        <v>943</v>
      </c>
      <c r="H303" s="27">
        <v>0</v>
      </c>
      <c r="I303" s="27">
        <v>2482.6</v>
      </c>
      <c r="J303" s="27">
        <v>2310.61</v>
      </c>
      <c r="K303" s="27">
        <v>171.99</v>
      </c>
      <c r="L303" s="63"/>
    </row>
    <row r="304" spans="1:12" x14ac:dyDescent="0.3">
      <c r="A304" s="47" t="s">
        <v>353</v>
      </c>
      <c r="B304" s="37" t="s">
        <v>353</v>
      </c>
      <c r="C304" s="38"/>
      <c r="D304" s="38"/>
      <c r="E304" s="38"/>
      <c r="F304" s="38"/>
      <c r="G304" s="48" t="s">
        <v>353</v>
      </c>
      <c r="H304" s="26"/>
      <c r="I304" s="26"/>
      <c r="J304" s="26"/>
      <c r="K304" s="26"/>
      <c r="L304" s="26"/>
    </row>
    <row r="305" spans="1:12" x14ac:dyDescent="0.3">
      <c r="A305" s="43" t="s">
        <v>948</v>
      </c>
      <c r="B305" s="36" t="s">
        <v>353</v>
      </c>
      <c r="C305" s="44" t="s">
        <v>949</v>
      </c>
      <c r="D305" s="40"/>
      <c r="E305" s="40"/>
      <c r="F305" s="40"/>
      <c r="G305" s="40"/>
      <c r="H305" s="25">
        <v>0</v>
      </c>
      <c r="I305" s="25">
        <v>23727.5</v>
      </c>
      <c r="J305" s="25">
        <v>0</v>
      </c>
      <c r="K305" s="25">
        <v>23727.5</v>
      </c>
      <c r="L305" s="26"/>
    </row>
    <row r="306" spans="1:12" x14ac:dyDescent="0.3">
      <c r="A306" s="43" t="s">
        <v>950</v>
      </c>
      <c r="B306" s="37" t="s">
        <v>353</v>
      </c>
      <c r="C306" s="38"/>
      <c r="D306" s="44" t="s">
        <v>949</v>
      </c>
      <c r="E306" s="40"/>
      <c r="F306" s="40"/>
      <c r="G306" s="40"/>
      <c r="H306" s="25">
        <v>0</v>
      </c>
      <c r="I306" s="25">
        <v>23727.5</v>
      </c>
      <c r="J306" s="25">
        <v>0</v>
      </c>
      <c r="K306" s="25">
        <v>23727.5</v>
      </c>
      <c r="L306" s="26"/>
    </row>
    <row r="307" spans="1:12" x14ac:dyDescent="0.3">
      <c r="A307" s="43" t="s">
        <v>951</v>
      </c>
      <c r="B307" s="37" t="s">
        <v>353</v>
      </c>
      <c r="C307" s="38"/>
      <c r="D307" s="38"/>
      <c r="E307" s="44" t="s">
        <v>949</v>
      </c>
      <c r="F307" s="40"/>
      <c r="G307" s="40"/>
      <c r="H307" s="25">
        <v>0</v>
      </c>
      <c r="I307" s="25">
        <v>23727.5</v>
      </c>
      <c r="J307" s="25">
        <v>0</v>
      </c>
      <c r="K307" s="25">
        <v>23727.5</v>
      </c>
      <c r="L307" s="26"/>
    </row>
    <row r="308" spans="1:12" x14ac:dyDescent="0.3">
      <c r="A308" s="43" t="s">
        <v>952</v>
      </c>
      <c r="B308" s="37" t="s">
        <v>353</v>
      </c>
      <c r="C308" s="38"/>
      <c r="D308" s="38"/>
      <c r="E308" s="38"/>
      <c r="F308" s="44" t="s">
        <v>949</v>
      </c>
      <c r="G308" s="40"/>
      <c r="H308" s="25">
        <v>0</v>
      </c>
      <c r="I308" s="25">
        <v>23727.5</v>
      </c>
      <c r="J308" s="25">
        <v>0</v>
      </c>
      <c r="K308" s="25">
        <v>23727.5</v>
      </c>
      <c r="L308" s="26"/>
    </row>
    <row r="309" spans="1:12" x14ac:dyDescent="0.3">
      <c r="A309" s="45" t="s">
        <v>955</v>
      </c>
      <c r="B309" s="37" t="s">
        <v>353</v>
      </c>
      <c r="C309" s="38"/>
      <c r="D309" s="38"/>
      <c r="E309" s="38"/>
      <c r="F309" s="38"/>
      <c r="G309" s="46" t="s">
        <v>956</v>
      </c>
      <c r="H309" s="27">
        <v>0</v>
      </c>
      <c r="I309" s="27">
        <v>18000</v>
      </c>
      <c r="J309" s="27">
        <v>0</v>
      </c>
      <c r="K309" s="27">
        <v>18000</v>
      </c>
      <c r="L309" s="63"/>
    </row>
    <row r="310" spans="1:12" x14ac:dyDescent="0.3">
      <c r="A310" s="45" t="s">
        <v>957</v>
      </c>
      <c r="B310" s="37" t="s">
        <v>353</v>
      </c>
      <c r="C310" s="38"/>
      <c r="D310" s="38"/>
      <c r="E310" s="38"/>
      <c r="F310" s="38"/>
      <c r="G310" s="46" t="s">
        <v>1021</v>
      </c>
      <c r="H310" s="27">
        <v>0</v>
      </c>
      <c r="I310" s="27">
        <v>5727.5</v>
      </c>
      <c r="J310" s="27">
        <v>0</v>
      </c>
      <c r="K310" s="27">
        <v>5727.5</v>
      </c>
      <c r="L310" s="63"/>
    </row>
    <row r="311" spans="1:12" x14ac:dyDescent="0.3">
      <c r="A311" s="43" t="s">
        <v>353</v>
      </c>
      <c r="B311" s="37" t="s">
        <v>353</v>
      </c>
      <c r="C311" s="38"/>
      <c r="D311" s="38"/>
      <c r="E311" s="44" t="s">
        <v>353</v>
      </c>
      <c r="F311" s="40"/>
      <c r="G311" s="40"/>
      <c r="H311" s="28"/>
      <c r="I311" s="28"/>
      <c r="J311" s="28"/>
      <c r="K311" s="28"/>
      <c r="L311" s="26"/>
    </row>
    <row r="312" spans="1:12" x14ac:dyDescent="0.3">
      <c r="A312" s="43" t="s">
        <v>74</v>
      </c>
      <c r="B312" s="44" t="s">
        <v>959</v>
      </c>
      <c r="C312" s="40"/>
      <c r="D312" s="40"/>
      <c r="E312" s="40"/>
      <c r="F312" s="40"/>
      <c r="G312" s="40"/>
      <c r="H312" s="25">
        <v>0</v>
      </c>
      <c r="I312" s="25">
        <v>0</v>
      </c>
      <c r="J312" s="25">
        <v>3862619.2</v>
      </c>
      <c r="K312" s="25">
        <v>3862619.2</v>
      </c>
      <c r="L312" s="26"/>
    </row>
    <row r="313" spans="1:12" x14ac:dyDescent="0.3">
      <c r="A313" s="43" t="s">
        <v>960</v>
      </c>
      <c r="B313" s="36" t="s">
        <v>353</v>
      </c>
      <c r="C313" s="44" t="s">
        <v>959</v>
      </c>
      <c r="D313" s="40"/>
      <c r="E313" s="40"/>
      <c r="F313" s="40"/>
      <c r="G313" s="40"/>
      <c r="H313" s="25">
        <v>0</v>
      </c>
      <c r="I313" s="25">
        <v>0</v>
      </c>
      <c r="J313" s="25">
        <v>3862619.2</v>
      </c>
      <c r="K313" s="25">
        <v>3862619.2</v>
      </c>
      <c r="L313" s="26"/>
    </row>
    <row r="314" spans="1:12" x14ac:dyDescent="0.3">
      <c r="A314" s="43" t="s">
        <v>961</v>
      </c>
      <c r="B314" s="37" t="s">
        <v>353</v>
      </c>
      <c r="C314" s="38"/>
      <c r="D314" s="44" t="s">
        <v>959</v>
      </c>
      <c r="E314" s="40"/>
      <c r="F314" s="40"/>
      <c r="G314" s="40"/>
      <c r="H314" s="25">
        <v>0</v>
      </c>
      <c r="I314" s="25">
        <v>0</v>
      </c>
      <c r="J314" s="25">
        <v>3862619.2</v>
      </c>
      <c r="K314" s="25">
        <v>3862619.2</v>
      </c>
      <c r="L314" s="26"/>
    </row>
    <row r="315" spans="1:12" x14ac:dyDescent="0.3">
      <c r="A315" s="43" t="s">
        <v>962</v>
      </c>
      <c r="B315" s="37" t="s">
        <v>353</v>
      </c>
      <c r="C315" s="38"/>
      <c r="D315" s="38"/>
      <c r="E315" s="44" t="s">
        <v>963</v>
      </c>
      <c r="F315" s="40"/>
      <c r="G315" s="40"/>
      <c r="H315" s="25">
        <v>0</v>
      </c>
      <c r="I315" s="25">
        <v>0</v>
      </c>
      <c r="J315" s="25">
        <v>3811699.6</v>
      </c>
      <c r="K315" s="25">
        <v>3811699.6</v>
      </c>
      <c r="L315" s="26"/>
    </row>
    <row r="316" spans="1:12" x14ac:dyDescent="0.3">
      <c r="A316" s="43" t="s">
        <v>964</v>
      </c>
      <c r="B316" s="37" t="s">
        <v>353</v>
      </c>
      <c r="C316" s="38"/>
      <c r="D316" s="38"/>
      <c r="E316" s="38"/>
      <c r="F316" s="44" t="s">
        <v>963</v>
      </c>
      <c r="G316" s="40"/>
      <c r="H316" s="25">
        <v>0</v>
      </c>
      <c r="I316" s="25">
        <v>0</v>
      </c>
      <c r="J316" s="25">
        <v>3811699.6</v>
      </c>
      <c r="K316" s="25">
        <v>3811699.6</v>
      </c>
      <c r="L316" s="26"/>
    </row>
    <row r="317" spans="1:12" x14ac:dyDescent="0.3">
      <c r="A317" s="45" t="s">
        <v>965</v>
      </c>
      <c r="B317" s="37" t="s">
        <v>353</v>
      </c>
      <c r="C317" s="38"/>
      <c r="D317" s="38"/>
      <c r="E317" s="38"/>
      <c r="F317" s="38"/>
      <c r="G317" s="46" t="s">
        <v>966</v>
      </c>
      <c r="H317" s="27">
        <v>0</v>
      </c>
      <c r="I317" s="27">
        <v>0</v>
      </c>
      <c r="J317" s="27">
        <v>3811699.6</v>
      </c>
      <c r="K317" s="27">
        <v>3811699.6</v>
      </c>
      <c r="L317" s="63"/>
    </row>
    <row r="318" spans="1:12" x14ac:dyDescent="0.3">
      <c r="A318" s="47" t="s">
        <v>353</v>
      </c>
      <c r="B318" s="37" t="s">
        <v>353</v>
      </c>
      <c r="C318" s="38"/>
      <c r="D318" s="38"/>
      <c r="E318" s="38"/>
      <c r="F318" s="38"/>
      <c r="G318" s="48" t="s">
        <v>353</v>
      </c>
      <c r="H318" s="26"/>
      <c r="I318" s="26"/>
      <c r="J318" s="26"/>
      <c r="K318" s="26"/>
      <c r="L318" s="26"/>
    </row>
    <row r="319" spans="1:12" x14ac:dyDescent="0.3">
      <c r="A319" s="43" t="s">
        <v>967</v>
      </c>
      <c r="B319" s="37" t="s">
        <v>353</v>
      </c>
      <c r="C319" s="38"/>
      <c r="D319" s="38"/>
      <c r="E319" s="44" t="s">
        <v>968</v>
      </c>
      <c r="F319" s="40"/>
      <c r="G319" s="40"/>
      <c r="H319" s="25">
        <v>0</v>
      </c>
      <c r="I319" s="25">
        <v>0</v>
      </c>
      <c r="J319" s="25">
        <v>24049.93</v>
      </c>
      <c r="K319" s="25">
        <v>24049.93</v>
      </c>
      <c r="L319" s="26"/>
    </row>
    <row r="320" spans="1:12" x14ac:dyDescent="0.3">
      <c r="A320" s="43" t="s">
        <v>969</v>
      </c>
      <c r="B320" s="37" t="s">
        <v>353</v>
      </c>
      <c r="C320" s="38"/>
      <c r="D320" s="38"/>
      <c r="E320" s="38"/>
      <c r="F320" s="44" t="s">
        <v>970</v>
      </c>
      <c r="G320" s="40"/>
      <c r="H320" s="25">
        <v>0</v>
      </c>
      <c r="I320" s="25">
        <v>0</v>
      </c>
      <c r="J320" s="25">
        <v>24049.93</v>
      </c>
      <c r="K320" s="25">
        <v>24049.93</v>
      </c>
      <c r="L320" s="26"/>
    </row>
    <row r="321" spans="1:12" x14ac:dyDescent="0.3">
      <c r="A321" s="45" t="s">
        <v>971</v>
      </c>
      <c r="B321" s="37" t="s">
        <v>353</v>
      </c>
      <c r="C321" s="38"/>
      <c r="D321" s="38"/>
      <c r="E321" s="38"/>
      <c r="F321" s="38"/>
      <c r="G321" s="46" t="s">
        <v>972</v>
      </c>
      <c r="H321" s="27">
        <v>0</v>
      </c>
      <c r="I321" s="27">
        <v>0</v>
      </c>
      <c r="J321" s="27">
        <v>24049.93</v>
      </c>
      <c r="K321" s="27">
        <v>24049.93</v>
      </c>
      <c r="L321" s="63"/>
    </row>
    <row r="322" spans="1:12" x14ac:dyDescent="0.3">
      <c r="A322" s="47" t="s">
        <v>353</v>
      </c>
      <c r="B322" s="37" t="s">
        <v>353</v>
      </c>
      <c r="C322" s="38"/>
      <c r="D322" s="38"/>
      <c r="E322" s="38"/>
      <c r="F322" s="38"/>
      <c r="G322" s="48" t="s">
        <v>353</v>
      </c>
      <c r="H322" s="26"/>
      <c r="I322" s="26"/>
      <c r="J322" s="26"/>
      <c r="K322" s="26"/>
      <c r="L322" s="26"/>
    </row>
    <row r="323" spans="1:12" x14ac:dyDescent="0.3">
      <c r="A323" s="43" t="s">
        <v>973</v>
      </c>
      <c r="B323" s="37" t="s">
        <v>353</v>
      </c>
      <c r="C323" s="38"/>
      <c r="D323" s="38"/>
      <c r="E323" s="44" t="s">
        <v>974</v>
      </c>
      <c r="F323" s="40"/>
      <c r="G323" s="40"/>
      <c r="H323" s="25">
        <v>0</v>
      </c>
      <c r="I323" s="25">
        <v>0</v>
      </c>
      <c r="J323" s="25">
        <v>18243.2</v>
      </c>
      <c r="K323" s="25">
        <v>18243.2</v>
      </c>
      <c r="L323" s="26"/>
    </row>
    <row r="324" spans="1:12" x14ac:dyDescent="0.3">
      <c r="A324" s="43" t="s">
        <v>975</v>
      </c>
      <c r="B324" s="37" t="s">
        <v>353</v>
      </c>
      <c r="C324" s="38"/>
      <c r="D324" s="38"/>
      <c r="E324" s="38"/>
      <c r="F324" s="44" t="s">
        <v>974</v>
      </c>
      <c r="G324" s="40"/>
      <c r="H324" s="25">
        <v>0</v>
      </c>
      <c r="I324" s="25">
        <v>0</v>
      </c>
      <c r="J324" s="25">
        <v>18243.2</v>
      </c>
      <c r="K324" s="25">
        <v>18243.2</v>
      </c>
      <c r="L324" s="26"/>
    </row>
    <row r="325" spans="1:12" x14ac:dyDescent="0.3">
      <c r="A325" s="45" t="s">
        <v>976</v>
      </c>
      <c r="B325" s="37" t="s">
        <v>353</v>
      </c>
      <c r="C325" s="38"/>
      <c r="D325" s="38"/>
      <c r="E325" s="38"/>
      <c r="F325" s="38"/>
      <c r="G325" s="46" t="s">
        <v>977</v>
      </c>
      <c r="H325" s="27">
        <v>0</v>
      </c>
      <c r="I325" s="27">
        <v>0</v>
      </c>
      <c r="J325" s="27">
        <v>18243.2</v>
      </c>
      <c r="K325" s="27">
        <v>18243.2</v>
      </c>
      <c r="L325" s="63"/>
    </row>
    <row r="326" spans="1:12" x14ac:dyDescent="0.3">
      <c r="A326" s="47" t="s">
        <v>353</v>
      </c>
      <c r="B326" s="37" t="s">
        <v>353</v>
      </c>
      <c r="C326" s="38"/>
      <c r="D326" s="38"/>
      <c r="E326" s="38"/>
      <c r="F326" s="38"/>
      <c r="G326" s="48" t="s">
        <v>353</v>
      </c>
      <c r="H326" s="26"/>
      <c r="I326" s="26"/>
      <c r="J326" s="26"/>
      <c r="K326" s="26"/>
      <c r="L326" s="26"/>
    </row>
    <row r="327" spans="1:12" x14ac:dyDescent="0.3">
      <c r="A327" s="43" t="s">
        <v>980</v>
      </c>
      <c r="B327" s="37" t="s">
        <v>353</v>
      </c>
      <c r="C327" s="38"/>
      <c r="D327" s="38"/>
      <c r="E327" s="44" t="s">
        <v>981</v>
      </c>
      <c r="F327" s="40"/>
      <c r="G327" s="40"/>
      <c r="H327" s="25">
        <v>0</v>
      </c>
      <c r="I327" s="25">
        <v>0</v>
      </c>
      <c r="J327" s="25">
        <v>8199.3700000000008</v>
      </c>
      <c r="K327" s="25">
        <v>8199.3700000000008</v>
      </c>
      <c r="L327" s="26"/>
    </row>
    <row r="328" spans="1:12" x14ac:dyDescent="0.3">
      <c r="A328" s="43" t="s">
        <v>982</v>
      </c>
      <c r="B328" s="37" t="s">
        <v>353</v>
      </c>
      <c r="C328" s="38"/>
      <c r="D328" s="38"/>
      <c r="E328" s="38"/>
      <c r="F328" s="44" t="s">
        <v>983</v>
      </c>
      <c r="G328" s="40"/>
      <c r="H328" s="25">
        <v>0</v>
      </c>
      <c r="I328" s="25">
        <v>0</v>
      </c>
      <c r="J328" s="25">
        <v>8199.3700000000008</v>
      </c>
      <c r="K328" s="25">
        <v>8199.3700000000008</v>
      </c>
      <c r="L328" s="26"/>
    </row>
    <row r="329" spans="1:12" x14ac:dyDescent="0.3">
      <c r="A329" s="45" t="s">
        <v>984</v>
      </c>
      <c r="B329" s="37" t="s">
        <v>353</v>
      </c>
      <c r="C329" s="38"/>
      <c r="D329" s="38"/>
      <c r="E329" s="38"/>
      <c r="F329" s="38"/>
      <c r="G329" s="46" t="s">
        <v>985</v>
      </c>
      <c r="H329" s="27">
        <v>0</v>
      </c>
      <c r="I329" s="27">
        <v>0</v>
      </c>
      <c r="J329" s="27">
        <v>8199.3700000000008</v>
      </c>
      <c r="K329" s="27">
        <v>8199.3700000000008</v>
      </c>
      <c r="L329" s="63"/>
    </row>
    <row r="330" spans="1:12" x14ac:dyDescent="0.3">
      <c r="A330" s="47" t="s">
        <v>353</v>
      </c>
      <c r="B330" s="37" t="s">
        <v>353</v>
      </c>
      <c r="C330" s="38"/>
      <c r="D330" s="38"/>
      <c r="E330" s="38"/>
      <c r="F330" s="38"/>
      <c r="G330" s="48" t="s">
        <v>353</v>
      </c>
      <c r="H330" s="26"/>
      <c r="I330" s="26"/>
      <c r="J330" s="26"/>
      <c r="K330" s="26"/>
      <c r="L330" s="26"/>
    </row>
    <row r="331" spans="1:12" x14ac:dyDescent="0.3">
      <c r="A331" s="43" t="s">
        <v>986</v>
      </c>
      <c r="B331" s="37" t="s">
        <v>353</v>
      </c>
      <c r="C331" s="38"/>
      <c r="D331" s="38"/>
      <c r="E331" s="44" t="s">
        <v>987</v>
      </c>
      <c r="F331" s="40"/>
      <c r="G331" s="40"/>
      <c r="H331" s="25">
        <v>0</v>
      </c>
      <c r="I331" s="25">
        <v>0</v>
      </c>
      <c r="J331" s="25">
        <v>373.88</v>
      </c>
      <c r="K331" s="25">
        <v>373.88</v>
      </c>
      <c r="L331" s="26"/>
    </row>
    <row r="332" spans="1:12" x14ac:dyDescent="0.3">
      <c r="A332" s="43" t="s">
        <v>988</v>
      </c>
      <c r="B332" s="37" t="s">
        <v>353</v>
      </c>
      <c r="C332" s="38"/>
      <c r="D332" s="38"/>
      <c r="E332" s="38"/>
      <c r="F332" s="44" t="s">
        <v>987</v>
      </c>
      <c r="G332" s="40"/>
      <c r="H332" s="25">
        <v>0</v>
      </c>
      <c r="I332" s="25">
        <v>0</v>
      </c>
      <c r="J332" s="25">
        <v>373.88</v>
      </c>
      <c r="K332" s="25">
        <v>373.88</v>
      </c>
      <c r="L332" s="26"/>
    </row>
    <row r="333" spans="1:12" x14ac:dyDescent="0.3">
      <c r="A333" s="45" t="s">
        <v>989</v>
      </c>
      <c r="B333" s="37" t="s">
        <v>353</v>
      </c>
      <c r="C333" s="38"/>
      <c r="D333" s="38"/>
      <c r="E333" s="38"/>
      <c r="F333" s="38"/>
      <c r="G333" s="46" t="s">
        <v>990</v>
      </c>
      <c r="H333" s="27">
        <v>0</v>
      </c>
      <c r="I333" s="27">
        <v>0</v>
      </c>
      <c r="J333" s="27">
        <v>373.88</v>
      </c>
      <c r="K333" s="27">
        <v>373.88</v>
      </c>
      <c r="L333" s="63"/>
    </row>
    <row r="334" spans="1:12" x14ac:dyDescent="0.3">
      <c r="A334" s="47" t="s">
        <v>353</v>
      </c>
      <c r="B334" s="37" t="s">
        <v>353</v>
      </c>
      <c r="C334" s="38"/>
      <c r="D334" s="38"/>
      <c r="E334" s="38"/>
      <c r="F334" s="38"/>
      <c r="G334" s="48" t="s">
        <v>353</v>
      </c>
      <c r="H334" s="26"/>
      <c r="I334" s="26"/>
      <c r="J334" s="26"/>
      <c r="K334" s="26"/>
      <c r="L334" s="26"/>
    </row>
    <row r="335" spans="1:12" x14ac:dyDescent="0.3">
      <c r="A335" s="43" t="s">
        <v>991</v>
      </c>
      <c r="B335" s="37" t="s">
        <v>353</v>
      </c>
      <c r="C335" s="38"/>
      <c r="D335" s="38"/>
      <c r="E335" s="44" t="s">
        <v>992</v>
      </c>
      <c r="F335" s="40"/>
      <c r="G335" s="40"/>
      <c r="H335" s="25">
        <v>0</v>
      </c>
      <c r="I335" s="25">
        <v>0</v>
      </c>
      <c r="J335" s="25">
        <v>53.22</v>
      </c>
      <c r="K335" s="25">
        <v>53.22</v>
      </c>
      <c r="L335" s="26"/>
    </row>
    <row r="336" spans="1:12" x14ac:dyDescent="0.3">
      <c r="A336" s="43" t="s">
        <v>993</v>
      </c>
      <c r="B336" s="37" t="s">
        <v>353</v>
      </c>
      <c r="C336" s="38"/>
      <c r="D336" s="38"/>
      <c r="E336" s="38"/>
      <c r="F336" s="44" t="s">
        <v>994</v>
      </c>
      <c r="G336" s="40"/>
      <c r="H336" s="25">
        <v>0</v>
      </c>
      <c r="I336" s="25">
        <v>0</v>
      </c>
      <c r="J336" s="25">
        <v>53.22</v>
      </c>
      <c r="K336" s="25">
        <v>53.22</v>
      </c>
      <c r="L336" s="26"/>
    </row>
    <row r="337" spans="1:12" x14ac:dyDescent="0.3">
      <c r="A337" s="45" t="s">
        <v>997</v>
      </c>
      <c r="B337" s="37" t="s">
        <v>353</v>
      </c>
      <c r="C337" s="38"/>
      <c r="D337" s="38"/>
      <c r="E337" s="38"/>
      <c r="F337" s="38"/>
      <c r="G337" s="46" t="s">
        <v>998</v>
      </c>
      <c r="H337" s="27">
        <v>0</v>
      </c>
      <c r="I337" s="27">
        <v>0</v>
      </c>
      <c r="J337" s="27">
        <v>53.22</v>
      </c>
      <c r="K337" s="27">
        <v>53.22</v>
      </c>
      <c r="L337" s="63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4BF6C-03B2-46CF-925C-E77B0D3D3CB9}">
  <dimension ref="A1:L504"/>
  <sheetViews>
    <sheetView topLeftCell="A186" workbookViewId="0">
      <selection activeCell="J140" sqref="J140"/>
    </sheetView>
  </sheetViews>
  <sheetFormatPr defaultRowHeight="14.4" x14ac:dyDescent="0.3"/>
  <cols>
    <col min="1" max="1" width="17.44140625" customWidth="1"/>
    <col min="2" max="6" width="1.6640625" customWidth="1"/>
    <col min="7" max="7" width="52.6640625" bestFit="1" customWidth="1"/>
    <col min="8" max="8" width="15" style="29" bestFit="1" customWidth="1"/>
    <col min="9" max="10" width="14.33203125" style="29" bestFit="1" customWidth="1"/>
    <col min="11" max="11" width="15" style="29" bestFit="1" customWidth="1"/>
    <col min="12" max="12" width="13.33203125" bestFit="1" customWidth="1"/>
    <col min="257" max="257" width="17.44140625" customWidth="1"/>
    <col min="258" max="262" width="1.6640625" customWidth="1"/>
    <col min="263" max="263" width="52.6640625" bestFit="1" customWidth="1"/>
    <col min="264" max="264" width="15" bestFit="1" customWidth="1"/>
    <col min="265" max="266" width="14.33203125" bestFit="1" customWidth="1"/>
    <col min="267" max="267" width="15" bestFit="1" customWidth="1"/>
    <col min="268" max="268" width="13.33203125" bestFit="1" customWidth="1"/>
    <col min="513" max="513" width="17.44140625" customWidth="1"/>
    <col min="514" max="518" width="1.6640625" customWidth="1"/>
    <col min="519" max="519" width="52.6640625" bestFit="1" customWidth="1"/>
    <col min="520" max="520" width="15" bestFit="1" customWidth="1"/>
    <col min="521" max="522" width="14.33203125" bestFit="1" customWidth="1"/>
    <col min="523" max="523" width="15" bestFit="1" customWidth="1"/>
    <col min="524" max="524" width="13.33203125" bestFit="1" customWidth="1"/>
    <col min="769" max="769" width="17.44140625" customWidth="1"/>
    <col min="770" max="774" width="1.6640625" customWidth="1"/>
    <col min="775" max="775" width="52.6640625" bestFit="1" customWidth="1"/>
    <col min="776" max="776" width="15" bestFit="1" customWidth="1"/>
    <col min="777" max="778" width="14.33203125" bestFit="1" customWidth="1"/>
    <col min="779" max="779" width="15" bestFit="1" customWidth="1"/>
    <col min="780" max="780" width="13.33203125" bestFit="1" customWidth="1"/>
    <col min="1025" max="1025" width="17.44140625" customWidth="1"/>
    <col min="1026" max="1030" width="1.6640625" customWidth="1"/>
    <col min="1031" max="1031" width="52.6640625" bestFit="1" customWidth="1"/>
    <col min="1032" max="1032" width="15" bestFit="1" customWidth="1"/>
    <col min="1033" max="1034" width="14.33203125" bestFit="1" customWidth="1"/>
    <col min="1035" max="1035" width="15" bestFit="1" customWidth="1"/>
    <col min="1036" max="1036" width="13.33203125" bestFit="1" customWidth="1"/>
    <col min="1281" max="1281" width="17.44140625" customWidth="1"/>
    <col min="1282" max="1286" width="1.6640625" customWidth="1"/>
    <col min="1287" max="1287" width="52.6640625" bestFit="1" customWidth="1"/>
    <col min="1288" max="1288" width="15" bestFit="1" customWidth="1"/>
    <col min="1289" max="1290" width="14.33203125" bestFit="1" customWidth="1"/>
    <col min="1291" max="1291" width="15" bestFit="1" customWidth="1"/>
    <col min="1292" max="1292" width="13.33203125" bestFit="1" customWidth="1"/>
    <col min="1537" max="1537" width="17.44140625" customWidth="1"/>
    <col min="1538" max="1542" width="1.6640625" customWidth="1"/>
    <col min="1543" max="1543" width="52.6640625" bestFit="1" customWidth="1"/>
    <col min="1544" max="1544" width="15" bestFit="1" customWidth="1"/>
    <col min="1545" max="1546" width="14.33203125" bestFit="1" customWidth="1"/>
    <col min="1547" max="1547" width="15" bestFit="1" customWidth="1"/>
    <col min="1548" max="1548" width="13.33203125" bestFit="1" customWidth="1"/>
    <col min="1793" max="1793" width="17.44140625" customWidth="1"/>
    <col min="1794" max="1798" width="1.6640625" customWidth="1"/>
    <col min="1799" max="1799" width="52.6640625" bestFit="1" customWidth="1"/>
    <col min="1800" max="1800" width="15" bestFit="1" customWidth="1"/>
    <col min="1801" max="1802" width="14.33203125" bestFit="1" customWidth="1"/>
    <col min="1803" max="1803" width="15" bestFit="1" customWidth="1"/>
    <col min="1804" max="1804" width="13.33203125" bestFit="1" customWidth="1"/>
    <col min="2049" max="2049" width="17.44140625" customWidth="1"/>
    <col min="2050" max="2054" width="1.6640625" customWidth="1"/>
    <col min="2055" max="2055" width="52.6640625" bestFit="1" customWidth="1"/>
    <col min="2056" max="2056" width="15" bestFit="1" customWidth="1"/>
    <col min="2057" max="2058" width="14.33203125" bestFit="1" customWidth="1"/>
    <col min="2059" max="2059" width="15" bestFit="1" customWidth="1"/>
    <col min="2060" max="2060" width="13.33203125" bestFit="1" customWidth="1"/>
    <col min="2305" max="2305" width="17.44140625" customWidth="1"/>
    <col min="2306" max="2310" width="1.6640625" customWidth="1"/>
    <col min="2311" max="2311" width="52.6640625" bestFit="1" customWidth="1"/>
    <col min="2312" max="2312" width="15" bestFit="1" customWidth="1"/>
    <col min="2313" max="2314" width="14.33203125" bestFit="1" customWidth="1"/>
    <col min="2315" max="2315" width="15" bestFit="1" customWidth="1"/>
    <col min="2316" max="2316" width="13.33203125" bestFit="1" customWidth="1"/>
    <col min="2561" max="2561" width="17.44140625" customWidth="1"/>
    <col min="2562" max="2566" width="1.6640625" customWidth="1"/>
    <col min="2567" max="2567" width="52.6640625" bestFit="1" customWidth="1"/>
    <col min="2568" max="2568" width="15" bestFit="1" customWidth="1"/>
    <col min="2569" max="2570" width="14.33203125" bestFit="1" customWidth="1"/>
    <col min="2571" max="2571" width="15" bestFit="1" customWidth="1"/>
    <col min="2572" max="2572" width="13.33203125" bestFit="1" customWidth="1"/>
    <col min="2817" max="2817" width="17.44140625" customWidth="1"/>
    <col min="2818" max="2822" width="1.6640625" customWidth="1"/>
    <col min="2823" max="2823" width="52.6640625" bestFit="1" customWidth="1"/>
    <col min="2824" max="2824" width="15" bestFit="1" customWidth="1"/>
    <col min="2825" max="2826" width="14.33203125" bestFit="1" customWidth="1"/>
    <col min="2827" max="2827" width="15" bestFit="1" customWidth="1"/>
    <col min="2828" max="2828" width="13.33203125" bestFit="1" customWidth="1"/>
    <col min="3073" max="3073" width="17.44140625" customWidth="1"/>
    <col min="3074" max="3078" width="1.6640625" customWidth="1"/>
    <col min="3079" max="3079" width="52.6640625" bestFit="1" customWidth="1"/>
    <col min="3080" max="3080" width="15" bestFit="1" customWidth="1"/>
    <col min="3081" max="3082" width="14.33203125" bestFit="1" customWidth="1"/>
    <col min="3083" max="3083" width="15" bestFit="1" customWidth="1"/>
    <col min="3084" max="3084" width="13.33203125" bestFit="1" customWidth="1"/>
    <col min="3329" max="3329" width="17.44140625" customWidth="1"/>
    <col min="3330" max="3334" width="1.6640625" customWidth="1"/>
    <col min="3335" max="3335" width="52.6640625" bestFit="1" customWidth="1"/>
    <col min="3336" max="3336" width="15" bestFit="1" customWidth="1"/>
    <col min="3337" max="3338" width="14.33203125" bestFit="1" customWidth="1"/>
    <col min="3339" max="3339" width="15" bestFit="1" customWidth="1"/>
    <col min="3340" max="3340" width="13.33203125" bestFit="1" customWidth="1"/>
    <col min="3585" max="3585" width="17.44140625" customWidth="1"/>
    <col min="3586" max="3590" width="1.6640625" customWidth="1"/>
    <col min="3591" max="3591" width="52.6640625" bestFit="1" customWidth="1"/>
    <col min="3592" max="3592" width="15" bestFit="1" customWidth="1"/>
    <col min="3593" max="3594" width="14.33203125" bestFit="1" customWidth="1"/>
    <col min="3595" max="3595" width="15" bestFit="1" customWidth="1"/>
    <col min="3596" max="3596" width="13.33203125" bestFit="1" customWidth="1"/>
    <col min="3841" max="3841" width="17.44140625" customWidth="1"/>
    <col min="3842" max="3846" width="1.6640625" customWidth="1"/>
    <col min="3847" max="3847" width="52.6640625" bestFit="1" customWidth="1"/>
    <col min="3848" max="3848" width="15" bestFit="1" customWidth="1"/>
    <col min="3849" max="3850" width="14.33203125" bestFit="1" customWidth="1"/>
    <col min="3851" max="3851" width="15" bestFit="1" customWidth="1"/>
    <col min="3852" max="3852" width="13.33203125" bestFit="1" customWidth="1"/>
    <col min="4097" max="4097" width="17.44140625" customWidth="1"/>
    <col min="4098" max="4102" width="1.6640625" customWidth="1"/>
    <col min="4103" max="4103" width="52.6640625" bestFit="1" customWidth="1"/>
    <col min="4104" max="4104" width="15" bestFit="1" customWidth="1"/>
    <col min="4105" max="4106" width="14.33203125" bestFit="1" customWidth="1"/>
    <col min="4107" max="4107" width="15" bestFit="1" customWidth="1"/>
    <col min="4108" max="4108" width="13.33203125" bestFit="1" customWidth="1"/>
    <col min="4353" max="4353" width="17.44140625" customWidth="1"/>
    <col min="4354" max="4358" width="1.6640625" customWidth="1"/>
    <col min="4359" max="4359" width="52.6640625" bestFit="1" customWidth="1"/>
    <col min="4360" max="4360" width="15" bestFit="1" customWidth="1"/>
    <col min="4361" max="4362" width="14.33203125" bestFit="1" customWidth="1"/>
    <col min="4363" max="4363" width="15" bestFit="1" customWidth="1"/>
    <col min="4364" max="4364" width="13.33203125" bestFit="1" customWidth="1"/>
    <col min="4609" max="4609" width="17.44140625" customWidth="1"/>
    <col min="4610" max="4614" width="1.6640625" customWidth="1"/>
    <col min="4615" max="4615" width="52.6640625" bestFit="1" customWidth="1"/>
    <col min="4616" max="4616" width="15" bestFit="1" customWidth="1"/>
    <col min="4617" max="4618" width="14.33203125" bestFit="1" customWidth="1"/>
    <col min="4619" max="4619" width="15" bestFit="1" customWidth="1"/>
    <col min="4620" max="4620" width="13.33203125" bestFit="1" customWidth="1"/>
    <col min="4865" max="4865" width="17.44140625" customWidth="1"/>
    <col min="4866" max="4870" width="1.6640625" customWidth="1"/>
    <col min="4871" max="4871" width="52.6640625" bestFit="1" customWidth="1"/>
    <col min="4872" max="4872" width="15" bestFit="1" customWidth="1"/>
    <col min="4873" max="4874" width="14.33203125" bestFit="1" customWidth="1"/>
    <col min="4875" max="4875" width="15" bestFit="1" customWidth="1"/>
    <col min="4876" max="4876" width="13.33203125" bestFit="1" customWidth="1"/>
    <col min="5121" max="5121" width="17.44140625" customWidth="1"/>
    <col min="5122" max="5126" width="1.6640625" customWidth="1"/>
    <col min="5127" max="5127" width="52.6640625" bestFit="1" customWidth="1"/>
    <col min="5128" max="5128" width="15" bestFit="1" customWidth="1"/>
    <col min="5129" max="5130" width="14.33203125" bestFit="1" customWidth="1"/>
    <col min="5131" max="5131" width="15" bestFit="1" customWidth="1"/>
    <col min="5132" max="5132" width="13.33203125" bestFit="1" customWidth="1"/>
    <col min="5377" max="5377" width="17.44140625" customWidth="1"/>
    <col min="5378" max="5382" width="1.6640625" customWidth="1"/>
    <col min="5383" max="5383" width="52.6640625" bestFit="1" customWidth="1"/>
    <col min="5384" max="5384" width="15" bestFit="1" customWidth="1"/>
    <col min="5385" max="5386" width="14.33203125" bestFit="1" customWidth="1"/>
    <col min="5387" max="5387" width="15" bestFit="1" customWidth="1"/>
    <col min="5388" max="5388" width="13.33203125" bestFit="1" customWidth="1"/>
    <col min="5633" max="5633" width="17.44140625" customWidth="1"/>
    <col min="5634" max="5638" width="1.6640625" customWidth="1"/>
    <col min="5639" max="5639" width="52.6640625" bestFit="1" customWidth="1"/>
    <col min="5640" max="5640" width="15" bestFit="1" customWidth="1"/>
    <col min="5641" max="5642" width="14.33203125" bestFit="1" customWidth="1"/>
    <col min="5643" max="5643" width="15" bestFit="1" customWidth="1"/>
    <col min="5644" max="5644" width="13.33203125" bestFit="1" customWidth="1"/>
    <col min="5889" max="5889" width="17.44140625" customWidth="1"/>
    <col min="5890" max="5894" width="1.6640625" customWidth="1"/>
    <col min="5895" max="5895" width="52.6640625" bestFit="1" customWidth="1"/>
    <col min="5896" max="5896" width="15" bestFit="1" customWidth="1"/>
    <col min="5897" max="5898" width="14.33203125" bestFit="1" customWidth="1"/>
    <col min="5899" max="5899" width="15" bestFit="1" customWidth="1"/>
    <col min="5900" max="5900" width="13.33203125" bestFit="1" customWidth="1"/>
    <col min="6145" max="6145" width="17.44140625" customWidth="1"/>
    <col min="6146" max="6150" width="1.6640625" customWidth="1"/>
    <col min="6151" max="6151" width="52.6640625" bestFit="1" customWidth="1"/>
    <col min="6152" max="6152" width="15" bestFit="1" customWidth="1"/>
    <col min="6153" max="6154" width="14.33203125" bestFit="1" customWidth="1"/>
    <col min="6155" max="6155" width="15" bestFit="1" customWidth="1"/>
    <col min="6156" max="6156" width="13.33203125" bestFit="1" customWidth="1"/>
    <col min="6401" max="6401" width="17.44140625" customWidth="1"/>
    <col min="6402" max="6406" width="1.6640625" customWidth="1"/>
    <col min="6407" max="6407" width="52.6640625" bestFit="1" customWidth="1"/>
    <col min="6408" max="6408" width="15" bestFit="1" customWidth="1"/>
    <col min="6409" max="6410" width="14.33203125" bestFit="1" customWidth="1"/>
    <col min="6411" max="6411" width="15" bestFit="1" customWidth="1"/>
    <col min="6412" max="6412" width="13.33203125" bestFit="1" customWidth="1"/>
    <col min="6657" max="6657" width="17.44140625" customWidth="1"/>
    <col min="6658" max="6662" width="1.6640625" customWidth="1"/>
    <col min="6663" max="6663" width="52.6640625" bestFit="1" customWidth="1"/>
    <col min="6664" max="6664" width="15" bestFit="1" customWidth="1"/>
    <col min="6665" max="6666" width="14.33203125" bestFit="1" customWidth="1"/>
    <col min="6667" max="6667" width="15" bestFit="1" customWidth="1"/>
    <col min="6668" max="6668" width="13.33203125" bestFit="1" customWidth="1"/>
    <col min="6913" max="6913" width="17.44140625" customWidth="1"/>
    <col min="6914" max="6918" width="1.6640625" customWidth="1"/>
    <col min="6919" max="6919" width="52.6640625" bestFit="1" customWidth="1"/>
    <col min="6920" max="6920" width="15" bestFit="1" customWidth="1"/>
    <col min="6921" max="6922" width="14.33203125" bestFit="1" customWidth="1"/>
    <col min="6923" max="6923" width="15" bestFit="1" customWidth="1"/>
    <col min="6924" max="6924" width="13.33203125" bestFit="1" customWidth="1"/>
    <col min="7169" max="7169" width="17.44140625" customWidth="1"/>
    <col min="7170" max="7174" width="1.6640625" customWidth="1"/>
    <col min="7175" max="7175" width="52.6640625" bestFit="1" customWidth="1"/>
    <col min="7176" max="7176" width="15" bestFit="1" customWidth="1"/>
    <col min="7177" max="7178" width="14.33203125" bestFit="1" customWidth="1"/>
    <col min="7179" max="7179" width="15" bestFit="1" customWidth="1"/>
    <col min="7180" max="7180" width="13.33203125" bestFit="1" customWidth="1"/>
    <col min="7425" max="7425" width="17.44140625" customWidth="1"/>
    <col min="7426" max="7430" width="1.6640625" customWidth="1"/>
    <col min="7431" max="7431" width="52.6640625" bestFit="1" customWidth="1"/>
    <col min="7432" max="7432" width="15" bestFit="1" customWidth="1"/>
    <col min="7433" max="7434" width="14.33203125" bestFit="1" customWidth="1"/>
    <col min="7435" max="7435" width="15" bestFit="1" customWidth="1"/>
    <col min="7436" max="7436" width="13.33203125" bestFit="1" customWidth="1"/>
    <col min="7681" max="7681" width="17.44140625" customWidth="1"/>
    <col min="7682" max="7686" width="1.6640625" customWidth="1"/>
    <col min="7687" max="7687" width="52.6640625" bestFit="1" customWidth="1"/>
    <col min="7688" max="7688" width="15" bestFit="1" customWidth="1"/>
    <col min="7689" max="7690" width="14.33203125" bestFit="1" customWidth="1"/>
    <col min="7691" max="7691" width="15" bestFit="1" customWidth="1"/>
    <col min="7692" max="7692" width="13.33203125" bestFit="1" customWidth="1"/>
    <col min="7937" max="7937" width="17.44140625" customWidth="1"/>
    <col min="7938" max="7942" width="1.6640625" customWidth="1"/>
    <col min="7943" max="7943" width="52.6640625" bestFit="1" customWidth="1"/>
    <col min="7944" max="7944" width="15" bestFit="1" customWidth="1"/>
    <col min="7945" max="7946" width="14.33203125" bestFit="1" customWidth="1"/>
    <col min="7947" max="7947" width="15" bestFit="1" customWidth="1"/>
    <col min="7948" max="7948" width="13.33203125" bestFit="1" customWidth="1"/>
    <col min="8193" max="8193" width="17.44140625" customWidth="1"/>
    <col min="8194" max="8198" width="1.6640625" customWidth="1"/>
    <col min="8199" max="8199" width="52.6640625" bestFit="1" customWidth="1"/>
    <col min="8200" max="8200" width="15" bestFit="1" customWidth="1"/>
    <col min="8201" max="8202" width="14.33203125" bestFit="1" customWidth="1"/>
    <col min="8203" max="8203" width="15" bestFit="1" customWidth="1"/>
    <col min="8204" max="8204" width="13.33203125" bestFit="1" customWidth="1"/>
    <col min="8449" max="8449" width="17.44140625" customWidth="1"/>
    <col min="8450" max="8454" width="1.6640625" customWidth="1"/>
    <col min="8455" max="8455" width="52.6640625" bestFit="1" customWidth="1"/>
    <col min="8456" max="8456" width="15" bestFit="1" customWidth="1"/>
    <col min="8457" max="8458" width="14.33203125" bestFit="1" customWidth="1"/>
    <col min="8459" max="8459" width="15" bestFit="1" customWidth="1"/>
    <col min="8460" max="8460" width="13.33203125" bestFit="1" customWidth="1"/>
    <col min="8705" max="8705" width="17.44140625" customWidth="1"/>
    <col min="8706" max="8710" width="1.6640625" customWidth="1"/>
    <col min="8711" max="8711" width="52.6640625" bestFit="1" customWidth="1"/>
    <col min="8712" max="8712" width="15" bestFit="1" customWidth="1"/>
    <col min="8713" max="8714" width="14.33203125" bestFit="1" customWidth="1"/>
    <col min="8715" max="8715" width="15" bestFit="1" customWidth="1"/>
    <col min="8716" max="8716" width="13.33203125" bestFit="1" customWidth="1"/>
    <col min="8961" max="8961" width="17.44140625" customWidth="1"/>
    <col min="8962" max="8966" width="1.6640625" customWidth="1"/>
    <col min="8967" max="8967" width="52.6640625" bestFit="1" customWidth="1"/>
    <col min="8968" max="8968" width="15" bestFit="1" customWidth="1"/>
    <col min="8969" max="8970" width="14.33203125" bestFit="1" customWidth="1"/>
    <col min="8971" max="8971" width="15" bestFit="1" customWidth="1"/>
    <col min="8972" max="8972" width="13.33203125" bestFit="1" customWidth="1"/>
    <col min="9217" max="9217" width="17.44140625" customWidth="1"/>
    <col min="9218" max="9222" width="1.6640625" customWidth="1"/>
    <col min="9223" max="9223" width="52.6640625" bestFit="1" customWidth="1"/>
    <col min="9224" max="9224" width="15" bestFit="1" customWidth="1"/>
    <col min="9225" max="9226" width="14.33203125" bestFit="1" customWidth="1"/>
    <col min="9227" max="9227" width="15" bestFit="1" customWidth="1"/>
    <col min="9228" max="9228" width="13.33203125" bestFit="1" customWidth="1"/>
    <col min="9473" max="9473" width="17.44140625" customWidth="1"/>
    <col min="9474" max="9478" width="1.6640625" customWidth="1"/>
    <col min="9479" max="9479" width="52.6640625" bestFit="1" customWidth="1"/>
    <col min="9480" max="9480" width="15" bestFit="1" customWidth="1"/>
    <col min="9481" max="9482" width="14.33203125" bestFit="1" customWidth="1"/>
    <col min="9483" max="9483" width="15" bestFit="1" customWidth="1"/>
    <col min="9484" max="9484" width="13.33203125" bestFit="1" customWidth="1"/>
    <col min="9729" max="9729" width="17.44140625" customWidth="1"/>
    <col min="9730" max="9734" width="1.6640625" customWidth="1"/>
    <col min="9735" max="9735" width="52.6640625" bestFit="1" customWidth="1"/>
    <col min="9736" max="9736" width="15" bestFit="1" customWidth="1"/>
    <col min="9737" max="9738" width="14.33203125" bestFit="1" customWidth="1"/>
    <col min="9739" max="9739" width="15" bestFit="1" customWidth="1"/>
    <col min="9740" max="9740" width="13.33203125" bestFit="1" customWidth="1"/>
    <col min="9985" max="9985" width="17.44140625" customWidth="1"/>
    <col min="9986" max="9990" width="1.6640625" customWidth="1"/>
    <col min="9991" max="9991" width="52.6640625" bestFit="1" customWidth="1"/>
    <col min="9992" max="9992" width="15" bestFit="1" customWidth="1"/>
    <col min="9993" max="9994" width="14.33203125" bestFit="1" customWidth="1"/>
    <col min="9995" max="9995" width="15" bestFit="1" customWidth="1"/>
    <col min="9996" max="9996" width="13.33203125" bestFit="1" customWidth="1"/>
    <col min="10241" max="10241" width="17.44140625" customWidth="1"/>
    <col min="10242" max="10246" width="1.6640625" customWidth="1"/>
    <col min="10247" max="10247" width="52.6640625" bestFit="1" customWidth="1"/>
    <col min="10248" max="10248" width="15" bestFit="1" customWidth="1"/>
    <col min="10249" max="10250" width="14.33203125" bestFit="1" customWidth="1"/>
    <col min="10251" max="10251" width="15" bestFit="1" customWidth="1"/>
    <col min="10252" max="10252" width="13.33203125" bestFit="1" customWidth="1"/>
    <col min="10497" max="10497" width="17.44140625" customWidth="1"/>
    <col min="10498" max="10502" width="1.6640625" customWidth="1"/>
    <col min="10503" max="10503" width="52.6640625" bestFit="1" customWidth="1"/>
    <col min="10504" max="10504" width="15" bestFit="1" customWidth="1"/>
    <col min="10505" max="10506" width="14.33203125" bestFit="1" customWidth="1"/>
    <col min="10507" max="10507" width="15" bestFit="1" customWidth="1"/>
    <col min="10508" max="10508" width="13.33203125" bestFit="1" customWidth="1"/>
    <col min="10753" max="10753" width="17.44140625" customWidth="1"/>
    <col min="10754" max="10758" width="1.6640625" customWidth="1"/>
    <col min="10759" max="10759" width="52.6640625" bestFit="1" customWidth="1"/>
    <col min="10760" max="10760" width="15" bestFit="1" customWidth="1"/>
    <col min="10761" max="10762" width="14.33203125" bestFit="1" customWidth="1"/>
    <col min="10763" max="10763" width="15" bestFit="1" customWidth="1"/>
    <col min="10764" max="10764" width="13.33203125" bestFit="1" customWidth="1"/>
    <col min="11009" max="11009" width="17.44140625" customWidth="1"/>
    <col min="11010" max="11014" width="1.6640625" customWidth="1"/>
    <col min="11015" max="11015" width="52.6640625" bestFit="1" customWidth="1"/>
    <col min="11016" max="11016" width="15" bestFit="1" customWidth="1"/>
    <col min="11017" max="11018" width="14.33203125" bestFit="1" customWidth="1"/>
    <col min="11019" max="11019" width="15" bestFit="1" customWidth="1"/>
    <col min="11020" max="11020" width="13.33203125" bestFit="1" customWidth="1"/>
    <col min="11265" max="11265" width="17.44140625" customWidth="1"/>
    <col min="11266" max="11270" width="1.6640625" customWidth="1"/>
    <col min="11271" max="11271" width="52.6640625" bestFit="1" customWidth="1"/>
    <col min="11272" max="11272" width="15" bestFit="1" customWidth="1"/>
    <col min="11273" max="11274" width="14.33203125" bestFit="1" customWidth="1"/>
    <col min="11275" max="11275" width="15" bestFit="1" customWidth="1"/>
    <col min="11276" max="11276" width="13.33203125" bestFit="1" customWidth="1"/>
    <col min="11521" max="11521" width="17.44140625" customWidth="1"/>
    <col min="11522" max="11526" width="1.6640625" customWidth="1"/>
    <col min="11527" max="11527" width="52.6640625" bestFit="1" customWidth="1"/>
    <col min="11528" max="11528" width="15" bestFit="1" customWidth="1"/>
    <col min="11529" max="11530" width="14.33203125" bestFit="1" customWidth="1"/>
    <col min="11531" max="11531" width="15" bestFit="1" customWidth="1"/>
    <col min="11532" max="11532" width="13.33203125" bestFit="1" customWidth="1"/>
    <col min="11777" max="11777" width="17.44140625" customWidth="1"/>
    <col min="11778" max="11782" width="1.6640625" customWidth="1"/>
    <col min="11783" max="11783" width="52.6640625" bestFit="1" customWidth="1"/>
    <col min="11784" max="11784" width="15" bestFit="1" customWidth="1"/>
    <col min="11785" max="11786" width="14.33203125" bestFit="1" customWidth="1"/>
    <col min="11787" max="11787" width="15" bestFit="1" customWidth="1"/>
    <col min="11788" max="11788" width="13.33203125" bestFit="1" customWidth="1"/>
    <col min="12033" max="12033" width="17.44140625" customWidth="1"/>
    <col min="12034" max="12038" width="1.6640625" customWidth="1"/>
    <col min="12039" max="12039" width="52.6640625" bestFit="1" customWidth="1"/>
    <col min="12040" max="12040" width="15" bestFit="1" customWidth="1"/>
    <col min="12041" max="12042" width="14.33203125" bestFit="1" customWidth="1"/>
    <col min="12043" max="12043" width="15" bestFit="1" customWidth="1"/>
    <col min="12044" max="12044" width="13.33203125" bestFit="1" customWidth="1"/>
    <col min="12289" max="12289" width="17.44140625" customWidth="1"/>
    <col min="12290" max="12294" width="1.6640625" customWidth="1"/>
    <col min="12295" max="12295" width="52.6640625" bestFit="1" customWidth="1"/>
    <col min="12296" max="12296" width="15" bestFit="1" customWidth="1"/>
    <col min="12297" max="12298" width="14.33203125" bestFit="1" customWidth="1"/>
    <col min="12299" max="12299" width="15" bestFit="1" customWidth="1"/>
    <col min="12300" max="12300" width="13.33203125" bestFit="1" customWidth="1"/>
    <col min="12545" max="12545" width="17.44140625" customWidth="1"/>
    <col min="12546" max="12550" width="1.6640625" customWidth="1"/>
    <col min="12551" max="12551" width="52.6640625" bestFit="1" customWidth="1"/>
    <col min="12552" max="12552" width="15" bestFit="1" customWidth="1"/>
    <col min="12553" max="12554" width="14.33203125" bestFit="1" customWidth="1"/>
    <col min="12555" max="12555" width="15" bestFit="1" customWidth="1"/>
    <col min="12556" max="12556" width="13.33203125" bestFit="1" customWidth="1"/>
    <col min="12801" max="12801" width="17.44140625" customWidth="1"/>
    <col min="12802" max="12806" width="1.6640625" customWidth="1"/>
    <col min="12807" max="12807" width="52.6640625" bestFit="1" customWidth="1"/>
    <col min="12808" max="12808" width="15" bestFit="1" customWidth="1"/>
    <col min="12809" max="12810" width="14.33203125" bestFit="1" customWidth="1"/>
    <col min="12811" max="12811" width="15" bestFit="1" customWidth="1"/>
    <col min="12812" max="12812" width="13.33203125" bestFit="1" customWidth="1"/>
    <col min="13057" max="13057" width="17.44140625" customWidth="1"/>
    <col min="13058" max="13062" width="1.6640625" customWidth="1"/>
    <col min="13063" max="13063" width="52.6640625" bestFit="1" customWidth="1"/>
    <col min="13064" max="13064" width="15" bestFit="1" customWidth="1"/>
    <col min="13065" max="13066" width="14.33203125" bestFit="1" customWidth="1"/>
    <col min="13067" max="13067" width="15" bestFit="1" customWidth="1"/>
    <col min="13068" max="13068" width="13.33203125" bestFit="1" customWidth="1"/>
    <col min="13313" max="13313" width="17.44140625" customWidth="1"/>
    <col min="13314" max="13318" width="1.6640625" customWidth="1"/>
    <col min="13319" max="13319" width="52.6640625" bestFit="1" customWidth="1"/>
    <col min="13320" max="13320" width="15" bestFit="1" customWidth="1"/>
    <col min="13321" max="13322" width="14.33203125" bestFit="1" customWidth="1"/>
    <col min="13323" max="13323" width="15" bestFit="1" customWidth="1"/>
    <col min="13324" max="13324" width="13.33203125" bestFit="1" customWidth="1"/>
    <col min="13569" max="13569" width="17.44140625" customWidth="1"/>
    <col min="13570" max="13574" width="1.6640625" customWidth="1"/>
    <col min="13575" max="13575" width="52.6640625" bestFit="1" customWidth="1"/>
    <col min="13576" max="13576" width="15" bestFit="1" customWidth="1"/>
    <col min="13577" max="13578" width="14.33203125" bestFit="1" customWidth="1"/>
    <col min="13579" max="13579" width="15" bestFit="1" customWidth="1"/>
    <col min="13580" max="13580" width="13.33203125" bestFit="1" customWidth="1"/>
    <col min="13825" max="13825" width="17.44140625" customWidth="1"/>
    <col min="13826" max="13830" width="1.6640625" customWidth="1"/>
    <col min="13831" max="13831" width="52.6640625" bestFit="1" customWidth="1"/>
    <col min="13832" max="13832" width="15" bestFit="1" customWidth="1"/>
    <col min="13833" max="13834" width="14.33203125" bestFit="1" customWidth="1"/>
    <col min="13835" max="13835" width="15" bestFit="1" customWidth="1"/>
    <col min="13836" max="13836" width="13.33203125" bestFit="1" customWidth="1"/>
    <col min="14081" max="14081" width="17.44140625" customWidth="1"/>
    <col min="14082" max="14086" width="1.6640625" customWidth="1"/>
    <col min="14087" max="14087" width="52.6640625" bestFit="1" customWidth="1"/>
    <col min="14088" max="14088" width="15" bestFit="1" customWidth="1"/>
    <col min="14089" max="14090" width="14.33203125" bestFit="1" customWidth="1"/>
    <col min="14091" max="14091" width="15" bestFit="1" customWidth="1"/>
    <col min="14092" max="14092" width="13.33203125" bestFit="1" customWidth="1"/>
    <col min="14337" max="14337" width="17.44140625" customWidth="1"/>
    <col min="14338" max="14342" width="1.6640625" customWidth="1"/>
    <col min="14343" max="14343" width="52.6640625" bestFit="1" customWidth="1"/>
    <col min="14344" max="14344" width="15" bestFit="1" customWidth="1"/>
    <col min="14345" max="14346" width="14.33203125" bestFit="1" customWidth="1"/>
    <col min="14347" max="14347" width="15" bestFit="1" customWidth="1"/>
    <col min="14348" max="14348" width="13.33203125" bestFit="1" customWidth="1"/>
    <col min="14593" max="14593" width="17.44140625" customWidth="1"/>
    <col min="14594" max="14598" width="1.6640625" customWidth="1"/>
    <col min="14599" max="14599" width="52.6640625" bestFit="1" customWidth="1"/>
    <col min="14600" max="14600" width="15" bestFit="1" customWidth="1"/>
    <col min="14601" max="14602" width="14.33203125" bestFit="1" customWidth="1"/>
    <col min="14603" max="14603" width="15" bestFit="1" customWidth="1"/>
    <col min="14604" max="14604" width="13.33203125" bestFit="1" customWidth="1"/>
    <col min="14849" max="14849" width="17.44140625" customWidth="1"/>
    <col min="14850" max="14854" width="1.6640625" customWidth="1"/>
    <col min="14855" max="14855" width="52.6640625" bestFit="1" customWidth="1"/>
    <col min="14856" max="14856" width="15" bestFit="1" customWidth="1"/>
    <col min="14857" max="14858" width="14.33203125" bestFit="1" customWidth="1"/>
    <col min="14859" max="14859" width="15" bestFit="1" customWidth="1"/>
    <col min="14860" max="14860" width="13.33203125" bestFit="1" customWidth="1"/>
    <col min="15105" max="15105" width="17.44140625" customWidth="1"/>
    <col min="15106" max="15110" width="1.6640625" customWidth="1"/>
    <col min="15111" max="15111" width="52.6640625" bestFit="1" customWidth="1"/>
    <col min="15112" max="15112" width="15" bestFit="1" customWidth="1"/>
    <col min="15113" max="15114" width="14.33203125" bestFit="1" customWidth="1"/>
    <col min="15115" max="15115" width="15" bestFit="1" customWidth="1"/>
    <col min="15116" max="15116" width="13.33203125" bestFit="1" customWidth="1"/>
    <col min="15361" max="15361" width="17.44140625" customWidth="1"/>
    <col min="15362" max="15366" width="1.6640625" customWidth="1"/>
    <col min="15367" max="15367" width="52.6640625" bestFit="1" customWidth="1"/>
    <col min="15368" max="15368" width="15" bestFit="1" customWidth="1"/>
    <col min="15369" max="15370" width="14.33203125" bestFit="1" customWidth="1"/>
    <col min="15371" max="15371" width="15" bestFit="1" customWidth="1"/>
    <col min="15372" max="15372" width="13.33203125" bestFit="1" customWidth="1"/>
    <col min="15617" max="15617" width="17.44140625" customWidth="1"/>
    <col min="15618" max="15622" width="1.6640625" customWidth="1"/>
    <col min="15623" max="15623" width="52.6640625" bestFit="1" customWidth="1"/>
    <col min="15624" max="15624" width="15" bestFit="1" customWidth="1"/>
    <col min="15625" max="15626" width="14.33203125" bestFit="1" customWidth="1"/>
    <col min="15627" max="15627" width="15" bestFit="1" customWidth="1"/>
    <col min="15628" max="15628" width="13.33203125" bestFit="1" customWidth="1"/>
    <col min="15873" max="15873" width="17.44140625" customWidth="1"/>
    <col min="15874" max="15878" width="1.6640625" customWidth="1"/>
    <col min="15879" max="15879" width="52.6640625" bestFit="1" customWidth="1"/>
    <col min="15880" max="15880" width="15" bestFit="1" customWidth="1"/>
    <col min="15881" max="15882" width="14.33203125" bestFit="1" customWidth="1"/>
    <col min="15883" max="15883" width="15" bestFit="1" customWidth="1"/>
    <col min="15884" max="15884" width="13.33203125" bestFit="1" customWidth="1"/>
    <col min="16129" max="16129" width="17.44140625" customWidth="1"/>
    <col min="16130" max="16134" width="1.6640625" customWidth="1"/>
    <col min="16135" max="16135" width="52.6640625" bestFit="1" customWidth="1"/>
    <col min="16136" max="16136" width="15" bestFit="1" customWidth="1"/>
    <col min="16137" max="16138" width="14.33203125" bestFit="1" customWidth="1"/>
    <col min="16139" max="16139" width="15" bestFit="1" customWidth="1"/>
    <col min="16140" max="16140" width="13.33203125" bestFit="1" customWidth="1"/>
  </cols>
  <sheetData>
    <row r="1" spans="1:12" x14ac:dyDescent="0.3">
      <c r="A1" s="31" t="s">
        <v>344</v>
      </c>
      <c r="B1" s="32" t="s">
        <v>345</v>
      </c>
      <c r="C1" s="33"/>
      <c r="D1" s="33"/>
      <c r="E1" s="33"/>
      <c r="F1" s="33"/>
      <c r="G1" s="33"/>
      <c r="H1" s="25" t="s">
        <v>346</v>
      </c>
      <c r="I1" s="25" t="s">
        <v>347</v>
      </c>
      <c r="J1" s="25" t="s">
        <v>348</v>
      </c>
      <c r="K1" s="25" t="s">
        <v>349</v>
      </c>
      <c r="L1" s="84"/>
    </row>
    <row r="3" spans="1:12" x14ac:dyDescent="0.3">
      <c r="A3" s="34" t="s">
        <v>350</v>
      </c>
      <c r="B3" s="35"/>
      <c r="C3" s="35"/>
      <c r="D3" s="35"/>
      <c r="E3" s="35"/>
      <c r="F3" s="35"/>
      <c r="G3" s="35"/>
      <c r="H3" s="28"/>
      <c r="I3" s="28"/>
      <c r="J3" s="28"/>
      <c r="K3" s="28"/>
      <c r="L3" s="35"/>
    </row>
    <row r="4" spans="1:12" x14ac:dyDescent="0.3">
      <c r="A4" s="43" t="s">
        <v>26</v>
      </c>
      <c r="B4" s="44" t="s">
        <v>351</v>
      </c>
      <c r="C4" s="40"/>
      <c r="D4" s="40"/>
      <c r="E4" s="40"/>
      <c r="F4" s="40"/>
      <c r="G4" s="40"/>
      <c r="H4" s="25">
        <v>22218530.73</v>
      </c>
      <c r="I4" s="25">
        <v>9542628.1999999993</v>
      </c>
      <c r="J4" s="25">
        <v>13791694.890000001</v>
      </c>
      <c r="K4" s="25">
        <v>17969464.039999999</v>
      </c>
      <c r="L4" s="85"/>
    </row>
    <row r="5" spans="1:12" x14ac:dyDescent="0.3">
      <c r="A5" s="43" t="s">
        <v>352</v>
      </c>
      <c r="B5" s="36" t="s">
        <v>353</v>
      </c>
      <c r="C5" s="44" t="s">
        <v>354</v>
      </c>
      <c r="D5" s="40"/>
      <c r="E5" s="40"/>
      <c r="F5" s="40"/>
      <c r="G5" s="40"/>
      <c r="H5" s="25">
        <v>18026462.879999999</v>
      </c>
      <c r="I5" s="25">
        <v>9452485.8300000001</v>
      </c>
      <c r="J5" s="25">
        <v>13622830.800000001</v>
      </c>
      <c r="K5" s="25">
        <v>13856117.91</v>
      </c>
      <c r="L5" s="85"/>
    </row>
    <row r="6" spans="1:12" x14ac:dyDescent="0.3">
      <c r="A6" s="43" t="s">
        <v>355</v>
      </c>
      <c r="B6" s="37" t="s">
        <v>353</v>
      </c>
      <c r="C6" s="38"/>
      <c r="D6" s="44" t="s">
        <v>356</v>
      </c>
      <c r="E6" s="40"/>
      <c r="F6" s="40"/>
      <c r="G6" s="40"/>
      <c r="H6" s="25">
        <v>17371409.440000001</v>
      </c>
      <c r="I6" s="25">
        <v>8151559.3499999996</v>
      </c>
      <c r="J6" s="25">
        <v>12139531.08</v>
      </c>
      <c r="K6" s="25">
        <v>13383437.710000001</v>
      </c>
      <c r="L6" s="85"/>
    </row>
    <row r="7" spans="1:12" x14ac:dyDescent="0.3">
      <c r="A7" s="43" t="s">
        <v>357</v>
      </c>
      <c r="B7" s="37" t="s">
        <v>353</v>
      </c>
      <c r="C7" s="38"/>
      <c r="D7" s="38"/>
      <c r="E7" s="44" t="s">
        <v>356</v>
      </c>
      <c r="F7" s="40"/>
      <c r="G7" s="40"/>
      <c r="H7" s="25">
        <v>17371409.440000001</v>
      </c>
      <c r="I7" s="25">
        <v>8151559.3499999996</v>
      </c>
      <c r="J7" s="25">
        <v>12139531.08</v>
      </c>
      <c r="K7" s="25">
        <v>13383437.710000001</v>
      </c>
      <c r="L7" s="85"/>
    </row>
    <row r="8" spans="1:12" x14ac:dyDescent="0.3">
      <c r="A8" s="43" t="s">
        <v>358</v>
      </c>
      <c r="B8" s="37" t="s">
        <v>353</v>
      </c>
      <c r="C8" s="38"/>
      <c r="D8" s="38"/>
      <c r="E8" s="38"/>
      <c r="F8" s="44" t="s">
        <v>359</v>
      </c>
      <c r="G8" s="40"/>
      <c r="H8" s="25">
        <v>5000</v>
      </c>
      <c r="I8" s="25">
        <v>4823.76</v>
      </c>
      <c r="J8" s="25">
        <v>4823.76</v>
      </c>
      <c r="K8" s="25">
        <v>5000</v>
      </c>
      <c r="L8" s="85"/>
    </row>
    <row r="9" spans="1:12" x14ac:dyDescent="0.3">
      <c r="A9" s="45" t="s">
        <v>360</v>
      </c>
      <c r="B9" s="37" t="s">
        <v>353</v>
      </c>
      <c r="C9" s="38"/>
      <c r="D9" s="38"/>
      <c r="E9" s="38"/>
      <c r="F9" s="38"/>
      <c r="G9" s="46" t="s">
        <v>361</v>
      </c>
      <c r="H9" s="27">
        <v>5000</v>
      </c>
      <c r="I9" s="27">
        <v>4823.76</v>
      </c>
      <c r="J9" s="27">
        <v>4823.76</v>
      </c>
      <c r="K9" s="27">
        <v>5000</v>
      </c>
      <c r="L9" s="68"/>
    </row>
    <row r="10" spans="1:12" x14ac:dyDescent="0.3">
      <c r="A10" s="47" t="s">
        <v>353</v>
      </c>
      <c r="B10" s="37" t="s">
        <v>353</v>
      </c>
      <c r="C10" s="38"/>
      <c r="D10" s="38"/>
      <c r="E10" s="38"/>
      <c r="F10" s="38"/>
      <c r="G10" s="48" t="s">
        <v>353</v>
      </c>
      <c r="H10" s="26"/>
      <c r="I10" s="26"/>
      <c r="J10" s="26"/>
      <c r="K10" s="26"/>
      <c r="L10" s="69"/>
    </row>
    <row r="11" spans="1:12" x14ac:dyDescent="0.3">
      <c r="A11" s="43" t="s">
        <v>362</v>
      </c>
      <c r="B11" s="37" t="s">
        <v>353</v>
      </c>
      <c r="C11" s="38"/>
      <c r="D11" s="38"/>
      <c r="E11" s="38"/>
      <c r="F11" s="44" t="s">
        <v>363</v>
      </c>
      <c r="G11" s="40"/>
      <c r="H11" s="25">
        <v>30429.97</v>
      </c>
      <c r="I11" s="25">
        <v>7077674.0099999998</v>
      </c>
      <c r="J11" s="25">
        <v>7087456.54</v>
      </c>
      <c r="K11" s="25">
        <v>20647.439999999999</v>
      </c>
      <c r="L11" s="85"/>
    </row>
    <row r="12" spans="1:12" x14ac:dyDescent="0.3">
      <c r="A12" s="45" t="s">
        <v>364</v>
      </c>
      <c r="B12" s="37" t="s">
        <v>353</v>
      </c>
      <c r="C12" s="38"/>
      <c r="D12" s="38"/>
      <c r="E12" s="38"/>
      <c r="F12" s="38"/>
      <c r="G12" s="46" t="s">
        <v>365</v>
      </c>
      <c r="H12" s="27">
        <v>29623.06</v>
      </c>
      <c r="I12" s="27">
        <v>7002175.8300000001</v>
      </c>
      <c r="J12" s="27">
        <v>7011956.54</v>
      </c>
      <c r="K12" s="27">
        <v>19842.349999999999</v>
      </c>
      <c r="L12" s="68"/>
    </row>
    <row r="13" spans="1:12" x14ac:dyDescent="0.3">
      <c r="A13" s="45" t="s">
        <v>366</v>
      </c>
      <c r="B13" s="37" t="s">
        <v>353</v>
      </c>
      <c r="C13" s="38"/>
      <c r="D13" s="38"/>
      <c r="E13" s="38"/>
      <c r="F13" s="38"/>
      <c r="G13" s="46" t="s">
        <v>367</v>
      </c>
      <c r="H13" s="27">
        <v>441.82</v>
      </c>
      <c r="I13" s="27">
        <v>75498.179999999993</v>
      </c>
      <c r="J13" s="27">
        <v>75500</v>
      </c>
      <c r="K13" s="27">
        <v>440</v>
      </c>
      <c r="L13" s="68"/>
    </row>
    <row r="14" spans="1:12" x14ac:dyDescent="0.3">
      <c r="A14" s="45" t="s">
        <v>368</v>
      </c>
      <c r="B14" s="37" t="s">
        <v>353</v>
      </c>
      <c r="C14" s="38"/>
      <c r="D14" s="38"/>
      <c r="E14" s="38"/>
      <c r="F14" s="38"/>
      <c r="G14" s="46" t="s">
        <v>369</v>
      </c>
      <c r="H14" s="27">
        <v>298.83</v>
      </c>
      <c r="I14" s="27">
        <v>0</v>
      </c>
      <c r="J14" s="27">
        <v>0</v>
      </c>
      <c r="K14" s="27">
        <v>298.83</v>
      </c>
      <c r="L14" s="68"/>
    </row>
    <row r="15" spans="1:12" x14ac:dyDescent="0.3">
      <c r="A15" s="45" t="s">
        <v>370</v>
      </c>
      <c r="B15" s="37" t="s">
        <v>353</v>
      </c>
      <c r="C15" s="38"/>
      <c r="D15" s="38"/>
      <c r="E15" s="38"/>
      <c r="F15" s="38"/>
      <c r="G15" s="46" t="s">
        <v>371</v>
      </c>
      <c r="H15" s="27">
        <v>66.260000000000005</v>
      </c>
      <c r="I15" s="27">
        <v>0</v>
      </c>
      <c r="J15" s="27">
        <v>0</v>
      </c>
      <c r="K15" s="27">
        <v>66.260000000000005</v>
      </c>
      <c r="L15" s="68"/>
    </row>
    <row r="16" spans="1:12" x14ac:dyDescent="0.3">
      <c r="A16" s="47" t="s">
        <v>353</v>
      </c>
      <c r="B16" s="37" t="s">
        <v>353</v>
      </c>
      <c r="C16" s="38"/>
      <c r="D16" s="38"/>
      <c r="E16" s="38"/>
      <c r="F16" s="38"/>
      <c r="G16" s="48" t="s">
        <v>353</v>
      </c>
      <c r="H16" s="26"/>
      <c r="I16" s="26"/>
      <c r="J16" s="26"/>
      <c r="K16" s="26"/>
      <c r="L16" s="69"/>
    </row>
    <row r="17" spans="1:12" x14ac:dyDescent="0.3">
      <c r="A17" s="43" t="s">
        <v>372</v>
      </c>
      <c r="B17" s="37" t="s">
        <v>353</v>
      </c>
      <c r="C17" s="38"/>
      <c r="D17" s="38"/>
      <c r="E17" s="38"/>
      <c r="F17" s="44" t="s">
        <v>373</v>
      </c>
      <c r="G17" s="40"/>
      <c r="H17" s="25">
        <v>17335979.469999999</v>
      </c>
      <c r="I17" s="25">
        <v>1068705.52</v>
      </c>
      <c r="J17" s="25">
        <v>5046894.72</v>
      </c>
      <c r="K17" s="25">
        <v>13357790.27</v>
      </c>
      <c r="L17" s="85"/>
    </row>
    <row r="18" spans="1:12" x14ac:dyDescent="0.3">
      <c r="A18" s="45" t="s">
        <v>374</v>
      </c>
      <c r="B18" s="37" t="s">
        <v>353</v>
      </c>
      <c r="C18" s="38"/>
      <c r="D18" s="38"/>
      <c r="E18" s="38"/>
      <c r="F18" s="38"/>
      <c r="G18" s="46" t="s">
        <v>375</v>
      </c>
      <c r="H18" s="27">
        <v>15301338.439999999</v>
      </c>
      <c r="I18" s="27">
        <v>977806.16</v>
      </c>
      <c r="J18" s="27">
        <v>5043773.4400000004</v>
      </c>
      <c r="K18" s="27">
        <v>11235371.16</v>
      </c>
      <c r="L18" s="68"/>
    </row>
    <row r="19" spans="1:12" x14ac:dyDescent="0.3">
      <c r="A19" s="45" t="s">
        <v>376</v>
      </c>
      <c r="B19" s="37" t="s">
        <v>353</v>
      </c>
      <c r="C19" s="38"/>
      <c r="D19" s="38"/>
      <c r="E19" s="38"/>
      <c r="F19" s="38"/>
      <c r="G19" s="46" t="s">
        <v>377</v>
      </c>
      <c r="H19" s="27">
        <v>1401535.35</v>
      </c>
      <c r="I19" s="27">
        <v>86181.52</v>
      </c>
      <c r="J19" s="27">
        <v>2175.04</v>
      </c>
      <c r="K19" s="27">
        <v>1485541.83</v>
      </c>
      <c r="L19" s="68"/>
    </row>
    <row r="20" spans="1:12" x14ac:dyDescent="0.3">
      <c r="A20" s="45" t="s">
        <v>378</v>
      </c>
      <c r="B20" s="37" t="s">
        <v>353</v>
      </c>
      <c r="C20" s="38"/>
      <c r="D20" s="38"/>
      <c r="E20" s="38"/>
      <c r="F20" s="38"/>
      <c r="G20" s="46" t="s">
        <v>379</v>
      </c>
      <c r="H20" s="27">
        <v>622313.36</v>
      </c>
      <c r="I20" s="27">
        <v>4637.41</v>
      </c>
      <c r="J20" s="27">
        <v>930.07</v>
      </c>
      <c r="K20" s="27">
        <v>626020.69999999995</v>
      </c>
      <c r="L20" s="68"/>
    </row>
    <row r="21" spans="1:12" x14ac:dyDescent="0.3">
      <c r="A21" s="45" t="s">
        <v>380</v>
      </c>
      <c r="B21" s="37" t="s">
        <v>353</v>
      </c>
      <c r="C21" s="38"/>
      <c r="D21" s="38"/>
      <c r="E21" s="38"/>
      <c r="F21" s="38"/>
      <c r="G21" s="46" t="s">
        <v>381</v>
      </c>
      <c r="H21" s="27">
        <v>10792.32</v>
      </c>
      <c r="I21" s="27">
        <v>80.430000000000007</v>
      </c>
      <c r="J21" s="27">
        <v>16.170000000000002</v>
      </c>
      <c r="K21" s="27">
        <v>10856.58</v>
      </c>
      <c r="L21" s="68"/>
    </row>
    <row r="22" spans="1:12" x14ac:dyDescent="0.3">
      <c r="A22" s="47" t="s">
        <v>353</v>
      </c>
      <c r="B22" s="37" t="s">
        <v>353</v>
      </c>
      <c r="C22" s="38"/>
      <c r="D22" s="38"/>
      <c r="E22" s="38"/>
      <c r="F22" s="38"/>
      <c r="G22" s="48" t="s">
        <v>353</v>
      </c>
      <c r="H22" s="26"/>
      <c r="I22" s="26"/>
      <c r="J22" s="26"/>
      <c r="K22" s="26"/>
      <c r="L22" s="69"/>
    </row>
    <row r="23" spans="1:12" x14ac:dyDescent="0.3">
      <c r="A23" s="43" t="s">
        <v>382</v>
      </c>
      <c r="B23" s="37" t="s">
        <v>353</v>
      </c>
      <c r="C23" s="38"/>
      <c r="D23" s="38"/>
      <c r="E23" s="38"/>
      <c r="F23" s="44" t="s">
        <v>383</v>
      </c>
      <c r="G23" s="40"/>
      <c r="H23" s="25">
        <v>0</v>
      </c>
      <c r="I23" s="25">
        <v>356.06</v>
      </c>
      <c r="J23" s="25">
        <v>356.06</v>
      </c>
      <c r="K23" s="25">
        <v>0</v>
      </c>
      <c r="L23" s="85"/>
    </row>
    <row r="24" spans="1:12" x14ac:dyDescent="0.3">
      <c r="A24" s="45" t="s">
        <v>384</v>
      </c>
      <c r="B24" s="37" t="s">
        <v>353</v>
      </c>
      <c r="C24" s="38"/>
      <c r="D24" s="38"/>
      <c r="E24" s="38"/>
      <c r="F24" s="38"/>
      <c r="G24" s="46" t="s">
        <v>385</v>
      </c>
      <c r="H24" s="27">
        <v>0</v>
      </c>
      <c r="I24" s="27">
        <v>356.06</v>
      </c>
      <c r="J24" s="27">
        <v>356.06</v>
      </c>
      <c r="K24" s="27">
        <v>0</v>
      </c>
      <c r="L24" s="68"/>
    </row>
    <row r="25" spans="1:12" x14ac:dyDescent="0.3">
      <c r="A25" s="47" t="s">
        <v>353</v>
      </c>
      <c r="B25" s="37" t="s">
        <v>353</v>
      </c>
      <c r="C25" s="38"/>
      <c r="D25" s="38"/>
      <c r="E25" s="38"/>
      <c r="F25" s="38"/>
      <c r="G25" s="48" t="s">
        <v>353</v>
      </c>
      <c r="H25" s="26"/>
      <c r="I25" s="26"/>
      <c r="J25" s="26"/>
      <c r="K25" s="26"/>
      <c r="L25" s="69"/>
    </row>
    <row r="26" spans="1:12" x14ac:dyDescent="0.3">
      <c r="A26" s="43" t="s">
        <v>386</v>
      </c>
      <c r="B26" s="37" t="s">
        <v>353</v>
      </c>
      <c r="C26" s="38"/>
      <c r="D26" s="44" t="s">
        <v>387</v>
      </c>
      <c r="E26" s="40"/>
      <c r="F26" s="40"/>
      <c r="G26" s="40"/>
      <c r="H26" s="25">
        <v>655053.43999999994</v>
      </c>
      <c r="I26" s="25">
        <v>1300926.48</v>
      </c>
      <c r="J26" s="25">
        <v>1483299.72</v>
      </c>
      <c r="K26" s="25">
        <v>472680.2</v>
      </c>
      <c r="L26" s="85"/>
    </row>
    <row r="27" spans="1:12" x14ac:dyDescent="0.3">
      <c r="A27" s="43" t="s">
        <v>388</v>
      </c>
      <c r="B27" s="37" t="s">
        <v>353</v>
      </c>
      <c r="C27" s="38"/>
      <c r="D27" s="38"/>
      <c r="E27" s="44" t="s">
        <v>389</v>
      </c>
      <c r="F27" s="40"/>
      <c r="G27" s="40"/>
      <c r="H27" s="25">
        <v>650479.77</v>
      </c>
      <c r="I27" s="25">
        <v>1246187.1299999999</v>
      </c>
      <c r="J27" s="25">
        <v>1478726.05</v>
      </c>
      <c r="K27" s="25">
        <v>417940.85</v>
      </c>
      <c r="L27" s="85"/>
    </row>
    <row r="28" spans="1:12" x14ac:dyDescent="0.3">
      <c r="A28" s="43" t="s">
        <v>390</v>
      </c>
      <c r="B28" s="37" t="s">
        <v>353</v>
      </c>
      <c r="C28" s="38"/>
      <c r="D28" s="38"/>
      <c r="E28" s="38"/>
      <c r="F28" s="44" t="s">
        <v>389</v>
      </c>
      <c r="G28" s="40"/>
      <c r="H28" s="25">
        <v>650479.77</v>
      </c>
      <c r="I28" s="25">
        <v>1246187.1299999999</v>
      </c>
      <c r="J28" s="25">
        <v>1478726.05</v>
      </c>
      <c r="K28" s="25">
        <v>417940.85</v>
      </c>
      <c r="L28" s="85"/>
    </row>
    <row r="29" spans="1:12" x14ac:dyDescent="0.3">
      <c r="A29" s="45" t="s">
        <v>391</v>
      </c>
      <c r="B29" s="37" t="s">
        <v>353</v>
      </c>
      <c r="C29" s="38"/>
      <c r="D29" s="38"/>
      <c r="E29" s="38"/>
      <c r="F29" s="38"/>
      <c r="G29" s="46" t="s">
        <v>392</v>
      </c>
      <c r="H29" s="27">
        <v>8639.49</v>
      </c>
      <c r="I29" s="27">
        <v>151.52000000000001</v>
      </c>
      <c r="J29" s="27">
        <v>0</v>
      </c>
      <c r="K29" s="27">
        <v>8791.01</v>
      </c>
      <c r="L29" s="68"/>
    </row>
    <row r="30" spans="1:12" x14ac:dyDescent="0.3">
      <c r="A30" s="45" t="s">
        <v>393</v>
      </c>
      <c r="B30" s="37" t="s">
        <v>353</v>
      </c>
      <c r="C30" s="38"/>
      <c r="D30" s="38"/>
      <c r="E30" s="38"/>
      <c r="F30" s="38"/>
      <c r="G30" s="46" t="s">
        <v>394</v>
      </c>
      <c r="H30" s="27">
        <v>34488.75</v>
      </c>
      <c r="I30" s="27">
        <v>450850.71</v>
      </c>
      <c r="J30" s="27">
        <v>79683.28</v>
      </c>
      <c r="K30" s="27">
        <v>405656.18</v>
      </c>
      <c r="L30" s="68"/>
    </row>
    <row r="31" spans="1:12" x14ac:dyDescent="0.3">
      <c r="A31" s="45" t="s">
        <v>395</v>
      </c>
      <c r="B31" s="37" t="s">
        <v>353</v>
      </c>
      <c r="C31" s="38"/>
      <c r="D31" s="38"/>
      <c r="E31" s="38"/>
      <c r="F31" s="38"/>
      <c r="G31" s="46" t="s">
        <v>396</v>
      </c>
      <c r="H31" s="27">
        <v>606951.62</v>
      </c>
      <c r="I31" s="27">
        <v>429527.8</v>
      </c>
      <c r="J31" s="27">
        <v>1034704.54</v>
      </c>
      <c r="K31" s="27">
        <v>1774.88</v>
      </c>
      <c r="L31" s="68"/>
    </row>
    <row r="32" spans="1:12" x14ac:dyDescent="0.3">
      <c r="A32" s="45" t="s">
        <v>397</v>
      </c>
      <c r="B32" s="37" t="s">
        <v>353</v>
      </c>
      <c r="C32" s="38"/>
      <c r="D32" s="38"/>
      <c r="E32" s="38"/>
      <c r="F32" s="38"/>
      <c r="G32" s="46" t="s">
        <v>398</v>
      </c>
      <c r="H32" s="27">
        <v>0</v>
      </c>
      <c r="I32" s="27">
        <v>34136.39</v>
      </c>
      <c r="J32" s="27">
        <v>34136.39</v>
      </c>
      <c r="K32" s="27">
        <v>0</v>
      </c>
      <c r="L32" s="68"/>
    </row>
    <row r="33" spans="1:12" x14ac:dyDescent="0.3">
      <c r="A33" s="45" t="s">
        <v>399</v>
      </c>
      <c r="B33" s="37" t="s">
        <v>353</v>
      </c>
      <c r="C33" s="38"/>
      <c r="D33" s="38"/>
      <c r="E33" s="38"/>
      <c r="F33" s="38"/>
      <c r="G33" s="46" t="s">
        <v>400</v>
      </c>
      <c r="H33" s="27">
        <v>399.91</v>
      </c>
      <c r="I33" s="27">
        <v>0</v>
      </c>
      <c r="J33" s="27">
        <v>0</v>
      </c>
      <c r="K33" s="27">
        <v>399.91</v>
      </c>
      <c r="L33" s="68"/>
    </row>
    <row r="34" spans="1:12" x14ac:dyDescent="0.3">
      <c r="A34" s="45" t="s">
        <v>401</v>
      </c>
      <c r="B34" s="37" t="s">
        <v>353</v>
      </c>
      <c r="C34" s="38"/>
      <c r="D34" s="38"/>
      <c r="E34" s="38"/>
      <c r="F34" s="38"/>
      <c r="G34" s="46" t="s">
        <v>402</v>
      </c>
      <c r="H34" s="27">
        <v>0</v>
      </c>
      <c r="I34" s="27">
        <v>330047.40999999997</v>
      </c>
      <c r="J34" s="27">
        <v>330047.40999999997</v>
      </c>
      <c r="K34" s="27">
        <v>0</v>
      </c>
      <c r="L34" s="68"/>
    </row>
    <row r="35" spans="1:12" x14ac:dyDescent="0.3">
      <c r="A35" s="45" t="s">
        <v>403</v>
      </c>
      <c r="B35" s="37" t="s">
        <v>353</v>
      </c>
      <c r="C35" s="38"/>
      <c r="D35" s="38"/>
      <c r="E35" s="38"/>
      <c r="F35" s="38"/>
      <c r="G35" s="46" t="s">
        <v>404</v>
      </c>
      <c r="H35" s="27">
        <v>0</v>
      </c>
      <c r="I35" s="27">
        <v>1473.3</v>
      </c>
      <c r="J35" s="27">
        <v>154.43</v>
      </c>
      <c r="K35" s="27">
        <v>1318.87</v>
      </c>
      <c r="L35" s="68"/>
    </row>
    <row r="36" spans="1:12" x14ac:dyDescent="0.3">
      <c r="A36" s="47" t="s">
        <v>353</v>
      </c>
      <c r="B36" s="37" t="s">
        <v>353</v>
      </c>
      <c r="C36" s="38"/>
      <c r="D36" s="38"/>
      <c r="E36" s="38"/>
      <c r="F36" s="38"/>
      <c r="G36" s="48" t="s">
        <v>353</v>
      </c>
      <c r="H36" s="26"/>
      <c r="I36" s="26"/>
      <c r="J36" s="26"/>
      <c r="K36" s="26"/>
      <c r="L36" s="69"/>
    </row>
    <row r="37" spans="1:12" x14ac:dyDescent="0.3">
      <c r="A37" s="43" t="s">
        <v>405</v>
      </c>
      <c r="B37" s="37" t="s">
        <v>353</v>
      </c>
      <c r="C37" s="38"/>
      <c r="D37" s="38"/>
      <c r="E37" s="44" t="s">
        <v>406</v>
      </c>
      <c r="F37" s="40"/>
      <c r="G37" s="40"/>
      <c r="H37" s="25">
        <v>4573.67</v>
      </c>
      <c r="I37" s="25">
        <v>54739.35</v>
      </c>
      <c r="J37" s="25">
        <v>4573.67</v>
      </c>
      <c r="K37" s="25">
        <v>54739.35</v>
      </c>
      <c r="L37" s="85"/>
    </row>
    <row r="38" spans="1:12" x14ac:dyDescent="0.3">
      <c r="A38" s="43" t="s">
        <v>407</v>
      </c>
      <c r="B38" s="37" t="s">
        <v>353</v>
      </c>
      <c r="C38" s="38"/>
      <c r="D38" s="38"/>
      <c r="E38" s="38"/>
      <c r="F38" s="44" t="s">
        <v>406</v>
      </c>
      <c r="G38" s="40"/>
      <c r="H38" s="25">
        <v>4573.67</v>
      </c>
      <c r="I38" s="25">
        <v>54739.35</v>
      </c>
      <c r="J38" s="25">
        <v>4573.67</v>
      </c>
      <c r="K38" s="25">
        <v>54739.35</v>
      </c>
      <c r="L38" s="85"/>
    </row>
    <row r="39" spans="1:12" x14ac:dyDescent="0.3">
      <c r="A39" s="45" t="s">
        <v>408</v>
      </c>
      <c r="B39" s="37" t="s">
        <v>353</v>
      </c>
      <c r="C39" s="38"/>
      <c r="D39" s="38"/>
      <c r="E39" s="38"/>
      <c r="F39" s="38"/>
      <c r="G39" s="46" t="s">
        <v>409</v>
      </c>
      <c r="H39" s="27">
        <v>4573.67</v>
      </c>
      <c r="I39" s="27">
        <v>54739.35</v>
      </c>
      <c r="J39" s="27">
        <v>4573.67</v>
      </c>
      <c r="K39" s="27">
        <v>54739.35</v>
      </c>
      <c r="L39" s="68"/>
    </row>
    <row r="40" spans="1:12" x14ac:dyDescent="0.3">
      <c r="A40" s="47" t="s">
        <v>353</v>
      </c>
      <c r="B40" s="37" t="s">
        <v>353</v>
      </c>
      <c r="C40" s="38"/>
      <c r="D40" s="38"/>
      <c r="E40" s="38"/>
      <c r="F40" s="38"/>
      <c r="G40" s="48" t="s">
        <v>353</v>
      </c>
      <c r="H40" s="26"/>
      <c r="I40" s="26"/>
      <c r="J40" s="26"/>
      <c r="K40" s="26"/>
      <c r="L40" s="69"/>
    </row>
    <row r="41" spans="1:12" x14ac:dyDescent="0.3">
      <c r="A41" s="43" t="s">
        <v>410</v>
      </c>
      <c r="B41" s="36" t="s">
        <v>353</v>
      </c>
      <c r="C41" s="44" t="s">
        <v>411</v>
      </c>
      <c r="D41" s="40"/>
      <c r="E41" s="40"/>
      <c r="F41" s="40"/>
      <c r="G41" s="40"/>
      <c r="H41" s="25">
        <v>4192067.85</v>
      </c>
      <c r="I41" s="25">
        <v>90142.37</v>
      </c>
      <c r="J41" s="25">
        <v>168864.09</v>
      </c>
      <c r="K41" s="25">
        <v>4113346.13</v>
      </c>
      <c r="L41" s="85"/>
    </row>
    <row r="42" spans="1:12" x14ac:dyDescent="0.3">
      <c r="A42" s="43" t="s">
        <v>412</v>
      </c>
      <c r="B42" s="37" t="s">
        <v>353</v>
      </c>
      <c r="C42" s="38"/>
      <c r="D42" s="44" t="s">
        <v>413</v>
      </c>
      <c r="E42" s="40"/>
      <c r="F42" s="40"/>
      <c r="G42" s="40"/>
      <c r="H42" s="25">
        <v>4192067.85</v>
      </c>
      <c r="I42" s="25">
        <v>90142.37</v>
      </c>
      <c r="J42" s="25">
        <v>168864.09</v>
      </c>
      <c r="K42" s="25">
        <v>4113346.13</v>
      </c>
      <c r="L42" s="85"/>
    </row>
    <row r="43" spans="1:12" x14ac:dyDescent="0.3">
      <c r="A43" s="43" t="s">
        <v>414</v>
      </c>
      <c r="B43" s="37" t="s">
        <v>353</v>
      </c>
      <c r="C43" s="38"/>
      <c r="D43" s="38"/>
      <c r="E43" s="44" t="s">
        <v>415</v>
      </c>
      <c r="F43" s="40"/>
      <c r="G43" s="40"/>
      <c r="H43" s="25">
        <v>1935578.67</v>
      </c>
      <c r="I43" s="25">
        <v>0</v>
      </c>
      <c r="J43" s="25">
        <v>1784.41</v>
      </c>
      <c r="K43" s="25">
        <v>1933794.26</v>
      </c>
      <c r="L43" s="85"/>
    </row>
    <row r="44" spans="1:12" x14ac:dyDescent="0.3">
      <c r="A44" s="43" t="s">
        <v>416</v>
      </c>
      <c r="B44" s="37" t="s">
        <v>353</v>
      </c>
      <c r="C44" s="38"/>
      <c r="D44" s="38"/>
      <c r="E44" s="38"/>
      <c r="F44" s="44" t="s">
        <v>415</v>
      </c>
      <c r="G44" s="40"/>
      <c r="H44" s="25">
        <v>1935578.67</v>
      </c>
      <c r="I44" s="25">
        <v>0</v>
      </c>
      <c r="J44" s="25">
        <v>1784.41</v>
      </c>
      <c r="K44" s="25">
        <v>1933794.26</v>
      </c>
      <c r="L44" s="85"/>
    </row>
    <row r="45" spans="1:12" x14ac:dyDescent="0.3">
      <c r="A45" s="45" t="s">
        <v>417</v>
      </c>
      <c r="B45" s="37" t="s">
        <v>353</v>
      </c>
      <c r="C45" s="38"/>
      <c r="D45" s="38"/>
      <c r="E45" s="38"/>
      <c r="F45" s="38"/>
      <c r="G45" s="46" t="s">
        <v>418</v>
      </c>
      <c r="H45" s="27">
        <v>181970</v>
      </c>
      <c r="I45" s="27">
        <v>0</v>
      </c>
      <c r="J45" s="27">
        <v>0</v>
      </c>
      <c r="K45" s="27">
        <v>181970</v>
      </c>
      <c r="L45" s="68"/>
    </row>
    <row r="46" spans="1:12" x14ac:dyDescent="0.3">
      <c r="A46" s="45" t="s">
        <v>419</v>
      </c>
      <c r="B46" s="37" t="s">
        <v>353</v>
      </c>
      <c r="C46" s="38"/>
      <c r="D46" s="38"/>
      <c r="E46" s="38"/>
      <c r="F46" s="38"/>
      <c r="G46" s="46" t="s">
        <v>420</v>
      </c>
      <c r="H46" s="27">
        <v>176360.55</v>
      </c>
      <c r="I46" s="27">
        <v>0</v>
      </c>
      <c r="J46" s="27">
        <v>0</v>
      </c>
      <c r="K46" s="27">
        <v>176360.55</v>
      </c>
      <c r="L46" s="68"/>
    </row>
    <row r="47" spans="1:12" x14ac:dyDescent="0.3">
      <c r="A47" s="45" t="s">
        <v>421</v>
      </c>
      <c r="B47" s="37" t="s">
        <v>353</v>
      </c>
      <c r="C47" s="38"/>
      <c r="D47" s="38"/>
      <c r="E47" s="38"/>
      <c r="F47" s="38"/>
      <c r="G47" s="46" t="s">
        <v>422</v>
      </c>
      <c r="H47" s="27">
        <v>75546.350000000006</v>
      </c>
      <c r="I47" s="27">
        <v>0</v>
      </c>
      <c r="J47" s="27">
        <v>0</v>
      </c>
      <c r="K47" s="27">
        <v>75546.350000000006</v>
      </c>
      <c r="L47" s="68"/>
    </row>
    <row r="48" spans="1:12" x14ac:dyDescent="0.3">
      <c r="A48" s="45" t="s">
        <v>423</v>
      </c>
      <c r="B48" s="37" t="s">
        <v>353</v>
      </c>
      <c r="C48" s="38"/>
      <c r="D48" s="38"/>
      <c r="E48" s="38"/>
      <c r="F48" s="38"/>
      <c r="G48" s="46" t="s">
        <v>424</v>
      </c>
      <c r="H48" s="27">
        <v>1380622.77</v>
      </c>
      <c r="I48" s="27">
        <v>0</v>
      </c>
      <c r="J48" s="27">
        <v>1784.41</v>
      </c>
      <c r="K48" s="27">
        <v>1378838.36</v>
      </c>
      <c r="L48" s="68"/>
    </row>
    <row r="49" spans="1:12" x14ac:dyDescent="0.3">
      <c r="A49" s="45" t="s">
        <v>425</v>
      </c>
      <c r="B49" s="37" t="s">
        <v>353</v>
      </c>
      <c r="C49" s="38"/>
      <c r="D49" s="38"/>
      <c r="E49" s="38"/>
      <c r="F49" s="38"/>
      <c r="G49" s="46" t="s">
        <v>426</v>
      </c>
      <c r="H49" s="27">
        <v>121079</v>
      </c>
      <c r="I49" s="27">
        <v>0</v>
      </c>
      <c r="J49" s="27">
        <v>0</v>
      </c>
      <c r="K49" s="27">
        <v>121079</v>
      </c>
      <c r="L49" s="68"/>
    </row>
    <row r="50" spans="1:12" x14ac:dyDescent="0.3">
      <c r="A50" s="47" t="s">
        <v>353</v>
      </c>
      <c r="B50" s="37" t="s">
        <v>353</v>
      </c>
      <c r="C50" s="38"/>
      <c r="D50" s="38"/>
      <c r="E50" s="38"/>
      <c r="F50" s="38"/>
      <c r="G50" s="48" t="s">
        <v>353</v>
      </c>
      <c r="H50" s="26"/>
      <c r="I50" s="26"/>
      <c r="J50" s="26"/>
      <c r="K50" s="26"/>
      <c r="L50" s="69"/>
    </row>
    <row r="51" spans="1:12" x14ac:dyDescent="0.3">
      <c r="A51" s="43" t="s">
        <v>427</v>
      </c>
      <c r="B51" s="37" t="s">
        <v>353</v>
      </c>
      <c r="C51" s="38"/>
      <c r="D51" s="38"/>
      <c r="E51" s="44" t="s">
        <v>428</v>
      </c>
      <c r="F51" s="40"/>
      <c r="G51" s="40"/>
      <c r="H51" s="25">
        <v>-1935578.67</v>
      </c>
      <c r="I51" s="25">
        <v>1784.41</v>
      </c>
      <c r="J51" s="25">
        <v>0</v>
      </c>
      <c r="K51" s="25">
        <v>-1933794.26</v>
      </c>
      <c r="L51" s="85"/>
    </row>
    <row r="52" spans="1:12" x14ac:dyDescent="0.3">
      <c r="A52" s="43" t="s">
        <v>429</v>
      </c>
      <c r="B52" s="37" t="s">
        <v>353</v>
      </c>
      <c r="C52" s="38"/>
      <c r="D52" s="38"/>
      <c r="E52" s="38"/>
      <c r="F52" s="44" t="s">
        <v>428</v>
      </c>
      <c r="G52" s="40"/>
      <c r="H52" s="25">
        <v>-1935578.67</v>
      </c>
      <c r="I52" s="25">
        <v>1784.41</v>
      </c>
      <c r="J52" s="25">
        <v>0</v>
      </c>
      <c r="K52" s="25">
        <v>-1933794.26</v>
      </c>
      <c r="L52" s="85"/>
    </row>
    <row r="53" spans="1:12" x14ac:dyDescent="0.3">
      <c r="A53" s="45" t="s">
        <v>430</v>
      </c>
      <c r="B53" s="37" t="s">
        <v>353</v>
      </c>
      <c r="C53" s="38"/>
      <c r="D53" s="38"/>
      <c r="E53" s="38"/>
      <c r="F53" s="38"/>
      <c r="G53" s="46" t="s">
        <v>431</v>
      </c>
      <c r="H53" s="27">
        <v>-176360.55</v>
      </c>
      <c r="I53" s="27">
        <v>0</v>
      </c>
      <c r="J53" s="27">
        <v>0</v>
      </c>
      <c r="K53" s="27">
        <v>-176360.55</v>
      </c>
      <c r="L53" s="68"/>
    </row>
    <row r="54" spans="1:12" x14ac:dyDescent="0.3">
      <c r="A54" s="45" t="s">
        <v>432</v>
      </c>
      <c r="B54" s="37" t="s">
        <v>353</v>
      </c>
      <c r="C54" s="38"/>
      <c r="D54" s="38"/>
      <c r="E54" s="38"/>
      <c r="F54" s="38"/>
      <c r="G54" s="46" t="s">
        <v>433</v>
      </c>
      <c r="H54" s="27">
        <v>-75546.350000000006</v>
      </c>
      <c r="I54" s="27">
        <v>0</v>
      </c>
      <c r="J54" s="27">
        <v>0</v>
      </c>
      <c r="K54" s="27">
        <v>-75546.350000000006</v>
      </c>
      <c r="L54" s="68"/>
    </row>
    <row r="55" spans="1:12" x14ac:dyDescent="0.3">
      <c r="A55" s="45" t="s">
        <v>434</v>
      </c>
      <c r="B55" s="37" t="s">
        <v>353</v>
      </c>
      <c r="C55" s="38"/>
      <c r="D55" s="38"/>
      <c r="E55" s="38"/>
      <c r="F55" s="38"/>
      <c r="G55" s="46" t="s">
        <v>435</v>
      </c>
      <c r="H55" s="27">
        <v>-1380622.77</v>
      </c>
      <c r="I55" s="27">
        <v>1784.41</v>
      </c>
      <c r="J55" s="27">
        <v>0</v>
      </c>
      <c r="K55" s="27">
        <v>-1378838.36</v>
      </c>
      <c r="L55" s="68"/>
    </row>
    <row r="56" spans="1:12" x14ac:dyDescent="0.3">
      <c r="A56" s="45" t="s">
        <v>436</v>
      </c>
      <c r="B56" s="37" t="s">
        <v>353</v>
      </c>
      <c r="C56" s="38"/>
      <c r="D56" s="38"/>
      <c r="E56" s="38"/>
      <c r="F56" s="38"/>
      <c r="G56" s="46" t="s">
        <v>437</v>
      </c>
      <c r="H56" s="27">
        <v>-181970</v>
      </c>
      <c r="I56" s="27">
        <v>0</v>
      </c>
      <c r="J56" s="27">
        <v>0</v>
      </c>
      <c r="K56" s="27">
        <v>-181970</v>
      </c>
      <c r="L56" s="68"/>
    </row>
    <row r="57" spans="1:12" x14ac:dyDescent="0.3">
      <c r="A57" s="45" t="s">
        <v>438</v>
      </c>
      <c r="B57" s="37" t="s">
        <v>353</v>
      </c>
      <c r="C57" s="38"/>
      <c r="D57" s="38"/>
      <c r="E57" s="38"/>
      <c r="F57" s="38"/>
      <c r="G57" s="46" t="s">
        <v>439</v>
      </c>
      <c r="H57" s="27">
        <v>-121079</v>
      </c>
      <c r="I57" s="27">
        <v>0</v>
      </c>
      <c r="J57" s="27">
        <v>0</v>
      </c>
      <c r="K57" s="27">
        <v>-121079</v>
      </c>
      <c r="L57" s="68"/>
    </row>
    <row r="58" spans="1:12" x14ac:dyDescent="0.3">
      <c r="A58" s="47" t="s">
        <v>353</v>
      </c>
      <c r="B58" s="37" t="s">
        <v>353</v>
      </c>
      <c r="C58" s="38"/>
      <c r="D58" s="38"/>
      <c r="E58" s="38"/>
      <c r="F58" s="38"/>
      <c r="G58" s="48" t="s">
        <v>353</v>
      </c>
      <c r="H58" s="26"/>
      <c r="I58" s="26"/>
      <c r="J58" s="26"/>
      <c r="K58" s="26"/>
      <c r="L58" s="69"/>
    </row>
    <row r="59" spans="1:12" x14ac:dyDescent="0.3">
      <c r="A59" s="43" t="s">
        <v>440</v>
      </c>
      <c r="B59" s="37" t="s">
        <v>353</v>
      </c>
      <c r="C59" s="38"/>
      <c r="D59" s="38"/>
      <c r="E59" s="44" t="s">
        <v>441</v>
      </c>
      <c r="F59" s="40"/>
      <c r="G59" s="40"/>
      <c r="H59" s="25">
        <v>18544508.48</v>
      </c>
      <c r="I59" s="25">
        <v>77595.929999999993</v>
      </c>
      <c r="J59" s="25">
        <v>12046</v>
      </c>
      <c r="K59" s="25">
        <v>18610058.41</v>
      </c>
      <c r="L59" s="85"/>
    </row>
    <row r="60" spans="1:12" x14ac:dyDescent="0.3">
      <c r="A60" s="43" t="s">
        <v>442</v>
      </c>
      <c r="B60" s="37" t="s">
        <v>353</v>
      </c>
      <c r="C60" s="38"/>
      <c r="D60" s="38"/>
      <c r="E60" s="38"/>
      <c r="F60" s="44" t="s">
        <v>441</v>
      </c>
      <c r="G60" s="40"/>
      <c r="H60" s="25">
        <v>18544508.48</v>
      </c>
      <c r="I60" s="25">
        <v>77595.929999999993</v>
      </c>
      <c r="J60" s="25">
        <v>12046</v>
      </c>
      <c r="K60" s="25">
        <v>18610058.41</v>
      </c>
      <c r="L60" s="85"/>
    </row>
    <row r="61" spans="1:12" x14ac:dyDescent="0.3">
      <c r="A61" s="45" t="s">
        <v>443</v>
      </c>
      <c r="B61" s="37" t="s">
        <v>353</v>
      </c>
      <c r="C61" s="38"/>
      <c r="D61" s="38"/>
      <c r="E61" s="38"/>
      <c r="F61" s="38"/>
      <c r="G61" s="46" t="s">
        <v>424</v>
      </c>
      <c r="H61" s="27">
        <v>322762.55</v>
      </c>
      <c r="I61" s="27">
        <v>0</v>
      </c>
      <c r="J61" s="27">
        <v>0</v>
      </c>
      <c r="K61" s="27">
        <v>322762.55</v>
      </c>
      <c r="L61" s="68"/>
    </row>
    <row r="62" spans="1:12" x14ac:dyDescent="0.3">
      <c r="A62" s="45" t="s">
        <v>444</v>
      </c>
      <c r="B62" s="37" t="s">
        <v>353</v>
      </c>
      <c r="C62" s="38"/>
      <c r="D62" s="38"/>
      <c r="E62" s="38"/>
      <c r="F62" s="38"/>
      <c r="G62" s="46" t="s">
        <v>445</v>
      </c>
      <c r="H62" s="27">
        <v>188455.52</v>
      </c>
      <c r="I62" s="27">
        <v>0</v>
      </c>
      <c r="J62" s="27">
        <v>4500</v>
      </c>
      <c r="K62" s="27">
        <v>183955.52</v>
      </c>
      <c r="L62" s="68"/>
    </row>
    <row r="63" spans="1:12" x14ac:dyDescent="0.3">
      <c r="A63" s="45" t="s">
        <v>446</v>
      </c>
      <c r="B63" s="37" t="s">
        <v>353</v>
      </c>
      <c r="C63" s="38"/>
      <c r="D63" s="38"/>
      <c r="E63" s="38"/>
      <c r="F63" s="38"/>
      <c r="G63" s="46" t="s">
        <v>447</v>
      </c>
      <c r="H63" s="27">
        <v>2376752.0099999998</v>
      </c>
      <c r="I63" s="27">
        <v>0</v>
      </c>
      <c r="J63" s="27">
        <v>0</v>
      </c>
      <c r="K63" s="27">
        <v>2376752.0099999998</v>
      </c>
      <c r="L63" s="68"/>
    </row>
    <row r="64" spans="1:12" x14ac:dyDescent="0.3">
      <c r="A64" s="45" t="s">
        <v>448</v>
      </c>
      <c r="B64" s="37" t="s">
        <v>353</v>
      </c>
      <c r="C64" s="38"/>
      <c r="D64" s="38"/>
      <c r="E64" s="38"/>
      <c r="F64" s="38"/>
      <c r="G64" s="46" t="s">
        <v>422</v>
      </c>
      <c r="H64" s="27">
        <v>1943836.13</v>
      </c>
      <c r="I64" s="27">
        <v>20287.259999999998</v>
      </c>
      <c r="J64" s="27">
        <v>2854</v>
      </c>
      <c r="K64" s="27">
        <v>1961269.39</v>
      </c>
      <c r="L64" s="68"/>
    </row>
    <row r="65" spans="1:12" x14ac:dyDescent="0.3">
      <c r="A65" s="45" t="s">
        <v>449</v>
      </c>
      <c r="B65" s="37" t="s">
        <v>353</v>
      </c>
      <c r="C65" s="38"/>
      <c r="D65" s="38"/>
      <c r="E65" s="38"/>
      <c r="F65" s="38"/>
      <c r="G65" s="46" t="s">
        <v>420</v>
      </c>
      <c r="H65" s="27">
        <v>4339575.75</v>
      </c>
      <c r="I65" s="27">
        <v>42780.1</v>
      </c>
      <c r="J65" s="27">
        <v>1132</v>
      </c>
      <c r="K65" s="27">
        <v>4381223.8499999996</v>
      </c>
      <c r="L65" s="68"/>
    </row>
    <row r="66" spans="1:12" x14ac:dyDescent="0.3">
      <c r="A66" s="45" t="s">
        <v>450</v>
      </c>
      <c r="B66" s="37" t="s">
        <v>353</v>
      </c>
      <c r="C66" s="38"/>
      <c r="D66" s="38"/>
      <c r="E66" s="38"/>
      <c r="F66" s="38"/>
      <c r="G66" s="46" t="s">
        <v>451</v>
      </c>
      <c r="H66" s="27">
        <v>7728337.1900000004</v>
      </c>
      <c r="I66" s="27">
        <v>4390</v>
      </c>
      <c r="J66" s="27">
        <v>0</v>
      </c>
      <c r="K66" s="27">
        <v>7732727.1900000004</v>
      </c>
      <c r="L66" s="68"/>
    </row>
    <row r="67" spans="1:12" x14ac:dyDescent="0.3">
      <c r="A67" s="45" t="s">
        <v>452</v>
      </c>
      <c r="B67" s="37" t="s">
        <v>353</v>
      </c>
      <c r="C67" s="38"/>
      <c r="D67" s="38"/>
      <c r="E67" s="38"/>
      <c r="F67" s="38"/>
      <c r="G67" s="46" t="s">
        <v>453</v>
      </c>
      <c r="H67" s="27">
        <v>1241611.55</v>
      </c>
      <c r="I67" s="27">
        <v>10138.57</v>
      </c>
      <c r="J67" s="27">
        <v>800</v>
      </c>
      <c r="K67" s="27">
        <v>1250950.1200000001</v>
      </c>
      <c r="L67" s="68"/>
    </row>
    <row r="68" spans="1:12" x14ac:dyDescent="0.3">
      <c r="A68" s="45" t="s">
        <v>454</v>
      </c>
      <c r="B68" s="37" t="s">
        <v>353</v>
      </c>
      <c r="C68" s="38"/>
      <c r="D68" s="38"/>
      <c r="E68" s="38"/>
      <c r="F68" s="38"/>
      <c r="G68" s="46" t="s">
        <v>455</v>
      </c>
      <c r="H68" s="27">
        <v>104202.72</v>
      </c>
      <c r="I68" s="27">
        <v>0</v>
      </c>
      <c r="J68" s="27">
        <v>0</v>
      </c>
      <c r="K68" s="27">
        <v>104202.72</v>
      </c>
      <c r="L68" s="68"/>
    </row>
    <row r="69" spans="1:12" x14ac:dyDescent="0.3">
      <c r="A69" s="45" t="s">
        <v>456</v>
      </c>
      <c r="B69" s="37" t="s">
        <v>353</v>
      </c>
      <c r="C69" s="38"/>
      <c r="D69" s="38"/>
      <c r="E69" s="38"/>
      <c r="F69" s="38"/>
      <c r="G69" s="46" t="s">
        <v>418</v>
      </c>
      <c r="H69" s="27">
        <v>283935.06</v>
      </c>
      <c r="I69" s="27">
        <v>0</v>
      </c>
      <c r="J69" s="27">
        <v>2760</v>
      </c>
      <c r="K69" s="27">
        <v>281175.06</v>
      </c>
      <c r="L69" s="68"/>
    </row>
    <row r="70" spans="1:12" x14ac:dyDescent="0.3">
      <c r="A70" s="45" t="s">
        <v>457</v>
      </c>
      <c r="B70" s="37" t="s">
        <v>353</v>
      </c>
      <c r="C70" s="38"/>
      <c r="D70" s="38"/>
      <c r="E70" s="38"/>
      <c r="F70" s="38"/>
      <c r="G70" s="46" t="s">
        <v>458</v>
      </c>
      <c r="H70" s="27">
        <v>15040</v>
      </c>
      <c r="I70" s="27">
        <v>0</v>
      </c>
      <c r="J70" s="27">
        <v>0</v>
      </c>
      <c r="K70" s="27">
        <v>15040</v>
      </c>
      <c r="L70" s="68"/>
    </row>
    <row r="71" spans="1:12" x14ac:dyDescent="0.3">
      <c r="A71" s="47" t="s">
        <v>353</v>
      </c>
      <c r="B71" s="37" t="s">
        <v>353</v>
      </c>
      <c r="C71" s="38"/>
      <c r="D71" s="38"/>
      <c r="E71" s="38"/>
      <c r="F71" s="38"/>
      <c r="G71" s="48" t="s">
        <v>353</v>
      </c>
      <c r="H71" s="26"/>
      <c r="I71" s="26"/>
      <c r="J71" s="26"/>
      <c r="K71" s="26"/>
      <c r="L71" s="69"/>
    </row>
    <row r="72" spans="1:12" x14ac:dyDescent="0.3">
      <c r="A72" s="43" t="s">
        <v>459</v>
      </c>
      <c r="B72" s="37" t="s">
        <v>353</v>
      </c>
      <c r="C72" s="38"/>
      <c r="D72" s="38"/>
      <c r="E72" s="44" t="s">
        <v>460</v>
      </c>
      <c r="F72" s="40"/>
      <c r="G72" s="40"/>
      <c r="H72" s="25">
        <v>-14380523.869999999</v>
      </c>
      <c r="I72" s="25">
        <v>10762.03</v>
      </c>
      <c r="J72" s="25">
        <v>154201.54</v>
      </c>
      <c r="K72" s="25">
        <v>-14523963.380000001</v>
      </c>
      <c r="L72" s="85"/>
    </row>
    <row r="73" spans="1:12" x14ac:dyDescent="0.3">
      <c r="A73" s="43" t="s">
        <v>461</v>
      </c>
      <c r="B73" s="37" t="s">
        <v>353</v>
      </c>
      <c r="C73" s="38"/>
      <c r="D73" s="38"/>
      <c r="E73" s="38"/>
      <c r="F73" s="44" t="s">
        <v>460</v>
      </c>
      <c r="G73" s="40"/>
      <c r="H73" s="25">
        <v>-14380523.869999999</v>
      </c>
      <c r="I73" s="25">
        <v>10762.03</v>
      </c>
      <c r="J73" s="25">
        <v>154201.54</v>
      </c>
      <c r="K73" s="25">
        <v>-14523963.380000001</v>
      </c>
      <c r="L73" s="85"/>
    </row>
    <row r="74" spans="1:12" x14ac:dyDescent="0.3">
      <c r="A74" s="45" t="s">
        <v>462</v>
      </c>
      <c r="B74" s="37" t="s">
        <v>353</v>
      </c>
      <c r="C74" s="38"/>
      <c r="D74" s="38"/>
      <c r="E74" s="38"/>
      <c r="F74" s="38"/>
      <c r="G74" s="46" t="s">
        <v>463</v>
      </c>
      <c r="H74" s="27">
        <v>-2376752.0099999998</v>
      </c>
      <c r="I74" s="27">
        <v>0</v>
      </c>
      <c r="J74" s="27">
        <v>0</v>
      </c>
      <c r="K74" s="27">
        <v>-2376752.0099999998</v>
      </c>
      <c r="L74" s="68"/>
    </row>
    <row r="75" spans="1:12" x14ac:dyDescent="0.3">
      <c r="A75" s="45" t="s">
        <v>464</v>
      </c>
      <c r="B75" s="37" t="s">
        <v>353</v>
      </c>
      <c r="C75" s="38"/>
      <c r="D75" s="38"/>
      <c r="E75" s="38"/>
      <c r="F75" s="38"/>
      <c r="G75" s="46" t="s">
        <v>431</v>
      </c>
      <c r="H75" s="27">
        <v>-2167365.06</v>
      </c>
      <c r="I75" s="27">
        <v>1132</v>
      </c>
      <c r="J75" s="27">
        <v>50891.199999999997</v>
      </c>
      <c r="K75" s="27">
        <v>-2217124.2599999998</v>
      </c>
      <c r="L75" s="68"/>
    </row>
    <row r="76" spans="1:12" x14ac:dyDescent="0.3">
      <c r="A76" s="45" t="s">
        <v>465</v>
      </c>
      <c r="B76" s="37" t="s">
        <v>353</v>
      </c>
      <c r="C76" s="38"/>
      <c r="D76" s="38"/>
      <c r="E76" s="38"/>
      <c r="F76" s="38"/>
      <c r="G76" s="46" t="s">
        <v>433</v>
      </c>
      <c r="H76" s="27">
        <v>-1255427.8600000001</v>
      </c>
      <c r="I76" s="27">
        <v>2854</v>
      </c>
      <c r="J76" s="27">
        <v>10678.6</v>
      </c>
      <c r="K76" s="27">
        <v>-1263252.46</v>
      </c>
      <c r="L76" s="68"/>
    </row>
    <row r="77" spans="1:12" x14ac:dyDescent="0.3">
      <c r="A77" s="45" t="s">
        <v>466</v>
      </c>
      <c r="B77" s="37" t="s">
        <v>353</v>
      </c>
      <c r="C77" s="38"/>
      <c r="D77" s="38"/>
      <c r="E77" s="38"/>
      <c r="F77" s="38"/>
      <c r="G77" s="46" t="s">
        <v>435</v>
      </c>
      <c r="H77" s="27">
        <v>-322762.55</v>
      </c>
      <c r="I77" s="27">
        <v>0</v>
      </c>
      <c r="J77" s="27">
        <v>0</v>
      </c>
      <c r="K77" s="27">
        <v>-322762.55</v>
      </c>
      <c r="L77" s="68"/>
    </row>
    <row r="78" spans="1:12" x14ac:dyDescent="0.3">
      <c r="A78" s="45" t="s">
        <v>467</v>
      </c>
      <c r="B78" s="37" t="s">
        <v>353</v>
      </c>
      <c r="C78" s="38"/>
      <c r="D78" s="38"/>
      <c r="E78" s="38"/>
      <c r="F78" s="38"/>
      <c r="G78" s="46" t="s">
        <v>468</v>
      </c>
      <c r="H78" s="27">
        <v>-684793.11</v>
      </c>
      <c r="I78" s="27">
        <v>800</v>
      </c>
      <c r="J78" s="27">
        <v>12771.82</v>
      </c>
      <c r="K78" s="27">
        <v>-696764.93</v>
      </c>
      <c r="L78" s="68"/>
    </row>
    <row r="79" spans="1:12" x14ac:dyDescent="0.3">
      <c r="A79" s="45" t="s">
        <v>469</v>
      </c>
      <c r="B79" s="37" t="s">
        <v>353</v>
      </c>
      <c r="C79" s="38"/>
      <c r="D79" s="38"/>
      <c r="E79" s="38"/>
      <c r="F79" s="38"/>
      <c r="G79" s="46" t="s">
        <v>470</v>
      </c>
      <c r="H79" s="27">
        <v>-76306.23</v>
      </c>
      <c r="I79" s="27">
        <v>0</v>
      </c>
      <c r="J79" s="27">
        <v>829.74</v>
      </c>
      <c r="K79" s="27">
        <v>-77135.97</v>
      </c>
      <c r="L79" s="68"/>
    </row>
    <row r="80" spans="1:12" x14ac:dyDescent="0.3">
      <c r="A80" s="45" t="s">
        <v>471</v>
      </c>
      <c r="B80" s="37" t="s">
        <v>353</v>
      </c>
      <c r="C80" s="38"/>
      <c r="D80" s="38"/>
      <c r="E80" s="38"/>
      <c r="F80" s="38"/>
      <c r="G80" s="46" t="s">
        <v>472</v>
      </c>
      <c r="H80" s="27">
        <v>-7053535.0599999996</v>
      </c>
      <c r="I80" s="27">
        <v>0</v>
      </c>
      <c r="J80" s="27">
        <v>77728.210000000006</v>
      </c>
      <c r="K80" s="27">
        <v>-7131263.2699999996</v>
      </c>
      <c r="L80" s="68"/>
    </row>
    <row r="81" spans="1:12" x14ac:dyDescent="0.3">
      <c r="A81" s="45" t="s">
        <v>473</v>
      </c>
      <c r="B81" s="37" t="s">
        <v>353</v>
      </c>
      <c r="C81" s="38"/>
      <c r="D81" s="38"/>
      <c r="E81" s="38"/>
      <c r="F81" s="38"/>
      <c r="G81" s="46" t="s">
        <v>474</v>
      </c>
      <c r="H81" s="27">
        <v>-160574.5</v>
      </c>
      <c r="I81" s="27">
        <v>4500</v>
      </c>
      <c r="J81" s="27">
        <v>758.53</v>
      </c>
      <c r="K81" s="27">
        <v>-156833.03</v>
      </c>
      <c r="L81" s="68"/>
    </row>
    <row r="82" spans="1:12" x14ac:dyDescent="0.3">
      <c r="A82" s="45" t="s">
        <v>475</v>
      </c>
      <c r="B82" s="37" t="s">
        <v>353</v>
      </c>
      <c r="C82" s="38"/>
      <c r="D82" s="38"/>
      <c r="E82" s="38"/>
      <c r="F82" s="38"/>
      <c r="G82" s="46" t="s">
        <v>437</v>
      </c>
      <c r="H82" s="27">
        <v>-272704.21000000002</v>
      </c>
      <c r="I82" s="27">
        <v>1476.03</v>
      </c>
      <c r="J82" s="27">
        <v>384.79</v>
      </c>
      <c r="K82" s="27">
        <v>-271612.96999999997</v>
      </c>
      <c r="L82" s="68"/>
    </row>
    <row r="83" spans="1:12" x14ac:dyDescent="0.3">
      <c r="A83" s="45" t="s">
        <v>476</v>
      </c>
      <c r="B83" s="37" t="s">
        <v>353</v>
      </c>
      <c r="C83" s="38"/>
      <c r="D83" s="38"/>
      <c r="E83" s="38"/>
      <c r="F83" s="38"/>
      <c r="G83" s="46" t="s">
        <v>477</v>
      </c>
      <c r="H83" s="27">
        <v>-10303.280000000001</v>
      </c>
      <c r="I83" s="27">
        <v>0</v>
      </c>
      <c r="J83" s="27">
        <v>158.65</v>
      </c>
      <c r="K83" s="27">
        <v>-10461.93</v>
      </c>
      <c r="L83" s="68"/>
    </row>
    <row r="84" spans="1:12" x14ac:dyDescent="0.3">
      <c r="A84" s="47" t="s">
        <v>353</v>
      </c>
      <c r="B84" s="37" t="s">
        <v>353</v>
      </c>
      <c r="C84" s="38"/>
      <c r="D84" s="38"/>
      <c r="E84" s="38"/>
      <c r="F84" s="38"/>
      <c r="G84" s="48" t="s">
        <v>353</v>
      </c>
      <c r="H84" s="26"/>
      <c r="I84" s="26"/>
      <c r="J84" s="26"/>
      <c r="K84" s="26"/>
      <c r="L84" s="69"/>
    </row>
    <row r="85" spans="1:12" x14ac:dyDescent="0.3">
      <c r="A85" s="43" t="s">
        <v>478</v>
      </c>
      <c r="B85" s="37" t="s">
        <v>353</v>
      </c>
      <c r="C85" s="38"/>
      <c r="D85" s="38"/>
      <c r="E85" s="44" t="s">
        <v>479</v>
      </c>
      <c r="F85" s="40"/>
      <c r="G85" s="40"/>
      <c r="H85" s="25">
        <v>218767.81</v>
      </c>
      <c r="I85" s="25">
        <v>0</v>
      </c>
      <c r="J85" s="25">
        <v>0</v>
      </c>
      <c r="K85" s="25">
        <v>218767.81</v>
      </c>
      <c r="L85" s="85"/>
    </row>
    <row r="86" spans="1:12" x14ac:dyDescent="0.3">
      <c r="A86" s="43" t="s">
        <v>480</v>
      </c>
      <c r="B86" s="37" t="s">
        <v>353</v>
      </c>
      <c r="C86" s="38"/>
      <c r="D86" s="38"/>
      <c r="E86" s="38"/>
      <c r="F86" s="44" t="s">
        <v>479</v>
      </c>
      <c r="G86" s="40"/>
      <c r="H86" s="25">
        <v>218767.81</v>
      </c>
      <c r="I86" s="25">
        <v>0</v>
      </c>
      <c r="J86" s="25">
        <v>0</v>
      </c>
      <c r="K86" s="25">
        <v>218767.81</v>
      </c>
      <c r="L86" s="85"/>
    </row>
    <row r="87" spans="1:12" x14ac:dyDescent="0.3">
      <c r="A87" s="45" t="s">
        <v>481</v>
      </c>
      <c r="B87" s="37" t="s">
        <v>353</v>
      </c>
      <c r="C87" s="38"/>
      <c r="D87" s="38"/>
      <c r="E87" s="38"/>
      <c r="F87" s="38"/>
      <c r="G87" s="46" t="s">
        <v>482</v>
      </c>
      <c r="H87" s="27">
        <v>218767.81</v>
      </c>
      <c r="I87" s="27">
        <v>0</v>
      </c>
      <c r="J87" s="27">
        <v>0</v>
      </c>
      <c r="K87" s="27">
        <v>218767.81</v>
      </c>
      <c r="L87" s="68"/>
    </row>
    <row r="88" spans="1:12" x14ac:dyDescent="0.3">
      <c r="A88" s="47" t="s">
        <v>353</v>
      </c>
      <c r="B88" s="37" t="s">
        <v>353</v>
      </c>
      <c r="C88" s="38"/>
      <c r="D88" s="38"/>
      <c r="E88" s="38"/>
      <c r="F88" s="38"/>
      <c r="G88" s="48" t="s">
        <v>353</v>
      </c>
      <c r="H88" s="26"/>
      <c r="I88" s="26"/>
      <c r="J88" s="26"/>
      <c r="K88" s="26"/>
      <c r="L88" s="69"/>
    </row>
    <row r="89" spans="1:12" x14ac:dyDescent="0.3">
      <c r="A89" s="43" t="s">
        <v>483</v>
      </c>
      <c r="B89" s="37" t="s">
        <v>353</v>
      </c>
      <c r="C89" s="38"/>
      <c r="D89" s="38"/>
      <c r="E89" s="44" t="s">
        <v>484</v>
      </c>
      <c r="F89" s="40"/>
      <c r="G89" s="40"/>
      <c r="H89" s="25">
        <v>-190684.57</v>
      </c>
      <c r="I89" s="25">
        <v>0</v>
      </c>
      <c r="J89" s="25">
        <v>832.14</v>
      </c>
      <c r="K89" s="25">
        <v>-191516.71</v>
      </c>
      <c r="L89" s="85"/>
    </row>
    <row r="90" spans="1:12" x14ac:dyDescent="0.3">
      <c r="A90" s="43" t="s">
        <v>485</v>
      </c>
      <c r="B90" s="37" t="s">
        <v>353</v>
      </c>
      <c r="C90" s="38"/>
      <c r="D90" s="38"/>
      <c r="E90" s="38"/>
      <c r="F90" s="44" t="s">
        <v>486</v>
      </c>
      <c r="G90" s="40"/>
      <c r="H90" s="25">
        <v>-190684.57</v>
      </c>
      <c r="I90" s="25">
        <v>0</v>
      </c>
      <c r="J90" s="25">
        <v>832.14</v>
      </c>
      <c r="K90" s="25">
        <v>-191516.71</v>
      </c>
      <c r="L90" s="85"/>
    </row>
    <row r="91" spans="1:12" x14ac:dyDescent="0.3">
      <c r="A91" s="45" t="s">
        <v>487</v>
      </c>
      <c r="B91" s="37" t="s">
        <v>353</v>
      </c>
      <c r="C91" s="38"/>
      <c r="D91" s="38"/>
      <c r="E91" s="38"/>
      <c r="F91" s="38"/>
      <c r="G91" s="46" t="s">
        <v>488</v>
      </c>
      <c r="H91" s="27">
        <v>-190684.57</v>
      </c>
      <c r="I91" s="27">
        <v>0</v>
      </c>
      <c r="J91" s="27">
        <v>832.14</v>
      </c>
      <c r="K91" s="27">
        <v>-191516.71</v>
      </c>
      <c r="L91" s="68"/>
    </row>
    <row r="92" spans="1:12" x14ac:dyDescent="0.3">
      <c r="A92" s="43" t="s">
        <v>353</v>
      </c>
      <c r="B92" s="37" t="s">
        <v>353</v>
      </c>
      <c r="C92" s="38"/>
      <c r="D92" s="38"/>
      <c r="E92" s="44" t="s">
        <v>353</v>
      </c>
      <c r="F92" s="40"/>
      <c r="G92" s="40"/>
      <c r="H92" s="28"/>
      <c r="I92" s="28"/>
      <c r="J92" s="28"/>
      <c r="K92" s="28"/>
      <c r="L92" s="40"/>
    </row>
    <row r="93" spans="1:12" x14ac:dyDescent="0.3">
      <c r="A93" s="43" t="s">
        <v>54</v>
      </c>
      <c r="B93" s="44" t="s">
        <v>489</v>
      </c>
      <c r="C93" s="40"/>
      <c r="D93" s="40"/>
      <c r="E93" s="40"/>
      <c r="F93" s="40"/>
      <c r="G93" s="40"/>
      <c r="H93" s="25">
        <v>22218530.73</v>
      </c>
      <c r="I93" s="25">
        <v>14273758.640000001</v>
      </c>
      <c r="J93" s="25">
        <v>10024691.949999999</v>
      </c>
      <c r="K93" s="25">
        <v>17969464.039999999</v>
      </c>
      <c r="L93" s="85"/>
    </row>
    <row r="94" spans="1:12" x14ac:dyDescent="0.3">
      <c r="A94" s="43" t="s">
        <v>490</v>
      </c>
      <c r="B94" s="36" t="s">
        <v>353</v>
      </c>
      <c r="C94" s="44" t="s">
        <v>491</v>
      </c>
      <c r="D94" s="40"/>
      <c r="E94" s="40"/>
      <c r="F94" s="40"/>
      <c r="G94" s="40"/>
      <c r="H94" s="25">
        <v>17640578.5</v>
      </c>
      <c r="I94" s="25">
        <v>14192259.84</v>
      </c>
      <c r="J94" s="25">
        <v>10004985.460000001</v>
      </c>
      <c r="K94" s="25">
        <v>13453304.119999999</v>
      </c>
      <c r="L94" s="85"/>
    </row>
    <row r="95" spans="1:12" x14ac:dyDescent="0.3">
      <c r="A95" s="43" t="s">
        <v>492</v>
      </c>
      <c r="B95" s="37" t="s">
        <v>353</v>
      </c>
      <c r="C95" s="38"/>
      <c r="D95" s="44" t="s">
        <v>493</v>
      </c>
      <c r="E95" s="40"/>
      <c r="F95" s="40"/>
      <c r="G95" s="40"/>
      <c r="H95" s="25">
        <v>5420896.0199999996</v>
      </c>
      <c r="I95" s="25">
        <v>10189232.369999999</v>
      </c>
      <c r="J95" s="25">
        <v>8011059.9000000004</v>
      </c>
      <c r="K95" s="25">
        <v>3242723.55</v>
      </c>
      <c r="L95" s="85"/>
    </row>
    <row r="96" spans="1:12" x14ac:dyDescent="0.3">
      <c r="A96" s="43" t="s">
        <v>494</v>
      </c>
      <c r="B96" s="37" t="s">
        <v>353</v>
      </c>
      <c r="C96" s="38"/>
      <c r="D96" s="38"/>
      <c r="E96" s="44" t="s">
        <v>495</v>
      </c>
      <c r="F96" s="40"/>
      <c r="G96" s="40"/>
      <c r="H96" s="25">
        <v>3567488.78</v>
      </c>
      <c r="I96" s="25">
        <v>6883885.6500000004</v>
      </c>
      <c r="J96" s="25">
        <v>5551117.8499999996</v>
      </c>
      <c r="K96" s="25">
        <v>2234720.98</v>
      </c>
      <c r="L96" s="85"/>
    </row>
    <row r="97" spans="1:12" x14ac:dyDescent="0.3">
      <c r="A97" s="43" t="s">
        <v>496</v>
      </c>
      <c r="B97" s="37" t="s">
        <v>353</v>
      </c>
      <c r="C97" s="38"/>
      <c r="D97" s="38"/>
      <c r="E97" s="38"/>
      <c r="F97" s="44" t="s">
        <v>495</v>
      </c>
      <c r="G97" s="40"/>
      <c r="H97" s="25">
        <v>3567488.78</v>
      </c>
      <c r="I97" s="25">
        <v>6883885.6500000004</v>
      </c>
      <c r="J97" s="25">
        <v>5551117.8499999996</v>
      </c>
      <c r="K97" s="25">
        <v>2234720.98</v>
      </c>
      <c r="L97" s="85"/>
    </row>
    <row r="98" spans="1:12" x14ac:dyDescent="0.3">
      <c r="A98" s="45" t="s">
        <v>497</v>
      </c>
      <c r="B98" s="37" t="s">
        <v>353</v>
      </c>
      <c r="C98" s="38"/>
      <c r="D98" s="38"/>
      <c r="E98" s="38"/>
      <c r="F98" s="38"/>
      <c r="G98" s="46" t="s">
        <v>498</v>
      </c>
      <c r="H98" s="27">
        <v>0</v>
      </c>
      <c r="I98" s="27">
        <v>2907202.54</v>
      </c>
      <c r="J98" s="27">
        <v>2907202.54</v>
      </c>
      <c r="K98" s="27">
        <v>0</v>
      </c>
      <c r="L98" s="68"/>
    </row>
    <row r="99" spans="1:12" x14ac:dyDescent="0.3">
      <c r="A99" s="45" t="s">
        <v>499</v>
      </c>
      <c r="B99" s="37" t="s">
        <v>353</v>
      </c>
      <c r="C99" s="38"/>
      <c r="D99" s="38"/>
      <c r="E99" s="38"/>
      <c r="F99" s="38"/>
      <c r="G99" s="46" t="s">
        <v>500</v>
      </c>
      <c r="H99" s="27">
        <v>2571599.17</v>
      </c>
      <c r="I99" s="27">
        <v>2571599.17</v>
      </c>
      <c r="J99" s="27">
        <v>2234720.98</v>
      </c>
      <c r="K99" s="27">
        <v>2234720.98</v>
      </c>
      <c r="L99" s="68"/>
    </row>
    <row r="100" spans="1:12" x14ac:dyDescent="0.3">
      <c r="A100" s="45" t="s">
        <v>501</v>
      </c>
      <c r="B100" s="37" t="s">
        <v>353</v>
      </c>
      <c r="C100" s="38"/>
      <c r="D100" s="38"/>
      <c r="E100" s="38"/>
      <c r="F100" s="38"/>
      <c r="G100" s="46" t="s">
        <v>502</v>
      </c>
      <c r="H100" s="27">
        <v>846352.73</v>
      </c>
      <c r="I100" s="27">
        <v>846352.73</v>
      </c>
      <c r="J100" s="27">
        <v>0</v>
      </c>
      <c r="K100" s="27">
        <v>0</v>
      </c>
      <c r="L100" s="68"/>
    </row>
    <row r="101" spans="1:12" x14ac:dyDescent="0.3">
      <c r="A101" s="45" t="s">
        <v>503</v>
      </c>
      <c r="B101" s="37" t="s">
        <v>353</v>
      </c>
      <c r="C101" s="38"/>
      <c r="D101" s="38"/>
      <c r="E101" s="38"/>
      <c r="F101" s="38"/>
      <c r="G101" s="46" t="s">
        <v>504</v>
      </c>
      <c r="H101" s="27">
        <v>0</v>
      </c>
      <c r="I101" s="27">
        <v>8742.65</v>
      </c>
      <c r="J101" s="27">
        <v>8742.65</v>
      </c>
      <c r="K101" s="27">
        <v>0</v>
      </c>
      <c r="L101" s="68"/>
    </row>
    <row r="102" spans="1:12" x14ac:dyDescent="0.3">
      <c r="A102" s="45" t="s">
        <v>505</v>
      </c>
      <c r="B102" s="37" t="s">
        <v>353</v>
      </c>
      <c r="C102" s="38"/>
      <c r="D102" s="38"/>
      <c r="E102" s="38"/>
      <c r="F102" s="38"/>
      <c r="G102" s="46" t="s">
        <v>506</v>
      </c>
      <c r="H102" s="27">
        <v>0</v>
      </c>
      <c r="I102" s="27">
        <v>28206.37</v>
      </c>
      <c r="J102" s="27">
        <v>28206.37</v>
      </c>
      <c r="K102" s="27">
        <v>0</v>
      </c>
      <c r="L102" s="68"/>
    </row>
    <row r="103" spans="1:12" x14ac:dyDescent="0.3">
      <c r="A103" s="45" t="s">
        <v>507</v>
      </c>
      <c r="B103" s="37" t="s">
        <v>353</v>
      </c>
      <c r="C103" s="38"/>
      <c r="D103" s="38"/>
      <c r="E103" s="38"/>
      <c r="F103" s="38"/>
      <c r="G103" s="46" t="s">
        <v>508</v>
      </c>
      <c r="H103" s="27">
        <v>149536.88</v>
      </c>
      <c r="I103" s="27">
        <v>521782.19</v>
      </c>
      <c r="J103" s="27">
        <v>372245.31</v>
      </c>
      <c r="K103" s="27">
        <v>0</v>
      </c>
      <c r="L103" s="68"/>
    </row>
    <row r="104" spans="1:12" x14ac:dyDescent="0.3">
      <c r="A104" s="47" t="s">
        <v>353</v>
      </c>
      <c r="B104" s="37" t="s">
        <v>353</v>
      </c>
      <c r="C104" s="38"/>
      <c r="D104" s="38"/>
      <c r="E104" s="38"/>
      <c r="F104" s="38"/>
      <c r="G104" s="48" t="s">
        <v>353</v>
      </c>
      <c r="H104" s="26"/>
      <c r="I104" s="26"/>
      <c r="J104" s="26"/>
      <c r="K104" s="26"/>
      <c r="L104" s="69"/>
    </row>
    <row r="105" spans="1:12" x14ac:dyDescent="0.3">
      <c r="A105" s="43" t="s">
        <v>509</v>
      </c>
      <c r="B105" s="37" t="s">
        <v>353</v>
      </c>
      <c r="C105" s="38"/>
      <c r="D105" s="38"/>
      <c r="E105" s="44" t="s">
        <v>510</v>
      </c>
      <c r="F105" s="40"/>
      <c r="G105" s="40"/>
      <c r="H105" s="25">
        <v>644971.43000000005</v>
      </c>
      <c r="I105" s="25">
        <v>1271755.3899999999</v>
      </c>
      <c r="J105" s="25">
        <v>1248235.68</v>
      </c>
      <c r="K105" s="25">
        <v>621451.72</v>
      </c>
      <c r="L105" s="85"/>
    </row>
    <row r="106" spans="1:12" x14ac:dyDescent="0.3">
      <c r="A106" s="43" t="s">
        <v>511</v>
      </c>
      <c r="B106" s="37" t="s">
        <v>353</v>
      </c>
      <c r="C106" s="38"/>
      <c r="D106" s="38"/>
      <c r="E106" s="38"/>
      <c r="F106" s="44" t="s">
        <v>510</v>
      </c>
      <c r="G106" s="40"/>
      <c r="H106" s="25">
        <v>644971.43000000005</v>
      </c>
      <c r="I106" s="25">
        <v>1271755.3899999999</v>
      </c>
      <c r="J106" s="25">
        <v>1248235.68</v>
      </c>
      <c r="K106" s="25">
        <v>621451.72</v>
      </c>
      <c r="L106" s="85"/>
    </row>
    <row r="107" spans="1:12" x14ac:dyDescent="0.3">
      <c r="A107" s="45" t="s">
        <v>512</v>
      </c>
      <c r="B107" s="37" t="s">
        <v>353</v>
      </c>
      <c r="C107" s="38"/>
      <c r="D107" s="38"/>
      <c r="E107" s="38"/>
      <c r="F107" s="38"/>
      <c r="G107" s="46" t="s">
        <v>513</v>
      </c>
      <c r="H107" s="27">
        <v>465926.49</v>
      </c>
      <c r="I107" s="27">
        <v>912322.19</v>
      </c>
      <c r="J107" s="27">
        <v>1029024.73</v>
      </c>
      <c r="K107" s="27">
        <v>582629.03</v>
      </c>
      <c r="L107" s="68"/>
    </row>
    <row r="108" spans="1:12" x14ac:dyDescent="0.3">
      <c r="A108" s="45" t="s">
        <v>514</v>
      </c>
      <c r="B108" s="37" t="s">
        <v>353</v>
      </c>
      <c r="C108" s="38"/>
      <c r="D108" s="38"/>
      <c r="E108" s="38"/>
      <c r="F108" s="38"/>
      <c r="G108" s="46" t="s">
        <v>515</v>
      </c>
      <c r="H108" s="27">
        <v>152846.82999999999</v>
      </c>
      <c r="I108" s="27">
        <v>333235.09000000003</v>
      </c>
      <c r="J108" s="27">
        <v>180388.26</v>
      </c>
      <c r="K108" s="27">
        <v>0</v>
      </c>
      <c r="L108" s="68"/>
    </row>
    <row r="109" spans="1:12" x14ac:dyDescent="0.3">
      <c r="A109" s="45" t="s">
        <v>516</v>
      </c>
      <c r="B109" s="37" t="s">
        <v>353</v>
      </c>
      <c r="C109" s="38"/>
      <c r="D109" s="38"/>
      <c r="E109" s="38"/>
      <c r="F109" s="38"/>
      <c r="G109" s="46" t="s">
        <v>517</v>
      </c>
      <c r="H109" s="27">
        <v>13102.4</v>
      </c>
      <c r="I109" s="27">
        <v>13102.4</v>
      </c>
      <c r="J109" s="27">
        <v>28291.65</v>
      </c>
      <c r="K109" s="27">
        <v>28291.65</v>
      </c>
      <c r="L109" s="68"/>
    </row>
    <row r="110" spans="1:12" x14ac:dyDescent="0.3">
      <c r="A110" s="45" t="s">
        <v>518</v>
      </c>
      <c r="B110" s="37" t="s">
        <v>353</v>
      </c>
      <c r="C110" s="38"/>
      <c r="D110" s="38"/>
      <c r="E110" s="38"/>
      <c r="F110" s="38"/>
      <c r="G110" s="46" t="s">
        <v>519</v>
      </c>
      <c r="H110" s="27">
        <v>13095.71</v>
      </c>
      <c r="I110" s="27">
        <v>13095.71</v>
      </c>
      <c r="J110" s="27">
        <v>10531.04</v>
      </c>
      <c r="K110" s="27">
        <v>10531.04</v>
      </c>
      <c r="L110" s="68"/>
    </row>
    <row r="111" spans="1:12" x14ac:dyDescent="0.3">
      <c r="A111" s="47" t="s">
        <v>353</v>
      </c>
      <c r="B111" s="37" t="s">
        <v>353</v>
      </c>
      <c r="C111" s="38"/>
      <c r="D111" s="38"/>
      <c r="E111" s="38"/>
      <c r="F111" s="38"/>
      <c r="G111" s="48" t="s">
        <v>353</v>
      </c>
      <c r="H111" s="26"/>
      <c r="I111" s="26"/>
      <c r="J111" s="26"/>
      <c r="K111" s="26"/>
      <c r="L111" s="69"/>
    </row>
    <row r="112" spans="1:12" x14ac:dyDescent="0.3">
      <c r="A112" s="43" t="s">
        <v>520</v>
      </c>
      <c r="B112" s="37" t="s">
        <v>353</v>
      </c>
      <c r="C112" s="38"/>
      <c r="D112" s="38"/>
      <c r="E112" s="44" t="s">
        <v>521</v>
      </c>
      <c r="F112" s="40"/>
      <c r="G112" s="40"/>
      <c r="H112" s="25">
        <v>429285.01</v>
      </c>
      <c r="I112" s="25">
        <v>413814.23</v>
      </c>
      <c r="J112" s="25">
        <v>283426.44</v>
      </c>
      <c r="K112" s="25">
        <v>298897.21999999997</v>
      </c>
      <c r="L112" s="85"/>
    </row>
    <row r="113" spans="1:12" x14ac:dyDescent="0.3">
      <c r="A113" s="43" t="s">
        <v>522</v>
      </c>
      <c r="B113" s="37" t="s">
        <v>353</v>
      </c>
      <c r="C113" s="38"/>
      <c r="D113" s="38"/>
      <c r="E113" s="38"/>
      <c r="F113" s="44" t="s">
        <v>521</v>
      </c>
      <c r="G113" s="40"/>
      <c r="H113" s="25">
        <v>170561.31</v>
      </c>
      <c r="I113" s="25">
        <v>155090.53</v>
      </c>
      <c r="J113" s="25">
        <v>283426.44</v>
      </c>
      <c r="K113" s="25">
        <v>298897.21999999997</v>
      </c>
      <c r="L113" s="85"/>
    </row>
    <row r="114" spans="1:12" x14ac:dyDescent="0.3">
      <c r="A114" s="45" t="s">
        <v>523</v>
      </c>
      <c r="B114" s="37" t="s">
        <v>353</v>
      </c>
      <c r="C114" s="38"/>
      <c r="D114" s="38"/>
      <c r="E114" s="38"/>
      <c r="F114" s="38"/>
      <c r="G114" s="46" t="s">
        <v>524</v>
      </c>
      <c r="H114" s="27">
        <v>81648.509999999995</v>
      </c>
      <c r="I114" s="27">
        <v>81648.509999999995</v>
      </c>
      <c r="J114" s="27">
        <v>215635.88</v>
      </c>
      <c r="K114" s="27">
        <v>215635.88</v>
      </c>
      <c r="L114" s="68"/>
    </row>
    <row r="115" spans="1:12" x14ac:dyDescent="0.3">
      <c r="A115" s="45" t="s">
        <v>525</v>
      </c>
      <c r="B115" s="37" t="s">
        <v>353</v>
      </c>
      <c r="C115" s="38"/>
      <c r="D115" s="38"/>
      <c r="E115" s="38"/>
      <c r="F115" s="38"/>
      <c r="G115" s="46" t="s">
        <v>526</v>
      </c>
      <c r="H115" s="27">
        <v>228.02</v>
      </c>
      <c r="I115" s="27">
        <v>228.02</v>
      </c>
      <c r="J115" s="27">
        <v>1232.94</v>
      </c>
      <c r="K115" s="27">
        <v>1232.94</v>
      </c>
      <c r="L115" s="68"/>
    </row>
    <row r="116" spans="1:12" x14ac:dyDescent="0.3">
      <c r="A116" s="45" t="s">
        <v>527</v>
      </c>
      <c r="B116" s="37" t="s">
        <v>353</v>
      </c>
      <c r="C116" s="38"/>
      <c r="D116" s="38"/>
      <c r="E116" s="38"/>
      <c r="F116" s="38"/>
      <c r="G116" s="46" t="s">
        <v>528</v>
      </c>
      <c r="H116" s="27">
        <v>3774.16</v>
      </c>
      <c r="I116" s="27">
        <v>3780.1</v>
      </c>
      <c r="J116" s="27">
        <v>3726.22</v>
      </c>
      <c r="K116" s="27">
        <v>3720.28</v>
      </c>
      <c r="L116" s="68"/>
    </row>
    <row r="117" spans="1:12" x14ac:dyDescent="0.3">
      <c r="A117" s="45" t="s">
        <v>529</v>
      </c>
      <c r="B117" s="37" t="s">
        <v>353</v>
      </c>
      <c r="C117" s="38"/>
      <c r="D117" s="38"/>
      <c r="E117" s="38"/>
      <c r="F117" s="38"/>
      <c r="G117" s="46" t="s">
        <v>530</v>
      </c>
      <c r="H117" s="27">
        <v>35928.11</v>
      </c>
      <c r="I117" s="27">
        <v>18713.64</v>
      </c>
      <c r="J117" s="27">
        <v>17315.18</v>
      </c>
      <c r="K117" s="27">
        <v>34529.65</v>
      </c>
      <c r="L117" s="68"/>
    </row>
    <row r="118" spans="1:12" x14ac:dyDescent="0.3">
      <c r="A118" s="45" t="s">
        <v>531</v>
      </c>
      <c r="B118" s="37" t="s">
        <v>353</v>
      </c>
      <c r="C118" s="38"/>
      <c r="D118" s="38"/>
      <c r="E118" s="38"/>
      <c r="F118" s="38"/>
      <c r="G118" s="46" t="s">
        <v>532</v>
      </c>
      <c r="H118" s="27">
        <v>32163.97</v>
      </c>
      <c r="I118" s="27">
        <v>32163.97</v>
      </c>
      <c r="J118" s="27">
        <v>31529.3</v>
      </c>
      <c r="K118" s="27">
        <v>31529.3</v>
      </c>
      <c r="L118" s="68"/>
    </row>
    <row r="119" spans="1:12" x14ac:dyDescent="0.3">
      <c r="A119" s="45" t="s">
        <v>533</v>
      </c>
      <c r="B119" s="37" t="s">
        <v>353</v>
      </c>
      <c r="C119" s="38"/>
      <c r="D119" s="38"/>
      <c r="E119" s="38"/>
      <c r="F119" s="38"/>
      <c r="G119" s="46" t="s">
        <v>534</v>
      </c>
      <c r="H119" s="27">
        <v>10817.37</v>
      </c>
      <c r="I119" s="27">
        <v>10817.36</v>
      </c>
      <c r="J119" s="27">
        <v>7788.7</v>
      </c>
      <c r="K119" s="27">
        <v>7788.71</v>
      </c>
      <c r="L119" s="68"/>
    </row>
    <row r="120" spans="1:12" x14ac:dyDescent="0.3">
      <c r="A120" s="45" t="s">
        <v>535</v>
      </c>
      <c r="B120" s="37" t="s">
        <v>353</v>
      </c>
      <c r="C120" s="38"/>
      <c r="D120" s="38"/>
      <c r="E120" s="38"/>
      <c r="F120" s="38"/>
      <c r="G120" s="46" t="s">
        <v>536</v>
      </c>
      <c r="H120" s="27">
        <v>2112.06</v>
      </c>
      <c r="I120" s="27">
        <v>3849.82</v>
      </c>
      <c r="J120" s="27">
        <v>1737.76</v>
      </c>
      <c r="K120" s="27">
        <v>0</v>
      </c>
      <c r="L120" s="68"/>
    </row>
    <row r="121" spans="1:12" x14ac:dyDescent="0.3">
      <c r="A121" s="45" t="s">
        <v>537</v>
      </c>
      <c r="B121" s="37" t="s">
        <v>353</v>
      </c>
      <c r="C121" s="38"/>
      <c r="D121" s="38"/>
      <c r="E121" s="38"/>
      <c r="F121" s="38"/>
      <c r="G121" s="46" t="s">
        <v>538</v>
      </c>
      <c r="H121" s="27">
        <v>3889.11</v>
      </c>
      <c r="I121" s="27">
        <v>3889.11</v>
      </c>
      <c r="J121" s="27">
        <v>4460.46</v>
      </c>
      <c r="K121" s="27">
        <v>4460.46</v>
      </c>
      <c r="L121" s="68"/>
    </row>
    <row r="122" spans="1:12" x14ac:dyDescent="0.3">
      <c r="A122" s="47" t="s">
        <v>353</v>
      </c>
      <c r="B122" s="37" t="s">
        <v>353</v>
      </c>
      <c r="C122" s="38"/>
      <c r="D122" s="38"/>
      <c r="E122" s="38"/>
      <c r="F122" s="38"/>
      <c r="G122" s="48" t="s">
        <v>353</v>
      </c>
      <c r="H122" s="26"/>
      <c r="I122" s="26"/>
      <c r="J122" s="26"/>
      <c r="K122" s="26"/>
      <c r="L122" s="69"/>
    </row>
    <row r="123" spans="1:12" x14ac:dyDescent="0.3">
      <c r="A123" s="43" t="s">
        <v>539</v>
      </c>
      <c r="B123" s="37" t="s">
        <v>353</v>
      </c>
      <c r="C123" s="38"/>
      <c r="D123" s="38"/>
      <c r="E123" s="38"/>
      <c r="F123" s="44" t="s">
        <v>540</v>
      </c>
      <c r="G123" s="40"/>
      <c r="H123" s="25">
        <v>258723.7</v>
      </c>
      <c r="I123" s="25">
        <v>258723.7</v>
      </c>
      <c r="J123" s="25">
        <v>0</v>
      </c>
      <c r="K123" s="25">
        <v>0</v>
      </c>
      <c r="L123" s="85"/>
    </row>
    <row r="124" spans="1:12" x14ac:dyDescent="0.3">
      <c r="A124" s="45" t="s">
        <v>541</v>
      </c>
      <c r="B124" s="37" t="s">
        <v>353</v>
      </c>
      <c r="C124" s="38"/>
      <c r="D124" s="38"/>
      <c r="E124" s="38"/>
      <c r="F124" s="38"/>
      <c r="G124" s="46" t="s">
        <v>542</v>
      </c>
      <c r="H124" s="27">
        <v>258723.7</v>
      </c>
      <c r="I124" s="27">
        <v>258723.7</v>
      </c>
      <c r="J124" s="27">
        <v>0</v>
      </c>
      <c r="K124" s="27">
        <v>0</v>
      </c>
      <c r="L124" s="68"/>
    </row>
    <row r="125" spans="1:12" x14ac:dyDescent="0.3">
      <c r="A125" s="47" t="s">
        <v>353</v>
      </c>
      <c r="B125" s="37" t="s">
        <v>353</v>
      </c>
      <c r="C125" s="38"/>
      <c r="D125" s="38"/>
      <c r="E125" s="38"/>
      <c r="F125" s="38"/>
      <c r="G125" s="48" t="s">
        <v>353</v>
      </c>
      <c r="H125" s="26"/>
      <c r="I125" s="26"/>
      <c r="J125" s="26"/>
      <c r="K125" s="26"/>
      <c r="L125" s="69"/>
    </row>
    <row r="126" spans="1:12" x14ac:dyDescent="0.3">
      <c r="A126" s="43" t="s">
        <v>543</v>
      </c>
      <c r="B126" s="37" t="s">
        <v>353</v>
      </c>
      <c r="C126" s="38"/>
      <c r="D126" s="38"/>
      <c r="E126" s="44" t="s">
        <v>544</v>
      </c>
      <c r="F126" s="40"/>
      <c r="G126" s="40"/>
      <c r="H126" s="25">
        <v>779150.8</v>
      </c>
      <c r="I126" s="25">
        <v>1619777.1</v>
      </c>
      <c r="J126" s="25">
        <v>928279.93</v>
      </c>
      <c r="K126" s="25">
        <v>87653.63</v>
      </c>
      <c r="L126" s="85"/>
    </row>
    <row r="127" spans="1:12" x14ac:dyDescent="0.3">
      <c r="A127" s="43" t="s">
        <v>545</v>
      </c>
      <c r="B127" s="37" t="s">
        <v>353</v>
      </c>
      <c r="C127" s="38"/>
      <c r="D127" s="38"/>
      <c r="E127" s="38"/>
      <c r="F127" s="44" t="s">
        <v>544</v>
      </c>
      <c r="G127" s="40"/>
      <c r="H127" s="25">
        <v>779150.8</v>
      </c>
      <c r="I127" s="25">
        <v>1619777.1</v>
      </c>
      <c r="J127" s="25">
        <v>928279.93</v>
      </c>
      <c r="K127" s="25">
        <v>87653.63</v>
      </c>
      <c r="L127" s="85"/>
    </row>
    <row r="128" spans="1:12" x14ac:dyDescent="0.3">
      <c r="A128" s="45" t="s">
        <v>546</v>
      </c>
      <c r="B128" s="37" t="s">
        <v>353</v>
      </c>
      <c r="C128" s="38"/>
      <c r="D128" s="38"/>
      <c r="E128" s="38"/>
      <c r="F128" s="38"/>
      <c r="G128" s="46" t="s">
        <v>547</v>
      </c>
      <c r="H128" s="27">
        <v>779150.8</v>
      </c>
      <c r="I128" s="27">
        <v>1607429.09</v>
      </c>
      <c r="J128" s="27">
        <v>873540.58</v>
      </c>
      <c r="K128" s="27">
        <v>45262.29</v>
      </c>
      <c r="L128" s="68"/>
    </row>
    <row r="129" spans="1:12" x14ac:dyDescent="0.3">
      <c r="A129" s="45" t="s">
        <v>548</v>
      </c>
      <c r="B129" s="37" t="s">
        <v>353</v>
      </c>
      <c r="C129" s="38"/>
      <c r="D129" s="38"/>
      <c r="E129" s="38"/>
      <c r="F129" s="38"/>
      <c r="G129" s="46" t="s">
        <v>549</v>
      </c>
      <c r="H129" s="27">
        <v>0</v>
      </c>
      <c r="I129" s="27">
        <v>12348.01</v>
      </c>
      <c r="J129" s="27">
        <v>54739.35</v>
      </c>
      <c r="K129" s="27">
        <v>42391.34</v>
      </c>
      <c r="L129" s="68"/>
    </row>
    <row r="130" spans="1:12" x14ac:dyDescent="0.3">
      <c r="A130" s="47" t="s">
        <v>353</v>
      </c>
      <c r="B130" s="37" t="s">
        <v>353</v>
      </c>
      <c r="C130" s="38"/>
      <c r="D130" s="38"/>
      <c r="E130" s="38"/>
      <c r="F130" s="38"/>
      <c r="G130" s="48" t="s">
        <v>353</v>
      </c>
      <c r="H130" s="26"/>
      <c r="I130" s="26"/>
      <c r="J130" s="26"/>
      <c r="K130" s="26"/>
      <c r="L130" s="69"/>
    </row>
    <row r="131" spans="1:12" x14ac:dyDescent="0.3">
      <c r="A131" s="43" t="s">
        <v>550</v>
      </c>
      <c r="B131" s="37" t="s">
        <v>353</v>
      </c>
      <c r="C131" s="38"/>
      <c r="D131" s="44" t="s">
        <v>551</v>
      </c>
      <c r="E131" s="40"/>
      <c r="F131" s="40"/>
      <c r="G131" s="40"/>
      <c r="H131" s="25">
        <v>12219682.48</v>
      </c>
      <c r="I131" s="25">
        <v>4003027.47</v>
      </c>
      <c r="J131" s="25">
        <v>1993925.56</v>
      </c>
      <c r="K131" s="25">
        <v>10210580.57</v>
      </c>
      <c r="L131" s="85"/>
    </row>
    <row r="132" spans="1:12" x14ac:dyDescent="0.3">
      <c r="A132" s="43" t="s">
        <v>552</v>
      </c>
      <c r="B132" s="37" t="s">
        <v>353</v>
      </c>
      <c r="C132" s="38"/>
      <c r="D132" s="38"/>
      <c r="E132" s="44" t="s">
        <v>551</v>
      </c>
      <c r="F132" s="40"/>
      <c r="G132" s="40"/>
      <c r="H132" s="25">
        <v>12219682.48</v>
      </c>
      <c r="I132" s="25">
        <v>4003027.47</v>
      </c>
      <c r="J132" s="25">
        <v>1993925.56</v>
      </c>
      <c r="K132" s="25">
        <v>10210580.57</v>
      </c>
      <c r="L132" s="85"/>
    </row>
    <row r="133" spans="1:12" x14ac:dyDescent="0.3">
      <c r="A133" s="43" t="s">
        <v>553</v>
      </c>
      <c r="B133" s="37" t="s">
        <v>353</v>
      </c>
      <c r="C133" s="38"/>
      <c r="D133" s="38"/>
      <c r="E133" s="38"/>
      <c r="F133" s="44" t="s">
        <v>551</v>
      </c>
      <c r="G133" s="40"/>
      <c r="H133" s="25">
        <v>12219682.48</v>
      </c>
      <c r="I133" s="25">
        <v>4003027.47</v>
      </c>
      <c r="J133" s="25">
        <v>1993925.56</v>
      </c>
      <c r="K133" s="25">
        <v>10210580.57</v>
      </c>
      <c r="L133" s="85"/>
    </row>
    <row r="134" spans="1:12" x14ac:dyDescent="0.3">
      <c r="A134" s="45" t="s">
        <v>554</v>
      </c>
      <c r="B134" s="37" t="s">
        <v>353</v>
      </c>
      <c r="C134" s="38"/>
      <c r="D134" s="38"/>
      <c r="E134" s="38"/>
      <c r="F134" s="38"/>
      <c r="G134" s="46" t="s">
        <v>555</v>
      </c>
      <c r="H134" s="27">
        <v>12219682.48</v>
      </c>
      <c r="I134" s="27">
        <v>4003027.47</v>
      </c>
      <c r="J134" s="27">
        <v>1993925.56</v>
      </c>
      <c r="K134" s="27">
        <v>10210580.57</v>
      </c>
      <c r="L134" s="68"/>
    </row>
    <row r="135" spans="1:12" x14ac:dyDescent="0.3">
      <c r="A135" s="43" t="s">
        <v>353</v>
      </c>
      <c r="B135" s="37" t="s">
        <v>353</v>
      </c>
      <c r="C135" s="38"/>
      <c r="D135" s="44" t="s">
        <v>353</v>
      </c>
      <c r="E135" s="40"/>
      <c r="F135" s="40"/>
      <c r="G135" s="40"/>
      <c r="H135" s="28"/>
      <c r="I135" s="28"/>
      <c r="J135" s="28"/>
      <c r="K135" s="28"/>
      <c r="L135" s="40"/>
    </row>
    <row r="136" spans="1:12" x14ac:dyDescent="0.3">
      <c r="A136" s="43" t="s">
        <v>556</v>
      </c>
      <c r="B136" s="36" t="s">
        <v>353</v>
      </c>
      <c r="C136" s="44" t="s">
        <v>557</v>
      </c>
      <c r="D136" s="40"/>
      <c r="E136" s="40"/>
      <c r="F136" s="40"/>
      <c r="G136" s="40"/>
      <c r="H136" s="25">
        <v>4577952.2300000004</v>
      </c>
      <c r="I136" s="25">
        <v>81498.8</v>
      </c>
      <c r="J136" s="25">
        <v>19706.490000000002</v>
      </c>
      <c r="K136" s="25">
        <v>4516159.92</v>
      </c>
      <c r="L136" s="85"/>
    </row>
    <row r="137" spans="1:12" x14ac:dyDescent="0.3">
      <c r="A137" s="43" t="s">
        <v>558</v>
      </c>
      <c r="B137" s="37" t="s">
        <v>353</v>
      </c>
      <c r="C137" s="38"/>
      <c r="D137" s="44" t="s">
        <v>559</v>
      </c>
      <c r="E137" s="40"/>
      <c r="F137" s="40"/>
      <c r="G137" s="40"/>
      <c r="H137" s="25">
        <v>4577952.2300000004</v>
      </c>
      <c r="I137" s="25">
        <v>81498.8</v>
      </c>
      <c r="J137" s="25">
        <v>19706.490000000002</v>
      </c>
      <c r="K137" s="25">
        <v>4516159.92</v>
      </c>
      <c r="L137" s="85"/>
    </row>
    <row r="138" spans="1:12" x14ac:dyDescent="0.3">
      <c r="A138" s="43" t="s">
        <v>560</v>
      </c>
      <c r="B138" s="37" t="s">
        <v>353</v>
      </c>
      <c r="C138" s="38"/>
      <c r="D138" s="38"/>
      <c r="E138" s="44" t="s">
        <v>561</v>
      </c>
      <c r="F138" s="40"/>
      <c r="G138" s="40"/>
      <c r="H138" s="25">
        <v>4184860.34</v>
      </c>
      <c r="I138" s="25">
        <v>81176.399999999994</v>
      </c>
      <c r="J138" s="25">
        <v>2777.08</v>
      </c>
      <c r="K138" s="25">
        <v>4106461.02</v>
      </c>
      <c r="L138" s="85"/>
    </row>
    <row r="139" spans="1:12" x14ac:dyDescent="0.3">
      <c r="A139" s="43" t="s">
        <v>562</v>
      </c>
      <c r="B139" s="37" t="s">
        <v>353</v>
      </c>
      <c r="C139" s="38"/>
      <c r="D139" s="38"/>
      <c r="E139" s="38"/>
      <c r="F139" s="44" t="s">
        <v>561</v>
      </c>
      <c r="G139" s="40"/>
      <c r="H139" s="25">
        <v>4184860.34</v>
      </c>
      <c r="I139" s="25">
        <v>81176.399999999994</v>
      </c>
      <c r="J139" s="25">
        <v>2777.08</v>
      </c>
      <c r="K139" s="25">
        <v>4106461.02</v>
      </c>
      <c r="L139" s="85"/>
    </row>
    <row r="140" spans="1:12" x14ac:dyDescent="0.3">
      <c r="A140" s="45" t="s">
        <v>563</v>
      </c>
      <c r="B140" s="37" t="s">
        <v>353</v>
      </c>
      <c r="C140" s="38"/>
      <c r="D140" s="38"/>
      <c r="E140" s="38"/>
      <c r="F140" s="38"/>
      <c r="G140" s="46" t="s">
        <v>564</v>
      </c>
      <c r="H140" s="27">
        <v>4184860.34</v>
      </c>
      <c r="I140" s="27">
        <v>81176.399999999994</v>
      </c>
      <c r="J140" s="27">
        <v>2777.08</v>
      </c>
      <c r="K140" s="27">
        <v>4106461.02</v>
      </c>
      <c r="L140" s="76"/>
    </row>
    <row r="141" spans="1:12" x14ac:dyDescent="0.3">
      <c r="A141" s="47" t="s">
        <v>353</v>
      </c>
      <c r="B141" s="37" t="s">
        <v>353</v>
      </c>
      <c r="C141" s="38"/>
      <c r="D141" s="38"/>
      <c r="E141" s="38"/>
      <c r="F141" s="38"/>
      <c r="G141" s="48" t="s">
        <v>353</v>
      </c>
      <c r="H141" s="26"/>
      <c r="I141" s="26"/>
      <c r="J141" s="26"/>
      <c r="K141" s="26"/>
      <c r="L141" s="69"/>
    </row>
    <row r="142" spans="1:12" x14ac:dyDescent="0.3">
      <c r="A142" s="43" t="s">
        <v>565</v>
      </c>
      <c r="B142" s="37" t="s">
        <v>353</v>
      </c>
      <c r="C142" s="38"/>
      <c r="D142" s="38"/>
      <c r="E142" s="44" t="s">
        <v>566</v>
      </c>
      <c r="F142" s="40"/>
      <c r="G142" s="40"/>
      <c r="H142" s="25">
        <v>7207.51</v>
      </c>
      <c r="I142" s="25">
        <v>322.39999999999998</v>
      </c>
      <c r="J142" s="25">
        <v>0</v>
      </c>
      <c r="K142" s="25">
        <v>6885.11</v>
      </c>
      <c r="L142" s="85"/>
    </row>
    <row r="143" spans="1:12" x14ac:dyDescent="0.3">
      <c r="A143" s="43" t="s">
        <v>567</v>
      </c>
      <c r="B143" s="37" t="s">
        <v>353</v>
      </c>
      <c r="C143" s="38"/>
      <c r="D143" s="38"/>
      <c r="E143" s="38"/>
      <c r="F143" s="44" t="s">
        <v>566</v>
      </c>
      <c r="G143" s="40"/>
      <c r="H143" s="25">
        <v>7207.51</v>
      </c>
      <c r="I143" s="25">
        <v>322.39999999999998</v>
      </c>
      <c r="J143" s="25">
        <v>0</v>
      </c>
      <c r="K143" s="25">
        <v>6885.11</v>
      </c>
      <c r="L143" s="85"/>
    </row>
    <row r="144" spans="1:12" x14ac:dyDescent="0.3">
      <c r="A144" s="45" t="s">
        <v>568</v>
      </c>
      <c r="B144" s="37" t="s">
        <v>353</v>
      </c>
      <c r="C144" s="38"/>
      <c r="D144" s="38"/>
      <c r="E144" s="38"/>
      <c r="F144" s="38"/>
      <c r="G144" s="46" t="s">
        <v>569</v>
      </c>
      <c r="H144" s="27">
        <v>7207.51</v>
      </c>
      <c r="I144" s="27">
        <v>322.39999999999998</v>
      </c>
      <c r="J144" s="27">
        <v>0</v>
      </c>
      <c r="K144" s="27">
        <v>6885.11</v>
      </c>
      <c r="L144" s="68"/>
    </row>
    <row r="145" spans="1:12" x14ac:dyDescent="0.3">
      <c r="A145" s="47" t="s">
        <v>353</v>
      </c>
      <c r="B145" s="37" t="s">
        <v>353</v>
      </c>
      <c r="C145" s="38"/>
      <c r="D145" s="38"/>
      <c r="E145" s="38"/>
      <c r="F145" s="38"/>
      <c r="G145" s="48" t="s">
        <v>353</v>
      </c>
      <c r="H145" s="26"/>
      <c r="I145" s="26"/>
      <c r="J145" s="26"/>
      <c r="K145" s="26"/>
      <c r="L145" s="69"/>
    </row>
    <row r="146" spans="1:12" x14ac:dyDescent="0.3">
      <c r="A146" s="43" t="s">
        <v>570</v>
      </c>
      <c r="B146" s="37" t="s">
        <v>353</v>
      </c>
      <c r="C146" s="38"/>
      <c r="D146" s="38"/>
      <c r="E146" s="44" t="s">
        <v>571</v>
      </c>
      <c r="F146" s="40"/>
      <c r="G146" s="40"/>
      <c r="H146" s="25">
        <v>385884.38</v>
      </c>
      <c r="I146" s="25">
        <v>0</v>
      </c>
      <c r="J146" s="25">
        <v>16929.41</v>
      </c>
      <c r="K146" s="25">
        <v>402813.79</v>
      </c>
      <c r="L146" s="85"/>
    </row>
    <row r="147" spans="1:12" x14ac:dyDescent="0.3">
      <c r="A147" s="43" t="s">
        <v>572</v>
      </c>
      <c r="B147" s="37" t="s">
        <v>353</v>
      </c>
      <c r="C147" s="38"/>
      <c r="D147" s="38"/>
      <c r="E147" s="38"/>
      <c r="F147" s="44" t="s">
        <v>571</v>
      </c>
      <c r="G147" s="40"/>
      <c r="H147" s="25">
        <v>385884.38</v>
      </c>
      <c r="I147" s="25">
        <v>0</v>
      </c>
      <c r="J147" s="25">
        <v>16929.41</v>
      </c>
      <c r="K147" s="25">
        <v>402813.79</v>
      </c>
      <c r="L147" s="85"/>
    </row>
    <row r="148" spans="1:12" x14ac:dyDescent="0.3">
      <c r="A148" s="45" t="s">
        <v>573</v>
      </c>
      <c r="B148" s="37" t="s">
        <v>353</v>
      </c>
      <c r="C148" s="38"/>
      <c r="D148" s="38"/>
      <c r="E148" s="38"/>
      <c r="F148" s="38"/>
      <c r="G148" s="46" t="s">
        <v>574</v>
      </c>
      <c r="H148" s="27">
        <v>35722.58</v>
      </c>
      <c r="I148" s="27">
        <v>0</v>
      </c>
      <c r="J148" s="27">
        <v>178.61</v>
      </c>
      <c r="K148" s="27">
        <v>35901.19</v>
      </c>
      <c r="L148" s="68"/>
    </row>
    <row r="149" spans="1:12" x14ac:dyDescent="0.3">
      <c r="A149" s="45" t="s">
        <v>575</v>
      </c>
      <c r="B149" s="37" t="s">
        <v>353</v>
      </c>
      <c r="C149" s="38"/>
      <c r="D149" s="38"/>
      <c r="E149" s="38"/>
      <c r="F149" s="38"/>
      <c r="G149" s="46" t="s">
        <v>576</v>
      </c>
      <c r="H149" s="27">
        <v>350161.8</v>
      </c>
      <c r="I149" s="27">
        <v>0</v>
      </c>
      <c r="J149" s="27">
        <v>16750.8</v>
      </c>
      <c r="K149" s="27">
        <v>366912.6</v>
      </c>
      <c r="L149" s="68"/>
    </row>
    <row r="150" spans="1:12" x14ac:dyDescent="0.3">
      <c r="A150" s="43" t="s">
        <v>353</v>
      </c>
      <c r="B150" s="37" t="s">
        <v>353</v>
      </c>
      <c r="C150" s="38"/>
      <c r="D150" s="44" t="s">
        <v>353</v>
      </c>
      <c r="E150" s="40"/>
      <c r="F150" s="40"/>
      <c r="G150" s="40"/>
      <c r="H150" s="28"/>
      <c r="I150" s="28"/>
      <c r="J150" s="28"/>
      <c r="K150" s="28"/>
      <c r="L150" s="40"/>
    </row>
    <row r="151" spans="1:12" x14ac:dyDescent="0.3">
      <c r="A151" s="43" t="s">
        <v>58</v>
      </c>
      <c r="B151" s="44" t="s">
        <v>577</v>
      </c>
      <c r="C151" s="40"/>
      <c r="D151" s="40"/>
      <c r="E151" s="40"/>
      <c r="F151" s="40"/>
      <c r="G151" s="40"/>
      <c r="H151" s="25">
        <v>36073683.490000002</v>
      </c>
      <c r="I151" s="25">
        <v>7622028.9400000004</v>
      </c>
      <c r="J151" s="25">
        <v>3509044.6</v>
      </c>
      <c r="K151" s="25">
        <v>40186667.829999998</v>
      </c>
      <c r="L151" s="86">
        <f>I151-J151</f>
        <v>4112984.3400000003</v>
      </c>
    </row>
    <row r="152" spans="1:12" x14ac:dyDescent="0.3">
      <c r="A152" s="43" t="s">
        <v>578</v>
      </c>
      <c r="B152" s="36" t="s">
        <v>353</v>
      </c>
      <c r="C152" s="44" t="s">
        <v>579</v>
      </c>
      <c r="D152" s="40"/>
      <c r="E152" s="40"/>
      <c r="F152" s="40"/>
      <c r="G152" s="40"/>
      <c r="H152" s="25">
        <v>30525665.5</v>
      </c>
      <c r="I152" s="25">
        <v>6936935.0899999999</v>
      </c>
      <c r="J152" s="25">
        <v>3493303.74</v>
      </c>
      <c r="K152" s="25">
        <v>33969296.850000001</v>
      </c>
      <c r="L152" s="86"/>
    </row>
    <row r="153" spans="1:12" x14ac:dyDescent="0.3">
      <c r="A153" s="43" t="s">
        <v>580</v>
      </c>
      <c r="B153" s="37" t="s">
        <v>353</v>
      </c>
      <c r="C153" s="38"/>
      <c r="D153" s="44" t="s">
        <v>581</v>
      </c>
      <c r="E153" s="40"/>
      <c r="F153" s="40"/>
      <c r="G153" s="40"/>
      <c r="H153" s="25">
        <v>25977698.309999999</v>
      </c>
      <c r="I153" s="25">
        <v>6495824.2599999998</v>
      </c>
      <c r="J153" s="25">
        <v>3493276.31</v>
      </c>
      <c r="K153" s="25">
        <v>28980246.260000002</v>
      </c>
      <c r="L153" s="86"/>
    </row>
    <row r="154" spans="1:12" x14ac:dyDescent="0.3">
      <c r="A154" s="43" t="s">
        <v>582</v>
      </c>
      <c r="B154" s="37" t="s">
        <v>353</v>
      </c>
      <c r="C154" s="38"/>
      <c r="D154" s="38"/>
      <c r="E154" s="44" t="s">
        <v>583</v>
      </c>
      <c r="F154" s="40"/>
      <c r="G154" s="40"/>
      <c r="H154" s="25">
        <v>532831.56999999995</v>
      </c>
      <c r="I154" s="25">
        <v>90240.97</v>
      </c>
      <c r="J154" s="25">
        <v>50450.45</v>
      </c>
      <c r="K154" s="25">
        <v>572622.09</v>
      </c>
      <c r="L154" s="86"/>
    </row>
    <row r="155" spans="1:12" x14ac:dyDescent="0.3">
      <c r="A155" s="43" t="s">
        <v>584</v>
      </c>
      <c r="B155" s="37" t="s">
        <v>353</v>
      </c>
      <c r="C155" s="38"/>
      <c r="D155" s="38"/>
      <c r="E155" s="38"/>
      <c r="F155" s="44" t="s">
        <v>585</v>
      </c>
      <c r="G155" s="40"/>
      <c r="H155" s="25">
        <v>180247.77</v>
      </c>
      <c r="I155" s="25">
        <v>0</v>
      </c>
      <c r="J155" s="25">
        <v>0</v>
      </c>
      <c r="K155" s="25">
        <v>180247.77</v>
      </c>
      <c r="L155" s="86"/>
    </row>
    <row r="156" spans="1:12" x14ac:dyDescent="0.3">
      <c r="A156" s="45" t="s">
        <v>586</v>
      </c>
      <c r="B156" s="37" t="s">
        <v>353</v>
      </c>
      <c r="C156" s="38"/>
      <c r="D156" s="38"/>
      <c r="E156" s="38"/>
      <c r="F156" s="38"/>
      <c r="G156" s="46" t="s">
        <v>587</v>
      </c>
      <c r="H156" s="27">
        <v>96229.43</v>
      </c>
      <c r="I156" s="27">
        <v>0</v>
      </c>
      <c r="J156" s="27">
        <v>0</v>
      </c>
      <c r="K156" s="27">
        <v>96229.43</v>
      </c>
      <c r="L156" s="86"/>
    </row>
    <row r="157" spans="1:12" x14ac:dyDescent="0.3">
      <c r="A157" s="45" t="s">
        <v>588</v>
      </c>
      <c r="B157" s="37" t="s">
        <v>353</v>
      </c>
      <c r="C157" s="38"/>
      <c r="D157" s="38"/>
      <c r="E157" s="38"/>
      <c r="F157" s="38"/>
      <c r="G157" s="46" t="s">
        <v>589</v>
      </c>
      <c r="H157" s="27">
        <v>35986.5</v>
      </c>
      <c r="I157" s="27">
        <v>0</v>
      </c>
      <c r="J157" s="27">
        <v>0</v>
      </c>
      <c r="K157" s="27">
        <v>35986.5</v>
      </c>
      <c r="L157" s="86"/>
    </row>
    <row r="158" spans="1:12" x14ac:dyDescent="0.3">
      <c r="A158" s="45" t="s">
        <v>590</v>
      </c>
      <c r="B158" s="37" t="s">
        <v>353</v>
      </c>
      <c r="C158" s="38"/>
      <c r="D158" s="38"/>
      <c r="E158" s="38"/>
      <c r="F158" s="38"/>
      <c r="G158" s="46" t="s">
        <v>591</v>
      </c>
      <c r="H158" s="27">
        <v>8434.34</v>
      </c>
      <c r="I158" s="27">
        <v>0</v>
      </c>
      <c r="J158" s="27">
        <v>0</v>
      </c>
      <c r="K158" s="27">
        <v>8434.34</v>
      </c>
      <c r="L158" s="86"/>
    </row>
    <row r="159" spans="1:12" x14ac:dyDescent="0.3">
      <c r="A159" s="45" t="s">
        <v>592</v>
      </c>
      <c r="B159" s="37" t="s">
        <v>353</v>
      </c>
      <c r="C159" s="38"/>
      <c r="D159" s="38"/>
      <c r="E159" s="38"/>
      <c r="F159" s="38"/>
      <c r="G159" s="46" t="s">
        <v>593</v>
      </c>
      <c r="H159" s="27">
        <v>27714.13</v>
      </c>
      <c r="I159" s="27">
        <v>0</v>
      </c>
      <c r="J159" s="27">
        <v>0</v>
      </c>
      <c r="K159" s="27">
        <v>27714.13</v>
      </c>
      <c r="L159" s="86"/>
    </row>
    <row r="160" spans="1:12" x14ac:dyDescent="0.3">
      <c r="A160" s="45" t="s">
        <v>594</v>
      </c>
      <c r="B160" s="37" t="s">
        <v>353</v>
      </c>
      <c r="C160" s="38"/>
      <c r="D160" s="38"/>
      <c r="E160" s="38"/>
      <c r="F160" s="38"/>
      <c r="G160" s="46" t="s">
        <v>595</v>
      </c>
      <c r="H160" s="27">
        <v>8373.1200000000008</v>
      </c>
      <c r="I160" s="27">
        <v>0</v>
      </c>
      <c r="J160" s="27">
        <v>0</v>
      </c>
      <c r="K160" s="27">
        <v>8373.1200000000008</v>
      </c>
      <c r="L160" s="86"/>
    </row>
    <row r="161" spans="1:12" x14ac:dyDescent="0.3">
      <c r="A161" s="45" t="s">
        <v>596</v>
      </c>
      <c r="B161" s="37" t="s">
        <v>353</v>
      </c>
      <c r="C161" s="38"/>
      <c r="D161" s="38"/>
      <c r="E161" s="38"/>
      <c r="F161" s="38"/>
      <c r="G161" s="46" t="s">
        <v>597</v>
      </c>
      <c r="H161" s="27">
        <v>1046.6400000000001</v>
      </c>
      <c r="I161" s="27">
        <v>0</v>
      </c>
      <c r="J161" s="27">
        <v>0</v>
      </c>
      <c r="K161" s="27">
        <v>1046.6400000000001</v>
      </c>
      <c r="L161" s="86"/>
    </row>
    <row r="162" spans="1:12" x14ac:dyDescent="0.3">
      <c r="A162" s="45" t="s">
        <v>598</v>
      </c>
      <c r="B162" s="37" t="s">
        <v>353</v>
      </c>
      <c r="C162" s="38"/>
      <c r="D162" s="38"/>
      <c r="E162" s="38"/>
      <c r="F162" s="38"/>
      <c r="G162" s="46" t="s">
        <v>599</v>
      </c>
      <c r="H162" s="27">
        <v>36.54</v>
      </c>
      <c r="I162" s="27">
        <v>0</v>
      </c>
      <c r="J162" s="27">
        <v>0</v>
      </c>
      <c r="K162" s="27">
        <v>36.54</v>
      </c>
      <c r="L162" s="86"/>
    </row>
    <row r="163" spans="1:12" x14ac:dyDescent="0.3">
      <c r="A163" s="45" t="s">
        <v>600</v>
      </c>
      <c r="B163" s="37" t="s">
        <v>353</v>
      </c>
      <c r="C163" s="38"/>
      <c r="D163" s="38"/>
      <c r="E163" s="38"/>
      <c r="F163" s="38"/>
      <c r="G163" s="46" t="s">
        <v>601</v>
      </c>
      <c r="H163" s="27">
        <v>2427.0700000000002</v>
      </c>
      <c r="I163" s="27">
        <v>0</v>
      </c>
      <c r="J163" s="27">
        <v>0</v>
      </c>
      <c r="K163" s="27">
        <v>2427.0700000000002</v>
      </c>
      <c r="L163" s="86"/>
    </row>
    <row r="164" spans="1:12" x14ac:dyDescent="0.3">
      <c r="A164" s="47" t="s">
        <v>353</v>
      </c>
      <c r="B164" s="37" t="s">
        <v>353</v>
      </c>
      <c r="C164" s="38"/>
      <c r="D164" s="38"/>
      <c r="E164" s="38"/>
      <c r="F164" s="38"/>
      <c r="G164" s="48" t="s">
        <v>353</v>
      </c>
      <c r="H164" s="26"/>
      <c r="I164" s="26"/>
      <c r="J164" s="26"/>
      <c r="K164" s="26"/>
      <c r="L164" s="86"/>
    </row>
    <row r="165" spans="1:12" x14ac:dyDescent="0.3">
      <c r="A165" s="43" t="s">
        <v>602</v>
      </c>
      <c r="B165" s="37" t="s">
        <v>353</v>
      </c>
      <c r="C165" s="38"/>
      <c r="D165" s="38"/>
      <c r="E165" s="38"/>
      <c r="F165" s="44" t="s">
        <v>603</v>
      </c>
      <c r="G165" s="40"/>
      <c r="H165" s="25">
        <v>352583.8</v>
      </c>
      <c r="I165" s="25">
        <v>90240.97</v>
      </c>
      <c r="J165" s="25">
        <v>50450.45</v>
      </c>
      <c r="K165" s="25">
        <v>392374.32</v>
      </c>
      <c r="L165" s="86">
        <f t="shared" ref="L165:L210" si="0">I165-J165</f>
        <v>39790.520000000004</v>
      </c>
    </row>
    <row r="166" spans="1:12" x14ac:dyDescent="0.3">
      <c r="A166" s="45" t="s">
        <v>604</v>
      </c>
      <c r="B166" s="37" t="s">
        <v>353</v>
      </c>
      <c r="C166" s="38"/>
      <c r="D166" s="38"/>
      <c r="E166" s="38"/>
      <c r="F166" s="38"/>
      <c r="G166" s="46" t="s">
        <v>587</v>
      </c>
      <c r="H166" s="27">
        <v>228664.45</v>
      </c>
      <c r="I166" s="27">
        <v>20324.71</v>
      </c>
      <c r="J166" s="27">
        <v>0</v>
      </c>
      <c r="K166" s="27">
        <v>248989.16</v>
      </c>
      <c r="L166" s="86"/>
    </row>
    <row r="167" spans="1:12" x14ac:dyDescent="0.3">
      <c r="A167" s="45" t="s">
        <v>605</v>
      </c>
      <c r="B167" s="37" t="s">
        <v>353</v>
      </c>
      <c r="C167" s="38"/>
      <c r="D167" s="38"/>
      <c r="E167" s="38"/>
      <c r="F167" s="38"/>
      <c r="G167" s="46" t="s">
        <v>589</v>
      </c>
      <c r="H167" s="27">
        <v>37578.129999999997</v>
      </c>
      <c r="I167" s="27">
        <v>40468.76</v>
      </c>
      <c r="J167" s="27">
        <v>37578.129999999997</v>
      </c>
      <c r="K167" s="27">
        <v>40468.76</v>
      </c>
      <c r="L167" s="86"/>
    </row>
    <row r="168" spans="1:12" x14ac:dyDescent="0.3">
      <c r="A168" s="45" t="s">
        <v>606</v>
      </c>
      <c r="B168" s="37" t="s">
        <v>353</v>
      </c>
      <c r="C168" s="38"/>
      <c r="D168" s="38"/>
      <c r="E168" s="38"/>
      <c r="F168" s="38"/>
      <c r="G168" s="46" t="s">
        <v>591</v>
      </c>
      <c r="H168" s="27">
        <v>12872.32</v>
      </c>
      <c r="I168" s="27">
        <v>20324.71</v>
      </c>
      <c r="J168" s="27">
        <v>12872.32</v>
      </c>
      <c r="K168" s="27">
        <v>20324.71</v>
      </c>
      <c r="L168" s="86"/>
    </row>
    <row r="169" spans="1:12" x14ac:dyDescent="0.3">
      <c r="A169" s="45" t="s">
        <v>607</v>
      </c>
      <c r="B169" s="37" t="s">
        <v>353</v>
      </c>
      <c r="C169" s="38"/>
      <c r="D169" s="38"/>
      <c r="E169" s="38"/>
      <c r="F169" s="38"/>
      <c r="G169" s="46" t="s">
        <v>593</v>
      </c>
      <c r="H169" s="27">
        <v>47765.36</v>
      </c>
      <c r="I169" s="27">
        <v>6097.42</v>
      </c>
      <c r="J169" s="27">
        <v>0</v>
      </c>
      <c r="K169" s="27">
        <v>53862.78</v>
      </c>
      <c r="L169" s="86"/>
    </row>
    <row r="170" spans="1:12" x14ac:dyDescent="0.3">
      <c r="A170" s="45" t="s">
        <v>608</v>
      </c>
      <c r="B170" s="37" t="s">
        <v>353</v>
      </c>
      <c r="C170" s="38"/>
      <c r="D170" s="38"/>
      <c r="E170" s="38"/>
      <c r="F170" s="38"/>
      <c r="G170" s="46" t="s">
        <v>595</v>
      </c>
      <c r="H170" s="27">
        <v>19106.150000000001</v>
      </c>
      <c r="I170" s="27">
        <v>2438.9699999999998</v>
      </c>
      <c r="J170" s="27">
        <v>0</v>
      </c>
      <c r="K170" s="27">
        <v>21545.119999999999</v>
      </c>
      <c r="L170" s="86"/>
    </row>
    <row r="171" spans="1:12" x14ac:dyDescent="0.3">
      <c r="A171" s="45" t="s">
        <v>609</v>
      </c>
      <c r="B171" s="37" t="s">
        <v>353</v>
      </c>
      <c r="C171" s="38"/>
      <c r="D171" s="38"/>
      <c r="E171" s="38"/>
      <c r="F171" s="38"/>
      <c r="G171" s="46" t="s">
        <v>599</v>
      </c>
      <c r="H171" s="27">
        <v>77.11</v>
      </c>
      <c r="I171" s="27">
        <v>6.83</v>
      </c>
      <c r="J171" s="27">
        <v>0</v>
      </c>
      <c r="K171" s="27">
        <v>83.94</v>
      </c>
      <c r="L171" s="86"/>
    </row>
    <row r="172" spans="1:12" x14ac:dyDescent="0.3">
      <c r="A172" s="45" t="s">
        <v>610</v>
      </c>
      <c r="B172" s="37" t="s">
        <v>353</v>
      </c>
      <c r="C172" s="38"/>
      <c r="D172" s="38"/>
      <c r="E172" s="38"/>
      <c r="F172" s="38"/>
      <c r="G172" s="46" t="s">
        <v>601</v>
      </c>
      <c r="H172" s="27">
        <v>6520.28</v>
      </c>
      <c r="I172" s="27">
        <v>579.57000000000005</v>
      </c>
      <c r="J172" s="27">
        <v>0</v>
      </c>
      <c r="K172" s="27">
        <v>7099.85</v>
      </c>
      <c r="L172" s="86"/>
    </row>
    <row r="173" spans="1:12" x14ac:dyDescent="0.3">
      <c r="A173" s="47" t="s">
        <v>353</v>
      </c>
      <c r="B173" s="37" t="s">
        <v>353</v>
      </c>
      <c r="C173" s="38"/>
      <c r="D173" s="38"/>
      <c r="E173" s="38"/>
      <c r="F173" s="38"/>
      <c r="G173" s="48" t="s">
        <v>353</v>
      </c>
      <c r="H173" s="26"/>
      <c r="I173" s="26"/>
      <c r="J173" s="26"/>
      <c r="K173" s="26"/>
      <c r="L173" s="86"/>
    </row>
    <row r="174" spans="1:12" x14ac:dyDescent="0.3">
      <c r="A174" s="43" t="s">
        <v>611</v>
      </c>
      <c r="B174" s="37" t="s">
        <v>353</v>
      </c>
      <c r="C174" s="38"/>
      <c r="D174" s="38"/>
      <c r="E174" s="44" t="s">
        <v>612</v>
      </c>
      <c r="F174" s="40"/>
      <c r="G174" s="40"/>
      <c r="H174" s="25">
        <v>25206688.579999998</v>
      </c>
      <c r="I174" s="25">
        <v>6353464.54</v>
      </c>
      <c r="J174" s="25">
        <v>3424019.23</v>
      </c>
      <c r="K174" s="25">
        <v>28136133.890000001</v>
      </c>
      <c r="L174" s="86"/>
    </row>
    <row r="175" spans="1:12" x14ac:dyDescent="0.3">
      <c r="A175" s="43" t="s">
        <v>613</v>
      </c>
      <c r="B175" s="37" t="s">
        <v>353</v>
      </c>
      <c r="C175" s="38"/>
      <c r="D175" s="38"/>
      <c r="E175" s="38"/>
      <c r="F175" s="44" t="s">
        <v>585</v>
      </c>
      <c r="G175" s="40"/>
      <c r="H175" s="25">
        <v>2703500.32</v>
      </c>
      <c r="I175" s="25">
        <v>766478.85</v>
      </c>
      <c r="J175" s="25">
        <v>403102.88</v>
      </c>
      <c r="K175" s="25">
        <v>3066876.29</v>
      </c>
      <c r="L175" s="86">
        <f t="shared" si="0"/>
        <v>363375.97</v>
      </c>
    </row>
    <row r="176" spans="1:12" x14ac:dyDescent="0.3">
      <c r="A176" s="45" t="s">
        <v>614</v>
      </c>
      <c r="B176" s="37" t="s">
        <v>353</v>
      </c>
      <c r="C176" s="38"/>
      <c r="D176" s="38"/>
      <c r="E176" s="38"/>
      <c r="F176" s="38"/>
      <c r="G176" s="46" t="s">
        <v>587</v>
      </c>
      <c r="H176" s="27">
        <v>1272654.22</v>
      </c>
      <c r="I176" s="27">
        <v>145341.45000000001</v>
      </c>
      <c r="J176" s="27">
        <v>0</v>
      </c>
      <c r="K176" s="27">
        <v>1417995.67</v>
      </c>
      <c r="L176" s="86"/>
    </row>
    <row r="177" spans="1:12" x14ac:dyDescent="0.3">
      <c r="A177" s="45" t="s">
        <v>615</v>
      </c>
      <c r="B177" s="37" t="s">
        <v>353</v>
      </c>
      <c r="C177" s="38"/>
      <c r="D177" s="38"/>
      <c r="E177" s="38"/>
      <c r="F177" s="38"/>
      <c r="G177" s="46" t="s">
        <v>589</v>
      </c>
      <c r="H177" s="27">
        <v>471273.1</v>
      </c>
      <c r="I177" s="27">
        <v>327642.96999999997</v>
      </c>
      <c r="J177" s="27">
        <v>295010.73</v>
      </c>
      <c r="K177" s="27">
        <v>503905.34</v>
      </c>
      <c r="L177" s="86"/>
    </row>
    <row r="178" spans="1:12" x14ac:dyDescent="0.3">
      <c r="A178" s="45" t="s">
        <v>616</v>
      </c>
      <c r="B178" s="37" t="s">
        <v>353</v>
      </c>
      <c r="C178" s="38"/>
      <c r="D178" s="38"/>
      <c r="E178" s="38"/>
      <c r="F178" s="38"/>
      <c r="G178" s="46" t="s">
        <v>591</v>
      </c>
      <c r="H178" s="27">
        <v>104995.5</v>
      </c>
      <c r="I178" s="27">
        <v>143488.35</v>
      </c>
      <c r="J178" s="27">
        <v>99160.46</v>
      </c>
      <c r="K178" s="27">
        <v>149323.39000000001</v>
      </c>
      <c r="L178" s="86"/>
    </row>
    <row r="179" spans="1:12" x14ac:dyDescent="0.3">
      <c r="A179" s="45" t="s">
        <v>617</v>
      </c>
      <c r="B179" s="37" t="s">
        <v>353</v>
      </c>
      <c r="C179" s="38"/>
      <c r="D179" s="38"/>
      <c r="E179" s="38"/>
      <c r="F179" s="38"/>
      <c r="G179" s="46" t="s">
        <v>618</v>
      </c>
      <c r="H179" s="27">
        <v>-2560.8000000000002</v>
      </c>
      <c r="I179" s="27">
        <v>0</v>
      </c>
      <c r="J179" s="27">
        <v>0</v>
      </c>
      <c r="K179" s="27">
        <v>-2560.8000000000002</v>
      </c>
      <c r="L179" s="86"/>
    </row>
    <row r="180" spans="1:12" x14ac:dyDescent="0.3">
      <c r="A180" s="45" t="s">
        <v>619</v>
      </c>
      <c r="B180" s="37" t="s">
        <v>353</v>
      </c>
      <c r="C180" s="38"/>
      <c r="D180" s="38"/>
      <c r="E180" s="38"/>
      <c r="F180" s="38"/>
      <c r="G180" s="46" t="s">
        <v>593</v>
      </c>
      <c r="H180" s="27">
        <v>373632.08</v>
      </c>
      <c r="I180" s="27">
        <v>77105.490000000005</v>
      </c>
      <c r="J180" s="27">
        <v>0</v>
      </c>
      <c r="K180" s="27">
        <v>450737.57</v>
      </c>
      <c r="L180" s="86"/>
    </row>
    <row r="181" spans="1:12" x14ac:dyDescent="0.3">
      <c r="A181" s="45" t="s">
        <v>620</v>
      </c>
      <c r="B181" s="37" t="s">
        <v>353</v>
      </c>
      <c r="C181" s="38"/>
      <c r="D181" s="38"/>
      <c r="E181" s="38"/>
      <c r="F181" s="38"/>
      <c r="G181" s="46" t="s">
        <v>595</v>
      </c>
      <c r="H181" s="27">
        <v>119501.86</v>
      </c>
      <c r="I181" s="27">
        <v>18261.490000000002</v>
      </c>
      <c r="J181" s="27">
        <v>0</v>
      </c>
      <c r="K181" s="27">
        <v>137763.35</v>
      </c>
      <c r="L181" s="86"/>
    </row>
    <row r="182" spans="1:12" x14ac:dyDescent="0.3">
      <c r="A182" s="45" t="s">
        <v>621</v>
      </c>
      <c r="B182" s="37" t="s">
        <v>353</v>
      </c>
      <c r="C182" s="38"/>
      <c r="D182" s="38"/>
      <c r="E182" s="38"/>
      <c r="F182" s="38"/>
      <c r="G182" s="46" t="s">
        <v>597</v>
      </c>
      <c r="H182" s="27">
        <v>14026.3</v>
      </c>
      <c r="I182" s="27">
        <v>3004.52</v>
      </c>
      <c r="J182" s="27">
        <v>0</v>
      </c>
      <c r="K182" s="27">
        <v>17030.82</v>
      </c>
      <c r="L182" s="86"/>
    </row>
    <row r="183" spans="1:12" x14ac:dyDescent="0.3">
      <c r="A183" s="45" t="s">
        <v>622</v>
      </c>
      <c r="B183" s="37" t="s">
        <v>353</v>
      </c>
      <c r="C183" s="38"/>
      <c r="D183" s="38"/>
      <c r="E183" s="38"/>
      <c r="F183" s="38"/>
      <c r="G183" s="46" t="s">
        <v>623</v>
      </c>
      <c r="H183" s="27">
        <v>97347.03</v>
      </c>
      <c r="I183" s="27">
        <v>15885.66</v>
      </c>
      <c r="J183" s="27">
        <v>5057.12</v>
      </c>
      <c r="K183" s="27">
        <v>108175.57</v>
      </c>
      <c r="L183" s="86"/>
    </row>
    <row r="184" spans="1:12" x14ac:dyDescent="0.3">
      <c r="A184" s="45" t="s">
        <v>624</v>
      </c>
      <c r="B184" s="37" t="s">
        <v>353</v>
      </c>
      <c r="C184" s="38"/>
      <c r="D184" s="38"/>
      <c r="E184" s="38"/>
      <c r="F184" s="38"/>
      <c r="G184" s="46" t="s">
        <v>599</v>
      </c>
      <c r="H184" s="27">
        <v>2572.8200000000002</v>
      </c>
      <c r="I184" s="27">
        <v>307.44</v>
      </c>
      <c r="J184" s="27">
        <v>0</v>
      </c>
      <c r="K184" s="27">
        <v>2880.26</v>
      </c>
      <c r="L184" s="86"/>
    </row>
    <row r="185" spans="1:12" x14ac:dyDescent="0.3">
      <c r="A185" s="45" t="s">
        <v>625</v>
      </c>
      <c r="B185" s="37" t="s">
        <v>353</v>
      </c>
      <c r="C185" s="38"/>
      <c r="D185" s="38"/>
      <c r="E185" s="38"/>
      <c r="F185" s="38"/>
      <c r="G185" s="46" t="s">
        <v>601</v>
      </c>
      <c r="H185" s="27">
        <v>207445.72</v>
      </c>
      <c r="I185" s="27">
        <v>24335.13</v>
      </c>
      <c r="J185" s="27">
        <v>0</v>
      </c>
      <c r="K185" s="27">
        <v>231780.85</v>
      </c>
      <c r="L185" s="86"/>
    </row>
    <row r="186" spans="1:12" x14ac:dyDescent="0.3">
      <c r="A186" s="45" t="s">
        <v>626</v>
      </c>
      <c r="B186" s="37" t="s">
        <v>353</v>
      </c>
      <c r="C186" s="38"/>
      <c r="D186" s="38"/>
      <c r="E186" s="38"/>
      <c r="F186" s="38"/>
      <c r="G186" s="46" t="s">
        <v>627</v>
      </c>
      <c r="H186" s="27">
        <v>35611.49</v>
      </c>
      <c r="I186" s="27">
        <v>9942.35</v>
      </c>
      <c r="J186" s="27">
        <v>3874.57</v>
      </c>
      <c r="K186" s="27">
        <v>41679.269999999997</v>
      </c>
      <c r="L186" s="86"/>
    </row>
    <row r="187" spans="1:12" x14ac:dyDescent="0.3">
      <c r="A187" s="45" t="s">
        <v>628</v>
      </c>
      <c r="B187" s="37" t="s">
        <v>353</v>
      </c>
      <c r="C187" s="38"/>
      <c r="D187" s="38"/>
      <c r="E187" s="38"/>
      <c r="F187" s="38"/>
      <c r="G187" s="46" t="s">
        <v>629</v>
      </c>
      <c r="H187" s="27">
        <v>7001</v>
      </c>
      <c r="I187" s="27">
        <v>1164</v>
      </c>
      <c r="J187" s="27">
        <v>0</v>
      </c>
      <c r="K187" s="27">
        <v>8165</v>
      </c>
      <c r="L187" s="86"/>
    </row>
    <row r="188" spans="1:12" x14ac:dyDescent="0.3">
      <c r="A188" s="47" t="s">
        <v>353</v>
      </c>
      <c r="B188" s="37" t="s">
        <v>353</v>
      </c>
      <c r="C188" s="38"/>
      <c r="D188" s="38"/>
      <c r="E188" s="38"/>
      <c r="F188" s="38"/>
      <c r="G188" s="48" t="s">
        <v>353</v>
      </c>
      <c r="H188" s="26"/>
      <c r="I188" s="26"/>
      <c r="J188" s="26"/>
      <c r="K188" s="26"/>
      <c r="L188" s="86"/>
    </row>
    <row r="189" spans="1:12" x14ac:dyDescent="0.3">
      <c r="A189" s="43" t="s">
        <v>630</v>
      </c>
      <c r="B189" s="37" t="s">
        <v>353</v>
      </c>
      <c r="C189" s="38"/>
      <c r="D189" s="38"/>
      <c r="E189" s="38"/>
      <c r="F189" s="44" t="s">
        <v>603</v>
      </c>
      <c r="G189" s="40"/>
      <c r="H189" s="25">
        <v>22503188.260000002</v>
      </c>
      <c r="I189" s="25">
        <v>5586985.6900000004</v>
      </c>
      <c r="J189" s="25">
        <v>3020916.35</v>
      </c>
      <c r="K189" s="25">
        <v>25069257.600000001</v>
      </c>
      <c r="L189" s="86">
        <f t="shared" si="0"/>
        <v>2566069.3400000003</v>
      </c>
    </row>
    <row r="190" spans="1:12" x14ac:dyDescent="0.3">
      <c r="A190" s="45" t="s">
        <v>631</v>
      </c>
      <c r="B190" s="37" t="s">
        <v>353</v>
      </c>
      <c r="C190" s="38"/>
      <c r="D190" s="38"/>
      <c r="E190" s="38"/>
      <c r="F190" s="38"/>
      <c r="G190" s="46" t="s">
        <v>587</v>
      </c>
      <c r="H190" s="27">
        <v>11262969.119999999</v>
      </c>
      <c r="I190" s="27">
        <v>1361011.37</v>
      </c>
      <c r="J190" s="27">
        <v>8791.01</v>
      </c>
      <c r="K190" s="27">
        <v>12615189.48</v>
      </c>
      <c r="L190" s="86"/>
    </row>
    <row r="191" spans="1:12" x14ac:dyDescent="0.3">
      <c r="A191" s="45" t="s">
        <v>632</v>
      </c>
      <c r="B191" s="37" t="s">
        <v>353</v>
      </c>
      <c r="C191" s="38"/>
      <c r="D191" s="38"/>
      <c r="E191" s="38"/>
      <c r="F191" s="38"/>
      <c r="G191" s="46" t="s">
        <v>589</v>
      </c>
      <c r="H191" s="27">
        <v>3095304.96</v>
      </c>
      <c r="I191" s="27">
        <v>1978638.62</v>
      </c>
      <c r="J191" s="27">
        <v>2225683.9300000002</v>
      </c>
      <c r="K191" s="27">
        <v>2848259.65</v>
      </c>
      <c r="L191" s="86"/>
    </row>
    <row r="192" spans="1:12" x14ac:dyDescent="0.3">
      <c r="A192" s="45" t="s">
        <v>633</v>
      </c>
      <c r="B192" s="37" t="s">
        <v>353</v>
      </c>
      <c r="C192" s="38"/>
      <c r="D192" s="38"/>
      <c r="E192" s="38"/>
      <c r="F192" s="38"/>
      <c r="G192" s="46" t="s">
        <v>591</v>
      </c>
      <c r="H192" s="27">
        <v>753985.84</v>
      </c>
      <c r="I192" s="27">
        <v>1059272.8799999999</v>
      </c>
      <c r="J192" s="27">
        <v>729588.12</v>
      </c>
      <c r="K192" s="27">
        <v>1083670.6000000001</v>
      </c>
      <c r="L192" s="86"/>
    </row>
    <row r="193" spans="1:12" x14ac:dyDescent="0.3">
      <c r="A193" s="45" t="s">
        <v>634</v>
      </c>
      <c r="B193" s="37" t="s">
        <v>353</v>
      </c>
      <c r="C193" s="38"/>
      <c r="D193" s="38"/>
      <c r="E193" s="38"/>
      <c r="F193" s="38"/>
      <c r="G193" s="46" t="s">
        <v>618</v>
      </c>
      <c r="H193" s="27">
        <v>12391.89</v>
      </c>
      <c r="I193" s="27">
        <v>8130.27</v>
      </c>
      <c r="J193" s="27">
        <v>0</v>
      </c>
      <c r="K193" s="27">
        <v>20522.16</v>
      </c>
      <c r="L193" s="86"/>
    </row>
    <row r="194" spans="1:12" x14ac:dyDescent="0.3">
      <c r="A194" s="45" t="s">
        <v>635</v>
      </c>
      <c r="B194" s="37" t="s">
        <v>353</v>
      </c>
      <c r="C194" s="38"/>
      <c r="D194" s="38"/>
      <c r="E194" s="38"/>
      <c r="F194" s="38"/>
      <c r="G194" s="46" t="s">
        <v>636</v>
      </c>
      <c r="H194" s="27">
        <v>4837.41</v>
      </c>
      <c r="I194" s="27">
        <v>0</v>
      </c>
      <c r="J194" s="27">
        <v>0</v>
      </c>
      <c r="K194" s="27">
        <v>4837.41</v>
      </c>
      <c r="L194" s="86"/>
    </row>
    <row r="195" spans="1:12" x14ac:dyDescent="0.3">
      <c r="A195" s="45" t="s">
        <v>637</v>
      </c>
      <c r="B195" s="37" t="s">
        <v>353</v>
      </c>
      <c r="C195" s="38"/>
      <c r="D195" s="38"/>
      <c r="E195" s="38"/>
      <c r="F195" s="38"/>
      <c r="G195" s="46" t="s">
        <v>593</v>
      </c>
      <c r="H195" s="27">
        <v>3199500.71</v>
      </c>
      <c r="I195" s="27">
        <v>662889.67000000004</v>
      </c>
      <c r="J195" s="27">
        <v>0.14000000000000001</v>
      </c>
      <c r="K195" s="27">
        <v>3862390.24</v>
      </c>
      <c r="L195" s="86"/>
    </row>
    <row r="196" spans="1:12" x14ac:dyDescent="0.3">
      <c r="A196" s="45" t="s">
        <v>638</v>
      </c>
      <c r="B196" s="37" t="s">
        <v>353</v>
      </c>
      <c r="C196" s="38"/>
      <c r="D196" s="38"/>
      <c r="E196" s="38"/>
      <c r="F196" s="38"/>
      <c r="G196" s="46" t="s">
        <v>595</v>
      </c>
      <c r="H196" s="27">
        <v>1044195.16</v>
      </c>
      <c r="I196" s="27">
        <v>177872.29</v>
      </c>
      <c r="J196" s="27">
        <v>0</v>
      </c>
      <c r="K196" s="27">
        <v>1222067.45</v>
      </c>
      <c r="L196" s="86"/>
    </row>
    <row r="197" spans="1:12" x14ac:dyDescent="0.3">
      <c r="A197" s="45" t="s">
        <v>639</v>
      </c>
      <c r="B197" s="37" t="s">
        <v>353</v>
      </c>
      <c r="C197" s="38"/>
      <c r="D197" s="38"/>
      <c r="E197" s="38"/>
      <c r="F197" s="38"/>
      <c r="G197" s="46" t="s">
        <v>597</v>
      </c>
      <c r="H197" s="27">
        <v>119772.38</v>
      </c>
      <c r="I197" s="27">
        <v>25087.99</v>
      </c>
      <c r="J197" s="27">
        <v>0</v>
      </c>
      <c r="K197" s="27">
        <v>144860.37</v>
      </c>
      <c r="L197" s="86"/>
    </row>
    <row r="198" spans="1:12" x14ac:dyDescent="0.3">
      <c r="A198" s="45" t="s">
        <v>640</v>
      </c>
      <c r="B198" s="37" t="s">
        <v>353</v>
      </c>
      <c r="C198" s="38"/>
      <c r="D198" s="38"/>
      <c r="E198" s="38"/>
      <c r="F198" s="38"/>
      <c r="G198" s="46" t="s">
        <v>623</v>
      </c>
      <c r="H198" s="27">
        <v>972496.58</v>
      </c>
      <c r="I198" s="27">
        <v>130682.35</v>
      </c>
      <c r="J198" s="27">
        <v>36711.08</v>
      </c>
      <c r="K198" s="27">
        <v>1066467.8500000001</v>
      </c>
      <c r="L198" s="86"/>
    </row>
    <row r="199" spans="1:12" x14ac:dyDescent="0.3">
      <c r="A199" s="45" t="s">
        <v>641</v>
      </c>
      <c r="B199" s="37" t="s">
        <v>353</v>
      </c>
      <c r="C199" s="38"/>
      <c r="D199" s="38"/>
      <c r="E199" s="38"/>
      <c r="F199" s="38"/>
      <c r="G199" s="46" t="s">
        <v>599</v>
      </c>
      <c r="H199" s="27">
        <v>29685.93</v>
      </c>
      <c r="I199" s="27">
        <v>3311.35</v>
      </c>
      <c r="J199" s="27">
        <v>18.25</v>
      </c>
      <c r="K199" s="27">
        <v>32979.03</v>
      </c>
      <c r="L199" s="86"/>
    </row>
    <row r="200" spans="1:12" x14ac:dyDescent="0.3">
      <c r="A200" s="45" t="s">
        <v>642</v>
      </c>
      <c r="B200" s="37" t="s">
        <v>353</v>
      </c>
      <c r="C200" s="38"/>
      <c r="D200" s="38"/>
      <c r="E200" s="38"/>
      <c r="F200" s="38"/>
      <c r="G200" s="46" t="s">
        <v>601</v>
      </c>
      <c r="H200" s="27">
        <v>1784064.24</v>
      </c>
      <c r="I200" s="27">
        <v>143357.04999999999</v>
      </c>
      <c r="J200" s="27">
        <v>902.93</v>
      </c>
      <c r="K200" s="27">
        <v>1926518.36</v>
      </c>
      <c r="L200" s="86"/>
    </row>
    <row r="201" spans="1:12" x14ac:dyDescent="0.3">
      <c r="A201" s="45" t="s">
        <v>643</v>
      </c>
      <c r="B201" s="37" t="s">
        <v>353</v>
      </c>
      <c r="C201" s="38"/>
      <c r="D201" s="38"/>
      <c r="E201" s="38"/>
      <c r="F201" s="38"/>
      <c r="G201" s="46" t="s">
        <v>627</v>
      </c>
      <c r="H201" s="27">
        <v>208193.61</v>
      </c>
      <c r="I201" s="27">
        <v>35536.11</v>
      </c>
      <c r="J201" s="27">
        <v>19220.89</v>
      </c>
      <c r="K201" s="27">
        <v>224508.83</v>
      </c>
      <c r="L201" s="86"/>
    </row>
    <row r="202" spans="1:12" x14ac:dyDescent="0.3">
      <c r="A202" s="45" t="s">
        <v>644</v>
      </c>
      <c r="B202" s="37" t="s">
        <v>353</v>
      </c>
      <c r="C202" s="38"/>
      <c r="D202" s="38"/>
      <c r="E202" s="38"/>
      <c r="F202" s="38"/>
      <c r="G202" s="46" t="s">
        <v>629</v>
      </c>
      <c r="H202" s="27">
        <v>15790.43</v>
      </c>
      <c r="I202" s="27">
        <v>1195.74</v>
      </c>
      <c r="J202" s="27">
        <v>0</v>
      </c>
      <c r="K202" s="27">
        <v>16986.169999999998</v>
      </c>
      <c r="L202" s="86"/>
    </row>
    <row r="203" spans="1:12" x14ac:dyDescent="0.3">
      <c r="A203" s="47" t="s">
        <v>353</v>
      </c>
      <c r="B203" s="37" t="s">
        <v>353</v>
      </c>
      <c r="C203" s="38"/>
      <c r="D203" s="38"/>
      <c r="E203" s="38"/>
      <c r="F203" s="38"/>
      <c r="G203" s="48" t="s">
        <v>353</v>
      </c>
      <c r="H203" s="26"/>
      <c r="I203" s="26"/>
      <c r="J203" s="26"/>
      <c r="K203" s="26"/>
      <c r="L203" s="86"/>
    </row>
    <row r="204" spans="1:12" x14ac:dyDescent="0.3">
      <c r="A204" s="43" t="s">
        <v>645</v>
      </c>
      <c r="B204" s="37" t="s">
        <v>353</v>
      </c>
      <c r="C204" s="38"/>
      <c r="D204" s="38"/>
      <c r="E204" s="44" t="s">
        <v>646</v>
      </c>
      <c r="F204" s="40"/>
      <c r="G204" s="40"/>
      <c r="H204" s="25">
        <v>4842.16</v>
      </c>
      <c r="I204" s="25">
        <v>2444.54</v>
      </c>
      <c r="J204" s="25">
        <v>0</v>
      </c>
      <c r="K204" s="25">
        <v>7286.7</v>
      </c>
      <c r="L204" s="86">
        <f t="shared" si="0"/>
        <v>2444.54</v>
      </c>
    </row>
    <row r="205" spans="1:12" x14ac:dyDescent="0.3">
      <c r="A205" s="43" t="s">
        <v>647</v>
      </c>
      <c r="B205" s="37" t="s">
        <v>353</v>
      </c>
      <c r="C205" s="38"/>
      <c r="D205" s="38"/>
      <c r="E205" s="38"/>
      <c r="F205" s="44" t="s">
        <v>585</v>
      </c>
      <c r="G205" s="40"/>
      <c r="H205" s="25">
        <v>4842.16</v>
      </c>
      <c r="I205" s="25">
        <v>2444.54</v>
      </c>
      <c r="J205" s="25">
        <v>0</v>
      </c>
      <c r="K205" s="25">
        <v>7286.7</v>
      </c>
      <c r="L205" s="86"/>
    </row>
    <row r="206" spans="1:12" x14ac:dyDescent="0.3">
      <c r="A206" s="45" t="s">
        <v>648</v>
      </c>
      <c r="B206" s="37" t="s">
        <v>353</v>
      </c>
      <c r="C206" s="38"/>
      <c r="D206" s="38"/>
      <c r="E206" s="38"/>
      <c r="F206" s="38"/>
      <c r="G206" s="46" t="s">
        <v>599</v>
      </c>
      <c r="H206" s="27">
        <v>26.48</v>
      </c>
      <c r="I206" s="27">
        <v>13.66</v>
      </c>
      <c r="J206" s="27">
        <v>0</v>
      </c>
      <c r="K206" s="27">
        <v>40.14</v>
      </c>
      <c r="L206" s="86"/>
    </row>
    <row r="207" spans="1:12" x14ac:dyDescent="0.3">
      <c r="A207" s="45" t="s">
        <v>649</v>
      </c>
      <c r="B207" s="37" t="s">
        <v>353</v>
      </c>
      <c r="C207" s="38"/>
      <c r="D207" s="38"/>
      <c r="E207" s="38"/>
      <c r="F207" s="38"/>
      <c r="G207" s="46" t="s">
        <v>627</v>
      </c>
      <c r="H207" s="27">
        <v>1190.08</v>
      </c>
      <c r="I207" s="27">
        <v>700.22</v>
      </c>
      <c r="J207" s="27">
        <v>0</v>
      </c>
      <c r="K207" s="27">
        <v>1890.3</v>
      </c>
      <c r="L207" s="86"/>
    </row>
    <row r="208" spans="1:12" x14ac:dyDescent="0.3">
      <c r="A208" s="45" t="s">
        <v>650</v>
      </c>
      <c r="B208" s="37" t="s">
        <v>353</v>
      </c>
      <c r="C208" s="38"/>
      <c r="D208" s="38"/>
      <c r="E208" s="38"/>
      <c r="F208" s="38"/>
      <c r="G208" s="46" t="s">
        <v>651</v>
      </c>
      <c r="H208" s="27">
        <v>3625.6</v>
      </c>
      <c r="I208" s="27">
        <v>1730.66</v>
      </c>
      <c r="J208" s="27">
        <v>0</v>
      </c>
      <c r="K208" s="27">
        <v>5356.26</v>
      </c>
      <c r="L208" s="86"/>
    </row>
    <row r="209" spans="1:12" x14ac:dyDescent="0.3">
      <c r="A209" s="47" t="s">
        <v>353</v>
      </c>
      <c r="B209" s="37" t="s">
        <v>353</v>
      </c>
      <c r="C209" s="38"/>
      <c r="D209" s="38"/>
      <c r="E209" s="38"/>
      <c r="F209" s="38"/>
      <c r="G209" s="48" t="s">
        <v>353</v>
      </c>
      <c r="H209" s="26"/>
      <c r="I209" s="26"/>
      <c r="J209" s="26"/>
      <c r="K209" s="26"/>
      <c r="L209" s="86"/>
    </row>
    <row r="210" spans="1:12" x14ac:dyDescent="0.3">
      <c r="A210" s="43" t="s">
        <v>652</v>
      </c>
      <c r="B210" s="37" t="s">
        <v>353</v>
      </c>
      <c r="C210" s="38"/>
      <c r="D210" s="38"/>
      <c r="E210" s="44" t="s">
        <v>653</v>
      </c>
      <c r="F210" s="40"/>
      <c r="G210" s="40"/>
      <c r="H210" s="25">
        <v>233336</v>
      </c>
      <c r="I210" s="25">
        <v>49674.21</v>
      </c>
      <c r="J210" s="25">
        <v>18806.63</v>
      </c>
      <c r="K210" s="25">
        <v>264203.58</v>
      </c>
      <c r="L210" s="86">
        <f t="shared" si="0"/>
        <v>30867.579999999998</v>
      </c>
    </row>
    <row r="211" spans="1:12" x14ac:dyDescent="0.3">
      <c r="A211" s="43" t="s">
        <v>654</v>
      </c>
      <c r="B211" s="37" t="s">
        <v>353</v>
      </c>
      <c r="C211" s="38"/>
      <c r="D211" s="38"/>
      <c r="E211" s="38"/>
      <c r="F211" s="44" t="s">
        <v>603</v>
      </c>
      <c r="G211" s="40"/>
      <c r="H211" s="25">
        <v>233336</v>
      </c>
      <c r="I211" s="25">
        <v>49674.21</v>
      </c>
      <c r="J211" s="25">
        <v>18806.63</v>
      </c>
      <c r="K211" s="25">
        <v>264203.58</v>
      </c>
      <c r="L211" s="86"/>
    </row>
    <row r="212" spans="1:12" x14ac:dyDescent="0.3">
      <c r="A212" s="45" t="s">
        <v>655</v>
      </c>
      <c r="B212" s="37" t="s">
        <v>353</v>
      </c>
      <c r="C212" s="38"/>
      <c r="D212" s="38"/>
      <c r="E212" s="38"/>
      <c r="F212" s="38"/>
      <c r="G212" s="46" t="s">
        <v>587</v>
      </c>
      <c r="H212" s="27">
        <v>105400.54</v>
      </c>
      <c r="I212" s="27">
        <v>12393.08</v>
      </c>
      <c r="J212" s="27">
        <v>0</v>
      </c>
      <c r="K212" s="27">
        <v>117793.62</v>
      </c>
      <c r="L212" s="86"/>
    </row>
    <row r="213" spans="1:12" x14ac:dyDescent="0.3">
      <c r="A213" s="45" t="s">
        <v>656</v>
      </c>
      <c r="B213" s="37" t="s">
        <v>353</v>
      </c>
      <c r="C213" s="38"/>
      <c r="D213" s="38"/>
      <c r="E213" s="38"/>
      <c r="F213" s="38"/>
      <c r="G213" s="46" t="s">
        <v>589</v>
      </c>
      <c r="H213" s="27">
        <v>22867.1</v>
      </c>
      <c r="I213" s="27">
        <v>15191.92</v>
      </c>
      <c r="J213" s="27">
        <v>13326.38</v>
      </c>
      <c r="K213" s="27">
        <v>24732.639999999999</v>
      </c>
      <c r="L213" s="86"/>
    </row>
    <row r="214" spans="1:12" x14ac:dyDescent="0.3">
      <c r="A214" s="45" t="s">
        <v>657</v>
      </c>
      <c r="B214" s="37" t="s">
        <v>353</v>
      </c>
      <c r="C214" s="38"/>
      <c r="D214" s="38"/>
      <c r="E214" s="38"/>
      <c r="F214" s="38"/>
      <c r="G214" s="46" t="s">
        <v>591</v>
      </c>
      <c r="H214" s="27">
        <v>5533.75</v>
      </c>
      <c r="I214" s="27">
        <v>7524.38</v>
      </c>
      <c r="J214" s="27">
        <v>4731.83</v>
      </c>
      <c r="K214" s="27">
        <v>8326.2999999999993</v>
      </c>
      <c r="L214" s="86"/>
    </row>
    <row r="215" spans="1:12" x14ac:dyDescent="0.3">
      <c r="A215" s="45" t="s">
        <v>658</v>
      </c>
      <c r="B215" s="37" t="s">
        <v>353</v>
      </c>
      <c r="C215" s="38"/>
      <c r="D215" s="38"/>
      <c r="E215" s="38"/>
      <c r="F215" s="38"/>
      <c r="G215" s="46" t="s">
        <v>618</v>
      </c>
      <c r="H215" s="27">
        <v>-885.22</v>
      </c>
      <c r="I215" s="27">
        <v>0</v>
      </c>
      <c r="J215" s="27">
        <v>0</v>
      </c>
      <c r="K215" s="27">
        <v>-885.22</v>
      </c>
      <c r="L215" s="86"/>
    </row>
    <row r="216" spans="1:12" x14ac:dyDescent="0.3">
      <c r="A216" s="45" t="s">
        <v>659</v>
      </c>
      <c r="B216" s="37" t="s">
        <v>353</v>
      </c>
      <c r="C216" s="38"/>
      <c r="D216" s="38"/>
      <c r="E216" s="38"/>
      <c r="F216" s="38"/>
      <c r="G216" s="46" t="s">
        <v>636</v>
      </c>
      <c r="H216" s="27">
        <v>787.98</v>
      </c>
      <c r="I216" s="27">
        <v>0</v>
      </c>
      <c r="J216" s="27">
        <v>0</v>
      </c>
      <c r="K216" s="27">
        <v>787.98</v>
      </c>
      <c r="L216" s="86"/>
    </row>
    <row r="217" spans="1:12" x14ac:dyDescent="0.3">
      <c r="A217" s="45" t="s">
        <v>660</v>
      </c>
      <c r="B217" s="37" t="s">
        <v>353</v>
      </c>
      <c r="C217" s="38"/>
      <c r="D217" s="38"/>
      <c r="E217" s="38"/>
      <c r="F217" s="38"/>
      <c r="G217" s="46" t="s">
        <v>593</v>
      </c>
      <c r="H217" s="27">
        <v>30462.45</v>
      </c>
      <c r="I217" s="27">
        <v>5274.12</v>
      </c>
      <c r="J217" s="27">
        <v>0</v>
      </c>
      <c r="K217" s="27">
        <v>35736.57</v>
      </c>
      <c r="L217" s="86"/>
    </row>
    <row r="218" spans="1:12" x14ac:dyDescent="0.3">
      <c r="A218" s="45" t="s">
        <v>661</v>
      </c>
      <c r="B218" s="37" t="s">
        <v>353</v>
      </c>
      <c r="C218" s="38"/>
      <c r="D218" s="38"/>
      <c r="E218" s="38"/>
      <c r="F218" s="38"/>
      <c r="G218" s="46" t="s">
        <v>595</v>
      </c>
      <c r="H218" s="27">
        <v>9332.74</v>
      </c>
      <c r="I218" s="27">
        <v>1292.45</v>
      </c>
      <c r="J218" s="27">
        <v>0</v>
      </c>
      <c r="K218" s="27">
        <v>10625.19</v>
      </c>
      <c r="L218" s="86"/>
    </row>
    <row r="219" spans="1:12" x14ac:dyDescent="0.3">
      <c r="A219" s="45" t="s">
        <v>662</v>
      </c>
      <c r="B219" s="37" t="s">
        <v>353</v>
      </c>
      <c r="C219" s="38"/>
      <c r="D219" s="38"/>
      <c r="E219" s="38"/>
      <c r="F219" s="38"/>
      <c r="G219" s="46" t="s">
        <v>597</v>
      </c>
      <c r="H219" s="27">
        <v>1137.45</v>
      </c>
      <c r="I219" s="27">
        <v>199.14</v>
      </c>
      <c r="J219" s="27">
        <v>0</v>
      </c>
      <c r="K219" s="27">
        <v>1336.59</v>
      </c>
      <c r="L219" s="86"/>
    </row>
    <row r="220" spans="1:12" x14ac:dyDescent="0.3">
      <c r="A220" s="45" t="s">
        <v>663</v>
      </c>
      <c r="B220" s="37" t="s">
        <v>353</v>
      </c>
      <c r="C220" s="38"/>
      <c r="D220" s="38"/>
      <c r="E220" s="38"/>
      <c r="F220" s="38"/>
      <c r="G220" s="46" t="s">
        <v>623</v>
      </c>
      <c r="H220" s="27">
        <v>12761.63</v>
      </c>
      <c r="I220" s="27">
        <v>2502.44</v>
      </c>
      <c r="J220" s="27">
        <v>429.76</v>
      </c>
      <c r="K220" s="27">
        <v>14834.31</v>
      </c>
      <c r="L220" s="86"/>
    </row>
    <row r="221" spans="1:12" x14ac:dyDescent="0.3">
      <c r="A221" s="45" t="s">
        <v>664</v>
      </c>
      <c r="B221" s="37" t="s">
        <v>353</v>
      </c>
      <c r="C221" s="38"/>
      <c r="D221" s="38"/>
      <c r="E221" s="38"/>
      <c r="F221" s="38"/>
      <c r="G221" s="46" t="s">
        <v>599</v>
      </c>
      <c r="H221" s="27">
        <v>1070.06</v>
      </c>
      <c r="I221" s="27">
        <v>119.54</v>
      </c>
      <c r="J221" s="27">
        <v>0</v>
      </c>
      <c r="K221" s="27">
        <v>1189.5999999999999</v>
      </c>
      <c r="L221" s="86"/>
    </row>
    <row r="222" spans="1:12" x14ac:dyDescent="0.3">
      <c r="A222" s="45" t="s">
        <v>665</v>
      </c>
      <c r="B222" s="37" t="s">
        <v>353</v>
      </c>
      <c r="C222" s="38"/>
      <c r="D222" s="38"/>
      <c r="E222" s="38"/>
      <c r="F222" s="38"/>
      <c r="G222" s="46" t="s">
        <v>601</v>
      </c>
      <c r="H222" s="27">
        <v>38346.629999999997</v>
      </c>
      <c r="I222" s="27">
        <v>4089.54</v>
      </c>
      <c r="J222" s="27">
        <v>0</v>
      </c>
      <c r="K222" s="27">
        <v>42436.17</v>
      </c>
      <c r="L222" s="86"/>
    </row>
    <row r="223" spans="1:12" x14ac:dyDescent="0.3">
      <c r="A223" s="45" t="s">
        <v>666</v>
      </c>
      <c r="B223" s="37" t="s">
        <v>353</v>
      </c>
      <c r="C223" s="38"/>
      <c r="D223" s="38"/>
      <c r="E223" s="38"/>
      <c r="F223" s="38"/>
      <c r="G223" s="46" t="s">
        <v>627</v>
      </c>
      <c r="H223" s="27">
        <v>6520.89</v>
      </c>
      <c r="I223" s="27">
        <v>1087.5999999999999</v>
      </c>
      <c r="J223" s="27">
        <v>318.66000000000003</v>
      </c>
      <c r="K223" s="27">
        <v>7289.83</v>
      </c>
      <c r="L223" s="86"/>
    </row>
    <row r="224" spans="1:12" x14ac:dyDescent="0.3">
      <c r="A224" s="47" t="s">
        <v>353</v>
      </c>
      <c r="B224" s="37" t="s">
        <v>353</v>
      </c>
      <c r="C224" s="38"/>
      <c r="D224" s="38"/>
      <c r="E224" s="38"/>
      <c r="F224" s="38"/>
      <c r="G224" s="48" t="s">
        <v>353</v>
      </c>
      <c r="H224" s="26"/>
      <c r="I224" s="26"/>
      <c r="J224" s="26"/>
      <c r="K224" s="26"/>
      <c r="L224" s="86"/>
    </row>
    <row r="225" spans="1:12" x14ac:dyDescent="0.3">
      <c r="A225" s="43" t="s">
        <v>667</v>
      </c>
      <c r="B225" s="37" t="s">
        <v>353</v>
      </c>
      <c r="C225" s="38"/>
      <c r="D225" s="44" t="s">
        <v>668</v>
      </c>
      <c r="E225" s="40"/>
      <c r="F225" s="40"/>
      <c r="G225" s="40"/>
      <c r="H225" s="25">
        <v>4547967.1900000004</v>
      </c>
      <c r="I225" s="25">
        <v>441110.83</v>
      </c>
      <c r="J225" s="25">
        <v>27.43</v>
      </c>
      <c r="K225" s="25">
        <v>4989050.59</v>
      </c>
      <c r="L225" s="86">
        <f t="shared" ref="L225:L271" si="1">I225-J225</f>
        <v>441083.4</v>
      </c>
    </row>
    <row r="226" spans="1:12" x14ac:dyDescent="0.3">
      <c r="A226" s="43" t="s">
        <v>669</v>
      </c>
      <c r="B226" s="37" t="s">
        <v>353</v>
      </c>
      <c r="C226" s="38"/>
      <c r="D226" s="38"/>
      <c r="E226" s="44" t="s">
        <v>668</v>
      </c>
      <c r="F226" s="40"/>
      <c r="G226" s="40"/>
      <c r="H226" s="25">
        <v>4547967.1900000004</v>
      </c>
      <c r="I226" s="25">
        <v>441110.83</v>
      </c>
      <c r="J226" s="25">
        <v>27.43</v>
      </c>
      <c r="K226" s="25">
        <v>4989050.59</v>
      </c>
      <c r="L226" s="86"/>
    </row>
    <row r="227" spans="1:12" x14ac:dyDescent="0.3">
      <c r="A227" s="43" t="s">
        <v>670</v>
      </c>
      <c r="B227" s="37" t="s">
        <v>353</v>
      </c>
      <c r="C227" s="38"/>
      <c r="D227" s="38"/>
      <c r="E227" s="38"/>
      <c r="F227" s="44" t="s">
        <v>668</v>
      </c>
      <c r="G227" s="40"/>
      <c r="H227" s="25">
        <v>4547967.1900000004</v>
      </c>
      <c r="I227" s="25">
        <v>441110.83</v>
      </c>
      <c r="J227" s="25">
        <v>27.43</v>
      </c>
      <c r="K227" s="25">
        <v>4989050.59</v>
      </c>
      <c r="L227" s="86"/>
    </row>
    <row r="228" spans="1:12" x14ac:dyDescent="0.3">
      <c r="A228" s="45" t="s">
        <v>671</v>
      </c>
      <c r="B228" s="37" t="s">
        <v>353</v>
      </c>
      <c r="C228" s="38"/>
      <c r="D228" s="38"/>
      <c r="E228" s="38"/>
      <c r="F228" s="38"/>
      <c r="G228" s="46" t="s">
        <v>672</v>
      </c>
      <c r="H228" s="27">
        <v>178980</v>
      </c>
      <c r="I228" s="27">
        <v>22800</v>
      </c>
      <c r="J228" s="27">
        <v>0</v>
      </c>
      <c r="K228" s="27">
        <v>201780</v>
      </c>
      <c r="L228" s="86">
        <f t="shared" si="1"/>
        <v>22800</v>
      </c>
    </row>
    <row r="229" spans="1:12" x14ac:dyDescent="0.3">
      <c r="A229" s="45" t="s">
        <v>673</v>
      </c>
      <c r="B229" s="37" t="s">
        <v>353</v>
      </c>
      <c r="C229" s="38"/>
      <c r="D229" s="38"/>
      <c r="E229" s="38"/>
      <c r="F229" s="38"/>
      <c r="G229" s="46" t="s">
        <v>674</v>
      </c>
      <c r="H229" s="27">
        <v>66223.5</v>
      </c>
      <c r="I229" s="27">
        <v>5880</v>
      </c>
      <c r="J229" s="27">
        <v>0</v>
      </c>
      <c r="K229" s="27">
        <v>72103.5</v>
      </c>
      <c r="L229" s="86">
        <f t="shared" si="1"/>
        <v>5880</v>
      </c>
    </row>
    <row r="230" spans="1:12" x14ac:dyDescent="0.3">
      <c r="A230" s="45" t="s">
        <v>675</v>
      </c>
      <c r="B230" s="37" t="s">
        <v>353</v>
      </c>
      <c r="C230" s="38"/>
      <c r="D230" s="38"/>
      <c r="E230" s="38"/>
      <c r="F230" s="38"/>
      <c r="G230" s="46" t="s">
        <v>676</v>
      </c>
      <c r="H230" s="27">
        <v>79766.78</v>
      </c>
      <c r="I230" s="27">
        <v>0</v>
      </c>
      <c r="J230" s="27">
        <v>0.02</v>
      </c>
      <c r="K230" s="27">
        <v>79766.759999999995</v>
      </c>
      <c r="L230" s="86">
        <f t="shared" si="1"/>
        <v>-0.02</v>
      </c>
    </row>
    <row r="231" spans="1:12" x14ac:dyDescent="0.3">
      <c r="A231" s="45" t="s">
        <v>677</v>
      </c>
      <c r="B231" s="37" t="s">
        <v>353</v>
      </c>
      <c r="C231" s="38"/>
      <c r="D231" s="38"/>
      <c r="E231" s="38"/>
      <c r="F231" s="38"/>
      <c r="G231" s="46" t="s">
        <v>678</v>
      </c>
      <c r="H231" s="27">
        <v>20776.79</v>
      </c>
      <c r="I231" s="27">
        <v>6275.49</v>
      </c>
      <c r="J231" s="27">
        <v>0</v>
      </c>
      <c r="K231" s="27">
        <v>27052.28</v>
      </c>
      <c r="L231" s="86">
        <f t="shared" si="1"/>
        <v>6275.49</v>
      </c>
    </row>
    <row r="232" spans="1:12" x14ac:dyDescent="0.3">
      <c r="A232" s="45" t="s">
        <v>679</v>
      </c>
      <c r="B232" s="37" t="s">
        <v>353</v>
      </c>
      <c r="C232" s="38"/>
      <c r="D232" s="38"/>
      <c r="E232" s="38"/>
      <c r="F232" s="38"/>
      <c r="G232" s="46" t="s">
        <v>680</v>
      </c>
      <c r="H232" s="27">
        <v>1637335.58</v>
      </c>
      <c r="I232" s="27">
        <v>148848.69</v>
      </c>
      <c r="J232" s="27">
        <v>0</v>
      </c>
      <c r="K232" s="27">
        <v>1786184.27</v>
      </c>
      <c r="L232" s="86">
        <f t="shared" si="1"/>
        <v>148848.69</v>
      </c>
    </row>
    <row r="233" spans="1:12" x14ac:dyDescent="0.3">
      <c r="A233" s="45" t="s">
        <v>681</v>
      </c>
      <c r="B233" s="37" t="s">
        <v>353</v>
      </c>
      <c r="C233" s="38"/>
      <c r="D233" s="38"/>
      <c r="E233" s="38"/>
      <c r="F233" s="38"/>
      <c r="G233" s="46" t="s">
        <v>682</v>
      </c>
      <c r="H233" s="27">
        <v>13174.76</v>
      </c>
      <c r="I233" s="27">
        <v>1289.1199999999999</v>
      </c>
      <c r="J233" s="27">
        <v>0</v>
      </c>
      <c r="K233" s="27">
        <v>14463.88</v>
      </c>
      <c r="L233" s="86">
        <f t="shared" si="1"/>
        <v>1289.1199999999999</v>
      </c>
    </row>
    <row r="234" spans="1:12" x14ac:dyDescent="0.3">
      <c r="A234" s="45" t="s">
        <v>683</v>
      </c>
      <c r="B234" s="37" t="s">
        <v>353</v>
      </c>
      <c r="C234" s="38"/>
      <c r="D234" s="38"/>
      <c r="E234" s="38"/>
      <c r="F234" s="38"/>
      <c r="G234" s="46" t="s">
        <v>684</v>
      </c>
      <c r="H234" s="27">
        <v>2228582.2999999998</v>
      </c>
      <c r="I234" s="27">
        <v>202598.39</v>
      </c>
      <c r="J234" s="27">
        <v>0</v>
      </c>
      <c r="K234" s="27">
        <v>2431180.69</v>
      </c>
      <c r="L234" s="86">
        <f t="shared" si="1"/>
        <v>202598.39</v>
      </c>
    </row>
    <row r="235" spans="1:12" x14ac:dyDescent="0.3">
      <c r="A235" s="45" t="s">
        <v>685</v>
      </c>
      <c r="B235" s="37" t="s">
        <v>353</v>
      </c>
      <c r="C235" s="38"/>
      <c r="D235" s="38"/>
      <c r="E235" s="38"/>
      <c r="F235" s="38"/>
      <c r="G235" s="46" t="s">
        <v>686</v>
      </c>
      <c r="H235" s="27">
        <v>138584.57</v>
      </c>
      <c r="I235" s="27">
        <v>25193.74</v>
      </c>
      <c r="J235" s="27">
        <v>0</v>
      </c>
      <c r="K235" s="27">
        <v>163778.31</v>
      </c>
      <c r="L235" s="86">
        <f t="shared" si="1"/>
        <v>25193.74</v>
      </c>
    </row>
    <row r="236" spans="1:12" x14ac:dyDescent="0.3">
      <c r="A236" s="45" t="s">
        <v>687</v>
      </c>
      <c r="B236" s="37" t="s">
        <v>353</v>
      </c>
      <c r="C236" s="38"/>
      <c r="D236" s="38"/>
      <c r="E236" s="38"/>
      <c r="F236" s="38"/>
      <c r="G236" s="46" t="s">
        <v>688</v>
      </c>
      <c r="H236" s="27">
        <v>184542.91</v>
      </c>
      <c r="I236" s="27">
        <v>28225.4</v>
      </c>
      <c r="J236" s="27">
        <v>27.41</v>
      </c>
      <c r="K236" s="27">
        <v>212740.9</v>
      </c>
      <c r="L236" s="86">
        <f t="shared" si="1"/>
        <v>28197.99</v>
      </c>
    </row>
    <row r="237" spans="1:12" x14ac:dyDescent="0.3">
      <c r="A237" s="47" t="s">
        <v>353</v>
      </c>
      <c r="B237" s="37" t="s">
        <v>353</v>
      </c>
      <c r="C237" s="38"/>
      <c r="D237" s="38"/>
      <c r="E237" s="38"/>
      <c r="F237" s="38"/>
      <c r="G237" s="48" t="s">
        <v>353</v>
      </c>
      <c r="H237" s="26"/>
      <c r="I237" s="26"/>
      <c r="J237" s="26"/>
      <c r="K237" s="26"/>
      <c r="L237" s="86"/>
    </row>
    <row r="238" spans="1:12" x14ac:dyDescent="0.3">
      <c r="A238" s="43" t="s">
        <v>689</v>
      </c>
      <c r="B238" s="36" t="s">
        <v>353</v>
      </c>
      <c r="C238" s="44" t="s">
        <v>690</v>
      </c>
      <c r="D238" s="40"/>
      <c r="E238" s="40"/>
      <c r="F238" s="40"/>
      <c r="G238" s="40"/>
      <c r="H238" s="25">
        <v>1413714.64</v>
      </c>
      <c r="I238" s="25">
        <v>186180</v>
      </c>
      <c r="J238" s="25">
        <v>3193.95</v>
      </c>
      <c r="K238" s="25">
        <v>1596700.69</v>
      </c>
      <c r="L238" s="86">
        <f t="shared" si="1"/>
        <v>182986.05</v>
      </c>
    </row>
    <row r="239" spans="1:12" x14ac:dyDescent="0.3">
      <c r="A239" s="43" t="s">
        <v>691</v>
      </c>
      <c r="B239" s="37" t="s">
        <v>353</v>
      </c>
      <c r="C239" s="38"/>
      <c r="D239" s="44" t="s">
        <v>690</v>
      </c>
      <c r="E239" s="40"/>
      <c r="F239" s="40"/>
      <c r="G239" s="40"/>
      <c r="H239" s="25">
        <v>1413714.64</v>
      </c>
      <c r="I239" s="25">
        <v>186180</v>
      </c>
      <c r="J239" s="25">
        <v>3193.95</v>
      </c>
      <c r="K239" s="25">
        <v>1596700.69</v>
      </c>
      <c r="L239" s="86"/>
    </row>
    <row r="240" spans="1:12" x14ac:dyDescent="0.3">
      <c r="A240" s="43" t="s">
        <v>692</v>
      </c>
      <c r="B240" s="37" t="s">
        <v>353</v>
      </c>
      <c r="C240" s="38"/>
      <c r="D240" s="38"/>
      <c r="E240" s="44" t="s">
        <v>690</v>
      </c>
      <c r="F240" s="40"/>
      <c r="G240" s="40"/>
      <c r="H240" s="25">
        <v>1413714.64</v>
      </c>
      <c r="I240" s="25">
        <v>186180</v>
      </c>
      <c r="J240" s="25">
        <v>3193.95</v>
      </c>
      <c r="K240" s="25">
        <v>1596700.69</v>
      </c>
      <c r="L240" s="86"/>
    </row>
    <row r="241" spans="1:12" x14ac:dyDescent="0.3">
      <c r="A241" s="43" t="s">
        <v>693</v>
      </c>
      <c r="B241" s="37" t="s">
        <v>353</v>
      </c>
      <c r="C241" s="38"/>
      <c r="D241" s="38"/>
      <c r="E241" s="38"/>
      <c r="F241" s="44" t="s">
        <v>694</v>
      </c>
      <c r="G241" s="40"/>
      <c r="H241" s="25">
        <v>192856.88</v>
      </c>
      <c r="I241" s="25">
        <v>21408.46</v>
      </c>
      <c r="J241" s="25">
        <v>0</v>
      </c>
      <c r="K241" s="25">
        <v>214265.34</v>
      </c>
      <c r="L241" s="86">
        <f t="shared" si="1"/>
        <v>21408.46</v>
      </c>
    </row>
    <row r="242" spans="1:12" x14ac:dyDescent="0.3">
      <c r="A242" s="45" t="s">
        <v>695</v>
      </c>
      <c r="B242" s="37" t="s">
        <v>353</v>
      </c>
      <c r="C242" s="38"/>
      <c r="D242" s="38"/>
      <c r="E242" s="38"/>
      <c r="F242" s="38"/>
      <c r="G242" s="46" t="s">
        <v>696</v>
      </c>
      <c r="H242" s="27">
        <v>192856.88</v>
      </c>
      <c r="I242" s="27">
        <v>21408.46</v>
      </c>
      <c r="J242" s="27">
        <v>0</v>
      </c>
      <c r="K242" s="27">
        <v>214265.34</v>
      </c>
      <c r="L242" s="86"/>
    </row>
    <row r="243" spans="1:12" x14ac:dyDescent="0.3">
      <c r="A243" s="47" t="s">
        <v>353</v>
      </c>
      <c r="B243" s="37" t="s">
        <v>353</v>
      </c>
      <c r="C243" s="38"/>
      <c r="D243" s="38"/>
      <c r="E243" s="38"/>
      <c r="F243" s="38"/>
      <c r="G243" s="48" t="s">
        <v>353</v>
      </c>
      <c r="H243" s="26"/>
      <c r="I243" s="26"/>
      <c r="J243" s="26"/>
      <c r="K243" s="26"/>
      <c r="L243" s="86"/>
    </row>
    <row r="244" spans="1:12" x14ac:dyDescent="0.3">
      <c r="A244" s="43" t="s">
        <v>697</v>
      </c>
      <c r="B244" s="37" t="s">
        <v>353</v>
      </c>
      <c r="C244" s="38"/>
      <c r="D244" s="38"/>
      <c r="E244" s="38"/>
      <c r="F244" s="44" t="s">
        <v>698</v>
      </c>
      <c r="G244" s="40"/>
      <c r="H244" s="25">
        <v>786596.61</v>
      </c>
      <c r="I244" s="25">
        <v>91078.68</v>
      </c>
      <c r="J244" s="25">
        <v>0</v>
      </c>
      <c r="K244" s="25">
        <v>877675.29</v>
      </c>
      <c r="L244" s="86">
        <f t="shared" si="1"/>
        <v>91078.68</v>
      </c>
    </row>
    <row r="245" spans="1:12" x14ac:dyDescent="0.3">
      <c r="A245" s="45" t="s">
        <v>699</v>
      </c>
      <c r="B245" s="37" t="s">
        <v>353</v>
      </c>
      <c r="C245" s="38"/>
      <c r="D245" s="38"/>
      <c r="E245" s="38"/>
      <c r="F245" s="38"/>
      <c r="G245" s="46" t="s">
        <v>700</v>
      </c>
      <c r="H245" s="27">
        <v>311751.52</v>
      </c>
      <c r="I245" s="27">
        <v>34568.050000000003</v>
      </c>
      <c r="J245" s="27">
        <v>0</v>
      </c>
      <c r="K245" s="27">
        <v>346319.57</v>
      </c>
      <c r="L245" s="86">
        <f t="shared" si="1"/>
        <v>34568.050000000003</v>
      </c>
    </row>
    <row r="246" spans="1:12" x14ac:dyDescent="0.3">
      <c r="A246" s="45" t="s">
        <v>701</v>
      </c>
      <c r="B246" s="37" t="s">
        <v>353</v>
      </c>
      <c r="C246" s="38"/>
      <c r="D246" s="38"/>
      <c r="E246" s="38"/>
      <c r="F246" s="38"/>
      <c r="G246" s="46" t="s">
        <v>702</v>
      </c>
      <c r="H246" s="27">
        <v>306964.2</v>
      </c>
      <c r="I246" s="27">
        <v>26686.59</v>
      </c>
      <c r="J246" s="27">
        <v>0</v>
      </c>
      <c r="K246" s="27">
        <v>333650.78999999998</v>
      </c>
      <c r="L246" s="86">
        <f t="shared" si="1"/>
        <v>26686.59</v>
      </c>
    </row>
    <row r="247" spans="1:12" x14ac:dyDescent="0.3">
      <c r="A247" s="45" t="s">
        <v>703</v>
      </c>
      <c r="B247" s="37" t="s">
        <v>353</v>
      </c>
      <c r="C247" s="38"/>
      <c r="D247" s="38"/>
      <c r="E247" s="38"/>
      <c r="F247" s="38"/>
      <c r="G247" s="46" t="s">
        <v>704</v>
      </c>
      <c r="H247" s="27">
        <v>85354.08</v>
      </c>
      <c r="I247" s="27">
        <v>22055.87</v>
      </c>
      <c r="J247" s="27">
        <v>0</v>
      </c>
      <c r="K247" s="27">
        <v>107409.95</v>
      </c>
      <c r="L247" s="86">
        <f t="shared" si="1"/>
        <v>22055.87</v>
      </c>
    </row>
    <row r="248" spans="1:12" x14ac:dyDescent="0.3">
      <c r="A248" s="45" t="s">
        <v>705</v>
      </c>
      <c r="B248" s="37" t="s">
        <v>353</v>
      </c>
      <c r="C248" s="38"/>
      <c r="D248" s="38"/>
      <c r="E248" s="38"/>
      <c r="F248" s="38"/>
      <c r="G248" s="46" t="s">
        <v>706</v>
      </c>
      <c r="H248" s="27">
        <v>82526.81</v>
      </c>
      <c r="I248" s="27">
        <v>7768.17</v>
      </c>
      <c r="J248" s="27">
        <v>0</v>
      </c>
      <c r="K248" s="27">
        <v>90294.98</v>
      </c>
      <c r="L248" s="86">
        <f t="shared" si="1"/>
        <v>7768.17</v>
      </c>
    </row>
    <row r="249" spans="1:12" x14ac:dyDescent="0.3">
      <c r="A249" s="47" t="s">
        <v>353</v>
      </c>
      <c r="B249" s="37" t="s">
        <v>353</v>
      </c>
      <c r="C249" s="38"/>
      <c r="D249" s="38"/>
      <c r="E249" s="38"/>
      <c r="F249" s="38"/>
      <c r="G249" s="48" t="s">
        <v>353</v>
      </c>
      <c r="H249" s="26"/>
      <c r="I249" s="26"/>
      <c r="J249" s="26"/>
      <c r="K249" s="26"/>
      <c r="L249" s="86"/>
    </row>
    <row r="250" spans="1:12" x14ac:dyDescent="0.3">
      <c r="A250" s="43" t="s">
        <v>707</v>
      </c>
      <c r="B250" s="37" t="s">
        <v>353</v>
      </c>
      <c r="C250" s="38"/>
      <c r="D250" s="38"/>
      <c r="E250" s="38"/>
      <c r="F250" s="44" t="s">
        <v>708</v>
      </c>
      <c r="G250" s="40"/>
      <c r="H250" s="25">
        <v>13709.9</v>
      </c>
      <c r="I250" s="25">
        <v>0</v>
      </c>
      <c r="J250" s="25">
        <v>0</v>
      </c>
      <c r="K250" s="25">
        <v>13709.9</v>
      </c>
      <c r="L250" s="86">
        <f t="shared" si="1"/>
        <v>0</v>
      </c>
    </row>
    <row r="251" spans="1:12" x14ac:dyDescent="0.3">
      <c r="A251" s="45" t="s">
        <v>709</v>
      </c>
      <c r="B251" s="37" t="s">
        <v>353</v>
      </c>
      <c r="C251" s="38"/>
      <c r="D251" s="38"/>
      <c r="E251" s="38"/>
      <c r="F251" s="38"/>
      <c r="G251" s="46" t="s">
        <v>710</v>
      </c>
      <c r="H251" s="27">
        <v>179.9</v>
      </c>
      <c r="I251" s="27">
        <v>0</v>
      </c>
      <c r="J251" s="27">
        <v>0</v>
      </c>
      <c r="K251" s="27">
        <v>179.9</v>
      </c>
      <c r="L251" s="86"/>
    </row>
    <row r="252" spans="1:12" x14ac:dyDescent="0.3">
      <c r="A252" s="45" t="s">
        <v>711</v>
      </c>
      <c r="B252" s="37" t="s">
        <v>353</v>
      </c>
      <c r="C252" s="38"/>
      <c r="D252" s="38"/>
      <c r="E252" s="38"/>
      <c r="F252" s="38"/>
      <c r="G252" s="46" t="s">
        <v>712</v>
      </c>
      <c r="H252" s="27">
        <v>13530</v>
      </c>
      <c r="I252" s="27">
        <v>0</v>
      </c>
      <c r="J252" s="27">
        <v>0</v>
      </c>
      <c r="K252" s="27">
        <v>13530</v>
      </c>
      <c r="L252" s="86"/>
    </row>
    <row r="253" spans="1:12" x14ac:dyDescent="0.3">
      <c r="A253" s="47" t="s">
        <v>353</v>
      </c>
      <c r="B253" s="37" t="s">
        <v>353</v>
      </c>
      <c r="C253" s="38"/>
      <c r="D253" s="38"/>
      <c r="E253" s="38"/>
      <c r="F253" s="38"/>
      <c r="G253" s="48" t="s">
        <v>353</v>
      </c>
      <c r="H253" s="26"/>
      <c r="I253" s="26"/>
      <c r="J253" s="26"/>
      <c r="K253" s="26"/>
      <c r="L253" s="86"/>
    </row>
    <row r="254" spans="1:12" x14ac:dyDescent="0.3">
      <c r="A254" s="43" t="s">
        <v>713</v>
      </c>
      <c r="B254" s="37" t="s">
        <v>353</v>
      </c>
      <c r="C254" s="38"/>
      <c r="D254" s="38"/>
      <c r="E254" s="38"/>
      <c r="F254" s="44" t="s">
        <v>714</v>
      </c>
      <c r="G254" s="40"/>
      <c r="H254" s="25">
        <v>0</v>
      </c>
      <c r="I254" s="25">
        <v>9913.9699999999993</v>
      </c>
      <c r="J254" s="25">
        <v>0</v>
      </c>
      <c r="K254" s="25">
        <v>9913.9699999999993</v>
      </c>
      <c r="L254" s="86">
        <f t="shared" si="1"/>
        <v>9913.9699999999993</v>
      </c>
    </row>
    <row r="255" spans="1:12" x14ac:dyDescent="0.3">
      <c r="A255" s="45" t="s">
        <v>715</v>
      </c>
      <c r="B255" s="37" t="s">
        <v>353</v>
      </c>
      <c r="C255" s="38"/>
      <c r="D255" s="38"/>
      <c r="E255" s="38"/>
      <c r="F255" s="38"/>
      <c r="G255" s="46" t="s">
        <v>716</v>
      </c>
      <c r="H255" s="27">
        <v>0</v>
      </c>
      <c r="I255" s="27">
        <v>514.08000000000004</v>
      </c>
      <c r="J255" s="27">
        <v>0</v>
      </c>
      <c r="K255" s="27">
        <v>514.08000000000004</v>
      </c>
      <c r="L255" s="86"/>
    </row>
    <row r="256" spans="1:12" x14ac:dyDescent="0.3">
      <c r="A256" s="45" t="s">
        <v>717</v>
      </c>
      <c r="B256" s="37" t="s">
        <v>353</v>
      </c>
      <c r="C256" s="38"/>
      <c r="D256" s="38"/>
      <c r="E256" s="38"/>
      <c r="F256" s="38"/>
      <c r="G256" s="46" t="s">
        <v>718</v>
      </c>
      <c r="H256" s="27">
        <v>0</v>
      </c>
      <c r="I256" s="27">
        <v>9399.89</v>
      </c>
      <c r="J256" s="27">
        <v>0</v>
      </c>
      <c r="K256" s="27">
        <v>9399.89</v>
      </c>
      <c r="L256" s="86"/>
    </row>
    <row r="257" spans="1:12" x14ac:dyDescent="0.3">
      <c r="A257" s="47" t="s">
        <v>353</v>
      </c>
      <c r="B257" s="37" t="s">
        <v>353</v>
      </c>
      <c r="C257" s="38"/>
      <c r="D257" s="38"/>
      <c r="E257" s="38"/>
      <c r="F257" s="38"/>
      <c r="G257" s="48" t="s">
        <v>353</v>
      </c>
      <c r="H257" s="26"/>
      <c r="I257" s="26"/>
      <c r="J257" s="26"/>
      <c r="K257" s="26"/>
      <c r="L257" s="86"/>
    </row>
    <row r="258" spans="1:12" x14ac:dyDescent="0.3">
      <c r="A258" s="43" t="s">
        <v>719</v>
      </c>
      <c r="B258" s="37" t="s">
        <v>353</v>
      </c>
      <c r="C258" s="38"/>
      <c r="D258" s="38"/>
      <c r="E258" s="38"/>
      <c r="F258" s="44" t="s">
        <v>720</v>
      </c>
      <c r="G258" s="40"/>
      <c r="H258" s="25">
        <v>148713.97</v>
      </c>
      <c r="I258" s="25">
        <v>18020.43</v>
      </c>
      <c r="J258" s="25">
        <v>0</v>
      </c>
      <c r="K258" s="25">
        <v>166734.39999999999</v>
      </c>
      <c r="L258" s="86">
        <f t="shared" si="1"/>
        <v>18020.43</v>
      </c>
    </row>
    <row r="259" spans="1:12" x14ac:dyDescent="0.3">
      <c r="A259" s="45" t="s">
        <v>721</v>
      </c>
      <c r="B259" s="37" t="s">
        <v>353</v>
      </c>
      <c r="C259" s="38"/>
      <c r="D259" s="38"/>
      <c r="E259" s="38"/>
      <c r="F259" s="38"/>
      <c r="G259" s="46" t="s">
        <v>722</v>
      </c>
      <c r="H259" s="27">
        <v>78680.23</v>
      </c>
      <c r="I259" s="27">
        <v>10382.82</v>
      </c>
      <c r="J259" s="27">
        <v>0</v>
      </c>
      <c r="K259" s="27">
        <v>89063.05</v>
      </c>
      <c r="L259" s="86"/>
    </row>
    <row r="260" spans="1:12" x14ac:dyDescent="0.3">
      <c r="A260" s="45" t="s">
        <v>723</v>
      </c>
      <c r="B260" s="37" t="s">
        <v>353</v>
      </c>
      <c r="C260" s="38"/>
      <c r="D260" s="38"/>
      <c r="E260" s="38"/>
      <c r="F260" s="38"/>
      <c r="G260" s="46" t="s">
        <v>724</v>
      </c>
      <c r="H260" s="27">
        <v>31366.34</v>
      </c>
      <c r="I260" s="27">
        <v>3185.21</v>
      </c>
      <c r="J260" s="27">
        <v>0</v>
      </c>
      <c r="K260" s="27">
        <v>34551.550000000003</v>
      </c>
      <c r="L260" s="86"/>
    </row>
    <row r="261" spans="1:12" x14ac:dyDescent="0.3">
      <c r="A261" s="45" t="s">
        <v>725</v>
      </c>
      <c r="B261" s="37" t="s">
        <v>353</v>
      </c>
      <c r="C261" s="38"/>
      <c r="D261" s="38"/>
      <c r="E261" s="38"/>
      <c r="F261" s="38"/>
      <c r="G261" s="46" t="s">
        <v>726</v>
      </c>
      <c r="H261" s="27">
        <v>4186</v>
      </c>
      <c r="I261" s="27">
        <v>0</v>
      </c>
      <c r="J261" s="27">
        <v>0</v>
      </c>
      <c r="K261" s="27">
        <v>4186</v>
      </c>
      <c r="L261" s="86"/>
    </row>
    <row r="262" spans="1:12" x14ac:dyDescent="0.3">
      <c r="A262" s="45" t="s">
        <v>727</v>
      </c>
      <c r="B262" s="37" t="s">
        <v>353</v>
      </c>
      <c r="C262" s="38"/>
      <c r="D262" s="38"/>
      <c r="E262" s="38"/>
      <c r="F262" s="38"/>
      <c r="G262" s="46" t="s">
        <v>728</v>
      </c>
      <c r="H262" s="27">
        <v>847.5</v>
      </c>
      <c r="I262" s="27">
        <v>0</v>
      </c>
      <c r="J262" s="27">
        <v>0</v>
      </c>
      <c r="K262" s="27">
        <v>847.5</v>
      </c>
      <c r="L262" s="86"/>
    </row>
    <row r="263" spans="1:12" x14ac:dyDescent="0.3">
      <c r="A263" s="45" t="s">
        <v>729</v>
      </c>
      <c r="B263" s="37" t="s">
        <v>353</v>
      </c>
      <c r="C263" s="38"/>
      <c r="D263" s="38"/>
      <c r="E263" s="38"/>
      <c r="F263" s="38"/>
      <c r="G263" s="46" t="s">
        <v>730</v>
      </c>
      <c r="H263" s="27">
        <v>32555.35</v>
      </c>
      <c r="I263" s="27">
        <v>4452.3999999999996</v>
      </c>
      <c r="J263" s="27">
        <v>0</v>
      </c>
      <c r="K263" s="27">
        <v>37007.75</v>
      </c>
      <c r="L263" s="86"/>
    </row>
    <row r="264" spans="1:12" x14ac:dyDescent="0.3">
      <c r="A264" s="45" t="s">
        <v>731</v>
      </c>
      <c r="B264" s="37" t="s">
        <v>353</v>
      </c>
      <c r="C264" s="38"/>
      <c r="D264" s="38"/>
      <c r="E264" s="38"/>
      <c r="F264" s="38"/>
      <c r="G264" s="46" t="s">
        <v>686</v>
      </c>
      <c r="H264" s="27">
        <v>1078.55</v>
      </c>
      <c r="I264" s="27">
        <v>0</v>
      </c>
      <c r="J264" s="27">
        <v>0</v>
      </c>
      <c r="K264" s="27">
        <v>1078.55</v>
      </c>
      <c r="L264" s="86"/>
    </row>
    <row r="265" spans="1:12" x14ac:dyDescent="0.3">
      <c r="A265" s="47" t="s">
        <v>353</v>
      </c>
      <c r="B265" s="37" t="s">
        <v>353</v>
      </c>
      <c r="C265" s="38"/>
      <c r="D265" s="38"/>
      <c r="E265" s="38"/>
      <c r="F265" s="38"/>
      <c r="G265" s="48" t="s">
        <v>353</v>
      </c>
      <c r="H265" s="26"/>
      <c r="I265" s="26"/>
      <c r="J265" s="26"/>
      <c r="K265" s="26"/>
      <c r="L265" s="86"/>
    </row>
    <row r="266" spans="1:12" x14ac:dyDescent="0.3">
      <c r="A266" s="43" t="s">
        <v>732</v>
      </c>
      <c r="B266" s="37" t="s">
        <v>353</v>
      </c>
      <c r="C266" s="38"/>
      <c r="D266" s="38"/>
      <c r="E266" s="38"/>
      <c r="F266" s="44" t="s">
        <v>733</v>
      </c>
      <c r="G266" s="40"/>
      <c r="H266" s="25">
        <v>155867.10999999999</v>
      </c>
      <c r="I266" s="25">
        <v>37152.47</v>
      </c>
      <c r="J266" s="25">
        <v>3193.95</v>
      </c>
      <c r="K266" s="25">
        <v>189825.63</v>
      </c>
      <c r="L266" s="86">
        <f t="shared" si="1"/>
        <v>33958.520000000004</v>
      </c>
    </row>
    <row r="267" spans="1:12" x14ac:dyDescent="0.3">
      <c r="A267" s="45" t="s">
        <v>734</v>
      </c>
      <c r="B267" s="37" t="s">
        <v>353</v>
      </c>
      <c r="C267" s="38"/>
      <c r="D267" s="38"/>
      <c r="E267" s="38"/>
      <c r="F267" s="38"/>
      <c r="G267" s="46" t="s">
        <v>538</v>
      </c>
      <c r="H267" s="27">
        <v>20984.39</v>
      </c>
      <c r="I267" s="27">
        <v>4460.46</v>
      </c>
      <c r="J267" s="27">
        <v>0</v>
      </c>
      <c r="K267" s="27">
        <v>25444.85</v>
      </c>
      <c r="L267" s="86"/>
    </row>
    <row r="268" spans="1:12" x14ac:dyDescent="0.3">
      <c r="A268" s="45" t="s">
        <v>735</v>
      </c>
      <c r="B268" s="37" t="s">
        <v>353</v>
      </c>
      <c r="C268" s="38"/>
      <c r="D268" s="38"/>
      <c r="E268" s="38"/>
      <c r="F268" s="38"/>
      <c r="G268" s="46" t="s">
        <v>736</v>
      </c>
      <c r="H268" s="27">
        <v>22360.91</v>
      </c>
      <c r="I268" s="27">
        <v>3900.25</v>
      </c>
      <c r="J268" s="27">
        <v>0</v>
      </c>
      <c r="K268" s="27">
        <v>26261.16</v>
      </c>
      <c r="L268" s="86"/>
    </row>
    <row r="269" spans="1:12" x14ac:dyDescent="0.3">
      <c r="A269" s="45" t="s">
        <v>737</v>
      </c>
      <c r="B269" s="37" t="s">
        <v>353</v>
      </c>
      <c r="C269" s="38"/>
      <c r="D269" s="38"/>
      <c r="E269" s="38"/>
      <c r="F269" s="38"/>
      <c r="G269" s="46" t="s">
        <v>738</v>
      </c>
      <c r="H269" s="27">
        <v>112521.81</v>
      </c>
      <c r="I269" s="27">
        <v>28791.759999999998</v>
      </c>
      <c r="J269" s="27">
        <v>3193.95</v>
      </c>
      <c r="K269" s="27">
        <v>138119.62</v>
      </c>
      <c r="L269" s="86"/>
    </row>
    <row r="270" spans="1:12" x14ac:dyDescent="0.3">
      <c r="A270" s="47" t="s">
        <v>353</v>
      </c>
      <c r="B270" s="37" t="s">
        <v>353</v>
      </c>
      <c r="C270" s="38"/>
      <c r="D270" s="38"/>
      <c r="E270" s="38"/>
      <c r="F270" s="38"/>
      <c r="G270" s="48" t="s">
        <v>353</v>
      </c>
      <c r="H270" s="26"/>
      <c r="I270" s="26"/>
      <c r="J270" s="26"/>
      <c r="K270" s="26"/>
      <c r="L270" s="86"/>
    </row>
    <row r="271" spans="1:12" x14ac:dyDescent="0.3">
      <c r="A271" s="43" t="s">
        <v>739</v>
      </c>
      <c r="B271" s="37" t="s">
        <v>353</v>
      </c>
      <c r="C271" s="38"/>
      <c r="D271" s="38"/>
      <c r="E271" s="38"/>
      <c r="F271" s="44" t="s">
        <v>740</v>
      </c>
      <c r="G271" s="40"/>
      <c r="H271" s="25">
        <v>105048.97</v>
      </c>
      <c r="I271" s="25">
        <v>8605.99</v>
      </c>
      <c r="J271" s="25">
        <v>0</v>
      </c>
      <c r="K271" s="25">
        <v>113654.96</v>
      </c>
      <c r="L271" s="86">
        <f t="shared" si="1"/>
        <v>8605.99</v>
      </c>
    </row>
    <row r="272" spans="1:12" x14ac:dyDescent="0.3">
      <c r="A272" s="45" t="s">
        <v>741</v>
      </c>
      <c r="B272" s="37" t="s">
        <v>353</v>
      </c>
      <c r="C272" s="38"/>
      <c r="D272" s="38"/>
      <c r="E272" s="38"/>
      <c r="F272" s="38"/>
      <c r="G272" s="46" t="s">
        <v>742</v>
      </c>
      <c r="H272" s="27">
        <v>222.46</v>
      </c>
      <c r="I272" s="27">
        <v>0</v>
      </c>
      <c r="J272" s="27">
        <v>0</v>
      </c>
      <c r="K272" s="27">
        <v>222.46</v>
      </c>
      <c r="L272" s="86"/>
    </row>
    <row r="273" spans="1:12" x14ac:dyDescent="0.3">
      <c r="A273" s="45" t="s">
        <v>743</v>
      </c>
      <c r="B273" s="37" t="s">
        <v>353</v>
      </c>
      <c r="C273" s="38"/>
      <c r="D273" s="38"/>
      <c r="E273" s="38"/>
      <c r="F273" s="38"/>
      <c r="G273" s="46" t="s">
        <v>744</v>
      </c>
      <c r="H273" s="27">
        <v>7290.75</v>
      </c>
      <c r="I273" s="27">
        <v>0</v>
      </c>
      <c r="J273" s="27">
        <v>0</v>
      </c>
      <c r="K273" s="27">
        <v>7290.75</v>
      </c>
      <c r="L273" s="86"/>
    </row>
    <row r="274" spans="1:12" x14ac:dyDescent="0.3">
      <c r="A274" s="45" t="s">
        <v>745</v>
      </c>
      <c r="B274" s="37" t="s">
        <v>353</v>
      </c>
      <c r="C274" s="38"/>
      <c r="D274" s="38"/>
      <c r="E274" s="38"/>
      <c r="F274" s="38"/>
      <c r="G274" s="46" t="s">
        <v>746</v>
      </c>
      <c r="H274" s="27">
        <v>437</v>
      </c>
      <c r="I274" s="27">
        <v>40</v>
      </c>
      <c r="J274" s="27">
        <v>0</v>
      </c>
      <c r="K274" s="27">
        <v>477</v>
      </c>
      <c r="L274" s="86"/>
    </row>
    <row r="275" spans="1:12" x14ac:dyDescent="0.3">
      <c r="A275" s="45" t="s">
        <v>747</v>
      </c>
      <c r="B275" s="37" t="s">
        <v>353</v>
      </c>
      <c r="C275" s="38"/>
      <c r="D275" s="38"/>
      <c r="E275" s="38"/>
      <c r="F275" s="38"/>
      <c r="G275" s="46" t="s">
        <v>748</v>
      </c>
      <c r="H275" s="27">
        <v>385.57</v>
      </c>
      <c r="I275" s="27">
        <v>0</v>
      </c>
      <c r="J275" s="27">
        <v>0</v>
      </c>
      <c r="K275" s="27">
        <v>385.57</v>
      </c>
      <c r="L275" s="86"/>
    </row>
    <row r="276" spans="1:12" x14ac:dyDescent="0.3">
      <c r="A276" s="45" t="s">
        <v>749</v>
      </c>
      <c r="B276" s="37" t="s">
        <v>353</v>
      </c>
      <c r="C276" s="38"/>
      <c r="D276" s="38"/>
      <c r="E276" s="38"/>
      <c r="F276" s="38"/>
      <c r="G276" s="46" t="s">
        <v>750</v>
      </c>
      <c r="H276" s="27">
        <v>25586.5</v>
      </c>
      <c r="I276" s="27">
        <v>0</v>
      </c>
      <c r="J276" s="27">
        <v>0</v>
      </c>
      <c r="K276" s="27">
        <v>25586.5</v>
      </c>
      <c r="L276" s="86"/>
    </row>
    <row r="277" spans="1:12" x14ac:dyDescent="0.3">
      <c r="A277" s="45" t="s">
        <v>751</v>
      </c>
      <c r="B277" s="37" t="s">
        <v>353</v>
      </c>
      <c r="C277" s="38"/>
      <c r="D277" s="38"/>
      <c r="E277" s="38"/>
      <c r="F277" s="38"/>
      <c r="G277" s="46" t="s">
        <v>752</v>
      </c>
      <c r="H277" s="27">
        <v>10</v>
      </c>
      <c r="I277" s="27">
        <v>0</v>
      </c>
      <c r="J277" s="27">
        <v>0</v>
      </c>
      <c r="K277" s="27">
        <v>10</v>
      </c>
      <c r="L277" s="86"/>
    </row>
    <row r="278" spans="1:12" x14ac:dyDescent="0.3">
      <c r="A278" s="45" t="s">
        <v>753</v>
      </c>
      <c r="B278" s="37" t="s">
        <v>353</v>
      </c>
      <c r="C278" s="38"/>
      <c r="D278" s="38"/>
      <c r="E278" s="38"/>
      <c r="F278" s="38"/>
      <c r="G278" s="46" t="s">
        <v>754</v>
      </c>
      <c r="H278" s="27">
        <v>246</v>
      </c>
      <c r="I278" s="27">
        <v>0</v>
      </c>
      <c r="J278" s="27">
        <v>0</v>
      </c>
      <c r="K278" s="27">
        <v>246</v>
      </c>
      <c r="L278" s="86"/>
    </row>
    <row r="279" spans="1:12" x14ac:dyDescent="0.3">
      <c r="A279" s="45" t="s">
        <v>755</v>
      </c>
      <c r="B279" s="37" t="s">
        <v>353</v>
      </c>
      <c r="C279" s="38"/>
      <c r="D279" s="38"/>
      <c r="E279" s="38"/>
      <c r="F279" s="38"/>
      <c r="G279" s="46" t="s">
        <v>756</v>
      </c>
      <c r="H279" s="27">
        <v>4398.8999999999996</v>
      </c>
      <c r="I279" s="27">
        <v>0</v>
      </c>
      <c r="J279" s="27">
        <v>0</v>
      </c>
      <c r="K279" s="27">
        <v>4398.8999999999996</v>
      </c>
      <c r="L279" s="86"/>
    </row>
    <row r="280" spans="1:12" x14ac:dyDescent="0.3">
      <c r="A280" s="45" t="s">
        <v>757</v>
      </c>
      <c r="B280" s="37" t="s">
        <v>353</v>
      </c>
      <c r="C280" s="38"/>
      <c r="D280" s="38"/>
      <c r="E280" s="38"/>
      <c r="F280" s="38"/>
      <c r="G280" s="46" t="s">
        <v>758</v>
      </c>
      <c r="H280" s="27">
        <v>1610.19</v>
      </c>
      <c r="I280" s="27">
        <v>95.2</v>
      </c>
      <c r="J280" s="27">
        <v>0</v>
      </c>
      <c r="K280" s="27">
        <v>1705.39</v>
      </c>
      <c r="L280" s="86"/>
    </row>
    <row r="281" spans="1:12" x14ac:dyDescent="0.3">
      <c r="A281" s="45" t="s">
        <v>759</v>
      </c>
      <c r="B281" s="37" t="s">
        <v>353</v>
      </c>
      <c r="C281" s="38"/>
      <c r="D281" s="38"/>
      <c r="E281" s="38"/>
      <c r="F281" s="38"/>
      <c r="G281" s="46" t="s">
        <v>760</v>
      </c>
      <c r="H281" s="27">
        <v>17031.560000000001</v>
      </c>
      <c r="I281" s="27">
        <v>1789.72</v>
      </c>
      <c r="J281" s="27">
        <v>0</v>
      </c>
      <c r="K281" s="27">
        <v>18821.28</v>
      </c>
      <c r="L281" s="86"/>
    </row>
    <row r="282" spans="1:12" x14ac:dyDescent="0.3">
      <c r="A282" s="45" t="s">
        <v>761</v>
      </c>
      <c r="B282" s="37" t="s">
        <v>353</v>
      </c>
      <c r="C282" s="38"/>
      <c r="D282" s="38"/>
      <c r="E282" s="38"/>
      <c r="F282" s="38"/>
      <c r="G282" s="46" t="s">
        <v>762</v>
      </c>
      <c r="H282" s="27">
        <v>2524.61</v>
      </c>
      <c r="I282" s="27">
        <v>516.94000000000005</v>
      </c>
      <c r="J282" s="27">
        <v>0</v>
      </c>
      <c r="K282" s="27">
        <v>3041.55</v>
      </c>
      <c r="L282" s="86"/>
    </row>
    <row r="283" spans="1:12" x14ac:dyDescent="0.3">
      <c r="A283" s="45" t="s">
        <v>763</v>
      </c>
      <c r="B283" s="37" t="s">
        <v>353</v>
      </c>
      <c r="C283" s="38"/>
      <c r="D283" s="38"/>
      <c r="E283" s="38"/>
      <c r="F283" s="38"/>
      <c r="G283" s="46" t="s">
        <v>764</v>
      </c>
      <c r="H283" s="27">
        <v>1773.12</v>
      </c>
      <c r="I283" s="27">
        <v>0</v>
      </c>
      <c r="J283" s="27">
        <v>0</v>
      </c>
      <c r="K283" s="27">
        <v>1773.12</v>
      </c>
      <c r="L283" s="86"/>
    </row>
    <row r="284" spans="1:12" x14ac:dyDescent="0.3">
      <c r="A284" s="45" t="s">
        <v>765</v>
      </c>
      <c r="B284" s="37" t="s">
        <v>353</v>
      </c>
      <c r="C284" s="38"/>
      <c r="D284" s="38"/>
      <c r="E284" s="38"/>
      <c r="F284" s="38"/>
      <c r="G284" s="46" t="s">
        <v>766</v>
      </c>
      <c r="H284" s="27">
        <v>43532.31</v>
      </c>
      <c r="I284" s="27">
        <v>6164.13</v>
      </c>
      <c r="J284" s="27">
        <v>0</v>
      </c>
      <c r="K284" s="27">
        <v>49696.44</v>
      </c>
      <c r="L284" s="86"/>
    </row>
    <row r="285" spans="1:12" x14ac:dyDescent="0.3">
      <c r="A285" s="47" t="s">
        <v>353</v>
      </c>
      <c r="B285" s="37" t="s">
        <v>353</v>
      </c>
      <c r="C285" s="38"/>
      <c r="D285" s="38"/>
      <c r="E285" s="38"/>
      <c r="F285" s="38"/>
      <c r="G285" s="48" t="s">
        <v>353</v>
      </c>
      <c r="H285" s="26"/>
      <c r="I285" s="26"/>
      <c r="J285" s="26"/>
      <c r="K285" s="26"/>
      <c r="L285" s="86"/>
    </row>
    <row r="286" spans="1:12" x14ac:dyDescent="0.3">
      <c r="A286" s="43" t="s">
        <v>767</v>
      </c>
      <c r="B286" s="37" t="s">
        <v>353</v>
      </c>
      <c r="C286" s="38"/>
      <c r="D286" s="38"/>
      <c r="E286" s="38"/>
      <c r="F286" s="44" t="s">
        <v>768</v>
      </c>
      <c r="G286" s="40"/>
      <c r="H286" s="25">
        <v>7621.2</v>
      </c>
      <c r="I286" s="25">
        <v>0</v>
      </c>
      <c r="J286" s="25">
        <v>0</v>
      </c>
      <c r="K286" s="25">
        <v>7621.2</v>
      </c>
      <c r="L286" s="86">
        <f t="shared" ref="L286:L343" si="2">I286-J286</f>
        <v>0</v>
      </c>
    </row>
    <row r="287" spans="1:12" x14ac:dyDescent="0.3">
      <c r="A287" s="45" t="s">
        <v>769</v>
      </c>
      <c r="B287" s="37" t="s">
        <v>353</v>
      </c>
      <c r="C287" s="38"/>
      <c r="D287" s="38"/>
      <c r="E287" s="38"/>
      <c r="F287" s="38"/>
      <c r="G287" s="46" t="s">
        <v>770</v>
      </c>
      <c r="H287" s="27">
        <v>800</v>
      </c>
      <c r="I287" s="27">
        <v>0</v>
      </c>
      <c r="J287" s="27">
        <v>0</v>
      </c>
      <c r="K287" s="27">
        <v>800</v>
      </c>
      <c r="L287" s="86"/>
    </row>
    <row r="288" spans="1:12" x14ac:dyDescent="0.3">
      <c r="A288" s="45" t="s">
        <v>771</v>
      </c>
      <c r="B288" s="37" t="s">
        <v>353</v>
      </c>
      <c r="C288" s="38"/>
      <c r="D288" s="38"/>
      <c r="E288" s="38"/>
      <c r="F288" s="38"/>
      <c r="G288" s="46" t="s">
        <v>772</v>
      </c>
      <c r="H288" s="27">
        <v>6806.2</v>
      </c>
      <c r="I288" s="27">
        <v>0</v>
      </c>
      <c r="J288" s="27">
        <v>0</v>
      </c>
      <c r="K288" s="27">
        <v>6806.2</v>
      </c>
      <c r="L288" s="86"/>
    </row>
    <row r="289" spans="1:12" x14ac:dyDescent="0.3">
      <c r="A289" s="45" t="s">
        <v>773</v>
      </c>
      <c r="B289" s="37" t="s">
        <v>353</v>
      </c>
      <c r="C289" s="38"/>
      <c r="D289" s="38"/>
      <c r="E289" s="38"/>
      <c r="F289" s="38"/>
      <c r="G289" s="46" t="s">
        <v>774</v>
      </c>
      <c r="H289" s="27">
        <v>15</v>
      </c>
      <c r="I289" s="27">
        <v>0</v>
      </c>
      <c r="J289" s="27">
        <v>0</v>
      </c>
      <c r="K289" s="27">
        <v>15</v>
      </c>
      <c r="L289" s="86"/>
    </row>
    <row r="290" spans="1:12" x14ac:dyDescent="0.3">
      <c r="A290" s="47" t="s">
        <v>353</v>
      </c>
      <c r="B290" s="37" t="s">
        <v>353</v>
      </c>
      <c r="C290" s="38"/>
      <c r="D290" s="38"/>
      <c r="E290" s="38"/>
      <c r="F290" s="38"/>
      <c r="G290" s="48" t="s">
        <v>353</v>
      </c>
      <c r="H290" s="26"/>
      <c r="I290" s="26"/>
      <c r="J290" s="26"/>
      <c r="K290" s="26"/>
      <c r="L290" s="86"/>
    </row>
    <row r="291" spans="1:12" x14ac:dyDescent="0.3">
      <c r="A291" s="43" t="s">
        <v>775</v>
      </c>
      <c r="B291" s="37" t="s">
        <v>353</v>
      </c>
      <c r="C291" s="38"/>
      <c r="D291" s="38"/>
      <c r="E291" s="38"/>
      <c r="F291" s="44" t="s">
        <v>776</v>
      </c>
      <c r="G291" s="40"/>
      <c r="H291" s="25">
        <v>3300</v>
      </c>
      <c r="I291" s="25">
        <v>0</v>
      </c>
      <c r="J291" s="25">
        <v>0</v>
      </c>
      <c r="K291" s="25">
        <v>3300</v>
      </c>
      <c r="L291" s="86">
        <f t="shared" si="2"/>
        <v>0</v>
      </c>
    </row>
    <row r="292" spans="1:12" x14ac:dyDescent="0.3">
      <c r="A292" s="45" t="s">
        <v>777</v>
      </c>
      <c r="B292" s="37" t="s">
        <v>353</v>
      </c>
      <c r="C292" s="38"/>
      <c r="D292" s="38"/>
      <c r="E292" s="38"/>
      <c r="F292" s="38"/>
      <c r="G292" s="46" t="s">
        <v>778</v>
      </c>
      <c r="H292" s="27">
        <v>3300</v>
      </c>
      <c r="I292" s="27">
        <v>0</v>
      </c>
      <c r="J292" s="27">
        <v>0</v>
      </c>
      <c r="K292" s="27">
        <v>3300</v>
      </c>
      <c r="L292" s="86"/>
    </row>
    <row r="293" spans="1:12" x14ac:dyDescent="0.3">
      <c r="A293" s="47" t="s">
        <v>353</v>
      </c>
      <c r="B293" s="37" t="s">
        <v>353</v>
      </c>
      <c r="C293" s="38"/>
      <c r="D293" s="38"/>
      <c r="E293" s="38"/>
      <c r="F293" s="38"/>
      <c r="G293" s="48" t="s">
        <v>353</v>
      </c>
      <c r="H293" s="26"/>
      <c r="I293" s="26"/>
      <c r="J293" s="26"/>
      <c r="K293" s="26"/>
      <c r="L293" s="86"/>
    </row>
    <row r="294" spans="1:12" x14ac:dyDescent="0.3">
      <c r="A294" s="43" t="s">
        <v>779</v>
      </c>
      <c r="B294" s="36" t="s">
        <v>353</v>
      </c>
      <c r="C294" s="44" t="s">
        <v>780</v>
      </c>
      <c r="D294" s="40"/>
      <c r="E294" s="40"/>
      <c r="F294" s="40"/>
      <c r="G294" s="40"/>
      <c r="H294" s="25">
        <v>568623.01</v>
      </c>
      <c r="I294" s="25">
        <v>48703.61</v>
      </c>
      <c r="J294" s="25">
        <v>0.03</v>
      </c>
      <c r="K294" s="25">
        <v>617326.59</v>
      </c>
      <c r="L294" s="86">
        <f t="shared" si="2"/>
        <v>48703.58</v>
      </c>
    </row>
    <row r="295" spans="1:12" x14ac:dyDescent="0.3">
      <c r="A295" s="43" t="s">
        <v>781</v>
      </c>
      <c r="B295" s="37" t="s">
        <v>353</v>
      </c>
      <c r="C295" s="38"/>
      <c r="D295" s="44" t="s">
        <v>780</v>
      </c>
      <c r="E295" s="40"/>
      <c r="F295" s="40"/>
      <c r="G295" s="40"/>
      <c r="H295" s="25">
        <v>568623.01</v>
      </c>
      <c r="I295" s="25">
        <v>48703.61</v>
      </c>
      <c r="J295" s="25">
        <v>0.03</v>
      </c>
      <c r="K295" s="25">
        <v>617326.59</v>
      </c>
      <c r="L295" s="86"/>
    </row>
    <row r="296" spans="1:12" x14ac:dyDescent="0.3">
      <c r="A296" s="43" t="s">
        <v>782</v>
      </c>
      <c r="B296" s="37" t="s">
        <v>353</v>
      </c>
      <c r="C296" s="38"/>
      <c r="D296" s="38"/>
      <c r="E296" s="44" t="s">
        <v>780</v>
      </c>
      <c r="F296" s="40"/>
      <c r="G296" s="40"/>
      <c r="H296" s="25">
        <v>568623.01</v>
      </c>
      <c r="I296" s="25">
        <v>48703.61</v>
      </c>
      <c r="J296" s="25">
        <v>0.03</v>
      </c>
      <c r="K296" s="25">
        <v>617326.59</v>
      </c>
      <c r="L296" s="86"/>
    </row>
    <row r="297" spans="1:12" x14ac:dyDescent="0.3">
      <c r="A297" s="43" t="s">
        <v>783</v>
      </c>
      <c r="B297" s="37" t="s">
        <v>353</v>
      </c>
      <c r="C297" s="38"/>
      <c r="D297" s="38"/>
      <c r="E297" s="38"/>
      <c r="F297" s="44" t="s">
        <v>784</v>
      </c>
      <c r="G297" s="40"/>
      <c r="H297" s="25">
        <v>377638.91</v>
      </c>
      <c r="I297" s="25">
        <v>40881</v>
      </c>
      <c r="J297" s="25">
        <v>0</v>
      </c>
      <c r="K297" s="25">
        <v>418519.91</v>
      </c>
      <c r="L297" s="86">
        <f t="shared" si="2"/>
        <v>40881</v>
      </c>
    </row>
    <row r="298" spans="1:12" x14ac:dyDescent="0.3">
      <c r="A298" s="45" t="s">
        <v>785</v>
      </c>
      <c r="B298" s="37" t="s">
        <v>353</v>
      </c>
      <c r="C298" s="38"/>
      <c r="D298" s="38"/>
      <c r="E298" s="38"/>
      <c r="F298" s="38"/>
      <c r="G298" s="46" t="s">
        <v>786</v>
      </c>
      <c r="H298" s="27">
        <v>19916.77</v>
      </c>
      <c r="I298" s="27">
        <v>0</v>
      </c>
      <c r="J298" s="27">
        <v>0</v>
      </c>
      <c r="K298" s="27">
        <v>19916.77</v>
      </c>
      <c r="L298" s="86"/>
    </row>
    <row r="299" spans="1:12" x14ac:dyDescent="0.3">
      <c r="A299" s="45" t="s">
        <v>787</v>
      </c>
      <c r="B299" s="37" t="s">
        <v>353</v>
      </c>
      <c r="C299" s="38"/>
      <c r="D299" s="38"/>
      <c r="E299" s="38"/>
      <c r="F299" s="38"/>
      <c r="G299" s="46" t="s">
        <v>788</v>
      </c>
      <c r="H299" s="27">
        <v>15110</v>
      </c>
      <c r="I299" s="27">
        <v>0</v>
      </c>
      <c r="J299" s="27">
        <v>0</v>
      </c>
      <c r="K299" s="27">
        <v>15110</v>
      </c>
      <c r="L299" s="86"/>
    </row>
    <row r="300" spans="1:12" x14ac:dyDescent="0.3">
      <c r="A300" s="45" t="s">
        <v>789</v>
      </c>
      <c r="B300" s="37" t="s">
        <v>353</v>
      </c>
      <c r="C300" s="38"/>
      <c r="D300" s="38"/>
      <c r="E300" s="38"/>
      <c r="F300" s="38"/>
      <c r="G300" s="46" t="s">
        <v>790</v>
      </c>
      <c r="H300" s="27">
        <v>257.05</v>
      </c>
      <c r="I300" s="27">
        <v>0</v>
      </c>
      <c r="J300" s="27">
        <v>0</v>
      </c>
      <c r="K300" s="27">
        <v>257.05</v>
      </c>
      <c r="L300" s="86"/>
    </row>
    <row r="301" spans="1:12" x14ac:dyDescent="0.3">
      <c r="A301" s="45" t="s">
        <v>791</v>
      </c>
      <c r="B301" s="37" t="s">
        <v>353</v>
      </c>
      <c r="C301" s="38"/>
      <c r="D301" s="38"/>
      <c r="E301" s="38"/>
      <c r="F301" s="38"/>
      <c r="G301" s="46" t="s">
        <v>792</v>
      </c>
      <c r="H301" s="27">
        <v>80036</v>
      </c>
      <c r="I301" s="27">
        <v>7276</v>
      </c>
      <c r="J301" s="27">
        <v>0</v>
      </c>
      <c r="K301" s="27">
        <v>87312</v>
      </c>
      <c r="L301" s="86"/>
    </row>
    <row r="302" spans="1:12" x14ac:dyDescent="0.3">
      <c r="A302" s="45" t="s">
        <v>793</v>
      </c>
      <c r="B302" s="37" t="s">
        <v>353</v>
      </c>
      <c r="C302" s="38"/>
      <c r="D302" s="38"/>
      <c r="E302" s="38"/>
      <c r="F302" s="38"/>
      <c r="G302" s="46" t="s">
        <v>794</v>
      </c>
      <c r="H302" s="27">
        <v>7314.18</v>
      </c>
      <c r="I302" s="27">
        <v>126.05</v>
      </c>
      <c r="J302" s="27">
        <v>0</v>
      </c>
      <c r="K302" s="27">
        <v>7440.23</v>
      </c>
      <c r="L302" s="86"/>
    </row>
    <row r="303" spans="1:12" x14ac:dyDescent="0.3">
      <c r="A303" s="45" t="s">
        <v>795</v>
      </c>
      <c r="B303" s="37" t="s">
        <v>353</v>
      </c>
      <c r="C303" s="38"/>
      <c r="D303" s="38"/>
      <c r="E303" s="38"/>
      <c r="F303" s="38"/>
      <c r="G303" s="46" t="s">
        <v>796</v>
      </c>
      <c r="H303" s="27">
        <v>73253.399999999994</v>
      </c>
      <c r="I303" s="27">
        <v>17180.2</v>
      </c>
      <c r="J303" s="27">
        <v>0</v>
      </c>
      <c r="K303" s="27">
        <v>90433.600000000006</v>
      </c>
      <c r="L303" s="86"/>
    </row>
    <row r="304" spans="1:12" x14ac:dyDescent="0.3">
      <c r="A304" s="45" t="s">
        <v>797</v>
      </c>
      <c r="B304" s="37" t="s">
        <v>353</v>
      </c>
      <c r="C304" s="38"/>
      <c r="D304" s="38"/>
      <c r="E304" s="38"/>
      <c r="F304" s="38"/>
      <c r="G304" s="46" t="s">
        <v>798</v>
      </c>
      <c r="H304" s="27">
        <v>5488.05</v>
      </c>
      <c r="I304" s="27">
        <v>0</v>
      </c>
      <c r="J304" s="27">
        <v>0</v>
      </c>
      <c r="K304" s="27">
        <v>5488.05</v>
      </c>
      <c r="L304" s="86"/>
    </row>
    <row r="305" spans="1:12" x14ac:dyDescent="0.3">
      <c r="A305" s="45" t="s">
        <v>799</v>
      </c>
      <c r="B305" s="37" t="s">
        <v>353</v>
      </c>
      <c r="C305" s="38"/>
      <c r="D305" s="38"/>
      <c r="E305" s="38"/>
      <c r="F305" s="38"/>
      <c r="G305" s="46" t="s">
        <v>800</v>
      </c>
      <c r="H305" s="27">
        <v>168992.83</v>
      </c>
      <c r="I305" s="27">
        <v>14902.65</v>
      </c>
      <c r="J305" s="27">
        <v>0</v>
      </c>
      <c r="K305" s="27">
        <v>183895.48</v>
      </c>
      <c r="L305" s="86"/>
    </row>
    <row r="306" spans="1:12" x14ac:dyDescent="0.3">
      <c r="A306" s="45" t="s">
        <v>801</v>
      </c>
      <c r="B306" s="37" t="s">
        <v>353</v>
      </c>
      <c r="C306" s="38"/>
      <c r="D306" s="38"/>
      <c r="E306" s="38"/>
      <c r="F306" s="38"/>
      <c r="G306" s="46" t="s">
        <v>802</v>
      </c>
      <c r="H306" s="27">
        <v>7270.63</v>
      </c>
      <c r="I306" s="27">
        <v>1396.1</v>
      </c>
      <c r="J306" s="27">
        <v>0</v>
      </c>
      <c r="K306" s="27">
        <v>8666.73</v>
      </c>
      <c r="L306" s="86"/>
    </row>
    <row r="307" spans="1:12" x14ac:dyDescent="0.3">
      <c r="A307" s="47" t="s">
        <v>353</v>
      </c>
      <c r="B307" s="37" t="s">
        <v>353</v>
      </c>
      <c r="C307" s="38"/>
      <c r="D307" s="38"/>
      <c r="E307" s="38"/>
      <c r="F307" s="38"/>
      <c r="G307" s="48" t="s">
        <v>353</v>
      </c>
      <c r="H307" s="26"/>
      <c r="I307" s="26"/>
      <c r="J307" s="26"/>
      <c r="K307" s="26"/>
      <c r="L307" s="86"/>
    </row>
    <row r="308" spans="1:12" x14ac:dyDescent="0.3">
      <c r="A308" s="43" t="s">
        <v>803</v>
      </c>
      <c r="B308" s="37" t="s">
        <v>353</v>
      </c>
      <c r="C308" s="38"/>
      <c r="D308" s="38"/>
      <c r="E308" s="38"/>
      <c r="F308" s="44" t="s">
        <v>804</v>
      </c>
      <c r="G308" s="40"/>
      <c r="H308" s="25">
        <v>66167.899999999994</v>
      </c>
      <c r="I308" s="25">
        <v>2786.45</v>
      </c>
      <c r="J308" s="25">
        <v>0.03</v>
      </c>
      <c r="K308" s="25">
        <v>68954.320000000007</v>
      </c>
      <c r="L308" s="86">
        <f t="shared" si="2"/>
        <v>2786.4199999999996</v>
      </c>
    </row>
    <row r="309" spans="1:12" x14ac:dyDescent="0.3">
      <c r="A309" s="45" t="s">
        <v>805</v>
      </c>
      <c r="B309" s="37" t="s">
        <v>353</v>
      </c>
      <c r="C309" s="38"/>
      <c r="D309" s="38"/>
      <c r="E309" s="38"/>
      <c r="F309" s="38"/>
      <c r="G309" s="46" t="s">
        <v>806</v>
      </c>
      <c r="H309" s="27">
        <v>549</v>
      </c>
      <c r="I309" s="27">
        <v>0</v>
      </c>
      <c r="J309" s="27">
        <v>0</v>
      </c>
      <c r="K309" s="27">
        <v>549</v>
      </c>
      <c r="L309" s="86"/>
    </row>
    <row r="310" spans="1:12" x14ac:dyDescent="0.3">
      <c r="A310" s="45" t="s">
        <v>807</v>
      </c>
      <c r="B310" s="37" t="s">
        <v>353</v>
      </c>
      <c r="C310" s="38"/>
      <c r="D310" s="38"/>
      <c r="E310" s="38"/>
      <c r="F310" s="38"/>
      <c r="G310" s="46" t="s">
        <v>808</v>
      </c>
      <c r="H310" s="27">
        <v>61118.87</v>
      </c>
      <c r="I310" s="27">
        <v>2786.45</v>
      </c>
      <c r="J310" s="27">
        <v>0</v>
      </c>
      <c r="K310" s="27">
        <v>63905.32</v>
      </c>
      <c r="L310" s="86"/>
    </row>
    <row r="311" spans="1:12" x14ac:dyDescent="0.3">
      <c r="A311" s="45" t="s">
        <v>809</v>
      </c>
      <c r="B311" s="37" t="s">
        <v>353</v>
      </c>
      <c r="C311" s="38"/>
      <c r="D311" s="38"/>
      <c r="E311" s="38"/>
      <c r="F311" s="38"/>
      <c r="G311" s="46" t="s">
        <v>810</v>
      </c>
      <c r="H311" s="27">
        <v>4500.03</v>
      </c>
      <c r="I311" s="27">
        <v>0</v>
      </c>
      <c r="J311" s="27">
        <v>0.03</v>
      </c>
      <c r="K311" s="27">
        <v>4500</v>
      </c>
      <c r="L311" s="86"/>
    </row>
    <row r="312" spans="1:12" x14ac:dyDescent="0.3">
      <c r="A312" s="47" t="s">
        <v>353</v>
      </c>
      <c r="B312" s="37" t="s">
        <v>353</v>
      </c>
      <c r="C312" s="38"/>
      <c r="D312" s="38"/>
      <c r="E312" s="38"/>
      <c r="F312" s="38"/>
      <c r="G312" s="48" t="s">
        <v>353</v>
      </c>
      <c r="H312" s="26"/>
      <c r="I312" s="26"/>
      <c r="J312" s="26"/>
      <c r="K312" s="26"/>
      <c r="L312" s="86"/>
    </row>
    <row r="313" spans="1:12" x14ac:dyDescent="0.3">
      <c r="A313" s="43" t="s">
        <v>811</v>
      </c>
      <c r="B313" s="37" t="s">
        <v>353</v>
      </c>
      <c r="C313" s="38"/>
      <c r="D313" s="38"/>
      <c r="E313" s="38"/>
      <c r="F313" s="44" t="s">
        <v>812</v>
      </c>
      <c r="G313" s="40"/>
      <c r="H313" s="25">
        <v>49277.63</v>
      </c>
      <c r="I313" s="25">
        <v>4573.67</v>
      </c>
      <c r="J313" s="25">
        <v>0</v>
      </c>
      <c r="K313" s="25">
        <v>53851.3</v>
      </c>
      <c r="L313" s="86">
        <f t="shared" si="2"/>
        <v>4573.67</v>
      </c>
    </row>
    <row r="314" spans="1:12" x14ac:dyDescent="0.3">
      <c r="A314" s="45" t="s">
        <v>813</v>
      </c>
      <c r="B314" s="37" t="s">
        <v>353</v>
      </c>
      <c r="C314" s="38"/>
      <c r="D314" s="38"/>
      <c r="E314" s="38"/>
      <c r="F314" s="38"/>
      <c r="G314" s="46" t="s">
        <v>814</v>
      </c>
      <c r="H314" s="27">
        <v>49277.63</v>
      </c>
      <c r="I314" s="27">
        <v>4573.67</v>
      </c>
      <c r="J314" s="27">
        <v>0</v>
      </c>
      <c r="K314" s="27">
        <v>53851.3</v>
      </c>
      <c r="L314" s="86"/>
    </row>
    <row r="315" spans="1:12" x14ac:dyDescent="0.3">
      <c r="A315" s="47" t="s">
        <v>353</v>
      </c>
      <c r="B315" s="37" t="s">
        <v>353</v>
      </c>
      <c r="C315" s="38"/>
      <c r="D315" s="38"/>
      <c r="E315" s="38"/>
      <c r="F315" s="38"/>
      <c r="G315" s="48" t="s">
        <v>353</v>
      </c>
      <c r="H315" s="26"/>
      <c r="I315" s="26"/>
      <c r="J315" s="26"/>
      <c r="K315" s="26"/>
      <c r="L315" s="86"/>
    </row>
    <row r="316" spans="1:12" x14ac:dyDescent="0.3">
      <c r="A316" s="43" t="s">
        <v>815</v>
      </c>
      <c r="B316" s="37" t="s">
        <v>353</v>
      </c>
      <c r="C316" s="38"/>
      <c r="D316" s="38"/>
      <c r="E316" s="38"/>
      <c r="F316" s="44" t="s">
        <v>768</v>
      </c>
      <c r="G316" s="40"/>
      <c r="H316" s="25">
        <v>75538.570000000007</v>
      </c>
      <c r="I316" s="25">
        <v>462.49</v>
      </c>
      <c r="J316" s="25">
        <v>0</v>
      </c>
      <c r="K316" s="25">
        <v>76001.06</v>
      </c>
      <c r="L316" s="86">
        <f t="shared" si="2"/>
        <v>462.49</v>
      </c>
    </row>
    <row r="317" spans="1:12" x14ac:dyDescent="0.3">
      <c r="A317" s="45" t="s">
        <v>816</v>
      </c>
      <c r="B317" s="37" t="s">
        <v>353</v>
      </c>
      <c r="C317" s="38"/>
      <c r="D317" s="38"/>
      <c r="E317" s="38"/>
      <c r="F317" s="38"/>
      <c r="G317" s="46" t="s">
        <v>770</v>
      </c>
      <c r="H317" s="27">
        <v>8822</v>
      </c>
      <c r="I317" s="27">
        <v>0</v>
      </c>
      <c r="J317" s="27">
        <v>0</v>
      </c>
      <c r="K317" s="27">
        <v>8822</v>
      </c>
      <c r="L317" s="86">
        <f t="shared" si="2"/>
        <v>0</v>
      </c>
    </row>
    <row r="318" spans="1:12" x14ac:dyDescent="0.3">
      <c r="A318" s="45" t="s">
        <v>817</v>
      </c>
      <c r="B318" s="37" t="s">
        <v>353</v>
      </c>
      <c r="C318" s="38"/>
      <c r="D318" s="38"/>
      <c r="E318" s="38"/>
      <c r="F318" s="38"/>
      <c r="G318" s="46" t="s">
        <v>818</v>
      </c>
      <c r="H318" s="27">
        <v>35987.99</v>
      </c>
      <c r="I318" s="27">
        <v>0.01</v>
      </c>
      <c r="J318" s="27">
        <v>0</v>
      </c>
      <c r="K318" s="27">
        <v>35988</v>
      </c>
      <c r="L318" s="86">
        <f t="shared" si="2"/>
        <v>0.01</v>
      </c>
    </row>
    <row r="319" spans="1:12" x14ac:dyDescent="0.3">
      <c r="A319" s="45" t="s">
        <v>819</v>
      </c>
      <c r="B319" s="37" t="s">
        <v>353</v>
      </c>
      <c r="C319" s="38"/>
      <c r="D319" s="38"/>
      <c r="E319" s="38"/>
      <c r="F319" s="38"/>
      <c r="G319" s="46" t="s">
        <v>772</v>
      </c>
      <c r="H319" s="27">
        <v>30728.58</v>
      </c>
      <c r="I319" s="27">
        <v>462.48</v>
      </c>
      <c r="J319" s="27">
        <v>0</v>
      </c>
      <c r="K319" s="27">
        <v>31191.06</v>
      </c>
      <c r="L319" s="86">
        <f t="shared" si="2"/>
        <v>462.48</v>
      </c>
    </row>
    <row r="320" spans="1:12" x14ac:dyDescent="0.3">
      <c r="A320" s="47" t="s">
        <v>353</v>
      </c>
      <c r="B320" s="37" t="s">
        <v>353</v>
      </c>
      <c r="C320" s="38"/>
      <c r="D320" s="38"/>
      <c r="E320" s="38"/>
      <c r="F320" s="38"/>
      <c r="G320" s="48" t="s">
        <v>353</v>
      </c>
      <c r="H320" s="26"/>
      <c r="I320" s="26"/>
      <c r="J320" s="26"/>
      <c r="K320" s="26"/>
      <c r="L320" s="86"/>
    </row>
    <row r="321" spans="1:12" x14ac:dyDescent="0.3">
      <c r="A321" s="43" t="s">
        <v>820</v>
      </c>
      <c r="B321" s="36" t="s">
        <v>353</v>
      </c>
      <c r="C321" s="44" t="s">
        <v>821</v>
      </c>
      <c r="D321" s="40"/>
      <c r="E321" s="40"/>
      <c r="F321" s="40"/>
      <c r="G321" s="40"/>
      <c r="H321" s="25">
        <v>99808.51</v>
      </c>
      <c r="I321" s="25">
        <v>21711.57</v>
      </c>
      <c r="J321" s="25">
        <v>0.04</v>
      </c>
      <c r="K321" s="25">
        <v>121520.04</v>
      </c>
      <c r="L321" s="86">
        <f t="shared" si="2"/>
        <v>21711.53</v>
      </c>
    </row>
    <row r="322" spans="1:12" x14ac:dyDescent="0.3">
      <c r="A322" s="43" t="s">
        <v>822</v>
      </c>
      <c r="B322" s="37" t="s">
        <v>353</v>
      </c>
      <c r="C322" s="38"/>
      <c r="D322" s="44" t="s">
        <v>821</v>
      </c>
      <c r="E322" s="40"/>
      <c r="F322" s="40"/>
      <c r="G322" s="40"/>
      <c r="H322" s="25">
        <v>99808.51</v>
      </c>
      <c r="I322" s="25">
        <v>21711.57</v>
      </c>
      <c r="J322" s="25">
        <v>0.04</v>
      </c>
      <c r="K322" s="25">
        <v>121520.04</v>
      </c>
      <c r="L322" s="86"/>
    </row>
    <row r="323" spans="1:12" x14ac:dyDescent="0.3">
      <c r="A323" s="43" t="s">
        <v>823</v>
      </c>
      <c r="B323" s="37" t="s">
        <v>353</v>
      </c>
      <c r="C323" s="38"/>
      <c r="D323" s="38"/>
      <c r="E323" s="44" t="s">
        <v>824</v>
      </c>
      <c r="F323" s="40"/>
      <c r="G323" s="40"/>
      <c r="H323" s="25">
        <v>99808.51</v>
      </c>
      <c r="I323" s="25">
        <v>21711.57</v>
      </c>
      <c r="J323" s="25">
        <v>0.04</v>
      </c>
      <c r="K323" s="25">
        <v>121520.04</v>
      </c>
      <c r="L323" s="86"/>
    </row>
    <row r="324" spans="1:12" x14ac:dyDescent="0.3">
      <c r="A324" s="43" t="s">
        <v>825</v>
      </c>
      <c r="B324" s="37" t="s">
        <v>353</v>
      </c>
      <c r="C324" s="38"/>
      <c r="D324" s="38"/>
      <c r="E324" s="38"/>
      <c r="F324" s="44" t="s">
        <v>826</v>
      </c>
      <c r="G324" s="40"/>
      <c r="H324" s="25">
        <v>63822.64</v>
      </c>
      <c r="I324" s="25">
        <v>13935.71</v>
      </c>
      <c r="J324" s="25">
        <v>0.03</v>
      </c>
      <c r="K324" s="25">
        <v>77758.320000000007</v>
      </c>
      <c r="L324" s="86">
        <f t="shared" si="2"/>
        <v>13935.679999999998</v>
      </c>
    </row>
    <row r="325" spans="1:12" x14ac:dyDescent="0.3">
      <c r="A325" s="45" t="s">
        <v>827</v>
      </c>
      <c r="B325" s="37" t="s">
        <v>353</v>
      </c>
      <c r="C325" s="38"/>
      <c r="D325" s="38"/>
      <c r="E325" s="38"/>
      <c r="F325" s="38"/>
      <c r="G325" s="46" t="s">
        <v>828</v>
      </c>
      <c r="H325" s="27">
        <v>63822.64</v>
      </c>
      <c r="I325" s="27">
        <v>13935.71</v>
      </c>
      <c r="J325" s="27">
        <v>0.03</v>
      </c>
      <c r="K325" s="27">
        <v>77758.320000000007</v>
      </c>
      <c r="L325" s="86"/>
    </row>
    <row r="326" spans="1:12" x14ac:dyDescent="0.3">
      <c r="A326" s="47" t="s">
        <v>353</v>
      </c>
      <c r="B326" s="37" t="s">
        <v>353</v>
      </c>
      <c r="C326" s="38"/>
      <c r="D326" s="38"/>
      <c r="E326" s="38"/>
      <c r="F326" s="38"/>
      <c r="G326" s="48" t="s">
        <v>353</v>
      </c>
      <c r="H326" s="26"/>
      <c r="I326" s="26"/>
      <c r="J326" s="26"/>
      <c r="K326" s="26"/>
      <c r="L326" s="86"/>
    </row>
    <row r="327" spans="1:12" x14ac:dyDescent="0.3">
      <c r="A327" s="43" t="s">
        <v>829</v>
      </c>
      <c r="B327" s="37" t="s">
        <v>353</v>
      </c>
      <c r="C327" s="38"/>
      <c r="D327" s="38"/>
      <c r="E327" s="38"/>
      <c r="F327" s="44" t="s">
        <v>830</v>
      </c>
      <c r="G327" s="40"/>
      <c r="H327" s="25">
        <v>6500</v>
      </c>
      <c r="I327" s="25">
        <v>3000</v>
      </c>
      <c r="J327" s="25">
        <v>0</v>
      </c>
      <c r="K327" s="25">
        <v>9500</v>
      </c>
      <c r="L327" s="86">
        <f t="shared" si="2"/>
        <v>3000</v>
      </c>
    </row>
    <row r="328" spans="1:12" x14ac:dyDescent="0.3">
      <c r="A328" s="45" t="s">
        <v>831</v>
      </c>
      <c r="B328" s="37" t="s">
        <v>353</v>
      </c>
      <c r="C328" s="38"/>
      <c r="D328" s="38"/>
      <c r="E328" s="38"/>
      <c r="F328" s="38"/>
      <c r="G328" s="46" t="s">
        <v>832</v>
      </c>
      <c r="H328" s="27">
        <v>6500</v>
      </c>
      <c r="I328" s="27">
        <v>3000</v>
      </c>
      <c r="J328" s="27">
        <v>0</v>
      </c>
      <c r="K328" s="27">
        <v>9500</v>
      </c>
      <c r="L328" s="86"/>
    </row>
    <row r="329" spans="1:12" x14ac:dyDescent="0.3">
      <c r="A329" s="47" t="s">
        <v>353</v>
      </c>
      <c r="B329" s="37" t="s">
        <v>353</v>
      </c>
      <c r="C329" s="38"/>
      <c r="D329" s="38"/>
      <c r="E329" s="38"/>
      <c r="F329" s="38"/>
      <c r="G329" s="48" t="s">
        <v>353</v>
      </c>
      <c r="H329" s="26"/>
      <c r="I329" s="26"/>
      <c r="J329" s="26"/>
      <c r="K329" s="26"/>
      <c r="L329" s="86"/>
    </row>
    <row r="330" spans="1:12" x14ac:dyDescent="0.3">
      <c r="A330" s="43" t="s">
        <v>833</v>
      </c>
      <c r="B330" s="37" t="s">
        <v>353</v>
      </c>
      <c r="C330" s="38"/>
      <c r="D330" s="38"/>
      <c r="E330" s="38"/>
      <c r="F330" s="44" t="s">
        <v>834</v>
      </c>
      <c r="G330" s="40"/>
      <c r="H330" s="25">
        <v>9250.2000000000007</v>
      </c>
      <c r="I330" s="25">
        <v>0</v>
      </c>
      <c r="J330" s="25">
        <v>0</v>
      </c>
      <c r="K330" s="25">
        <v>9250.2000000000007</v>
      </c>
      <c r="L330" s="86">
        <f t="shared" si="2"/>
        <v>0</v>
      </c>
    </row>
    <row r="331" spans="1:12" x14ac:dyDescent="0.3">
      <c r="A331" s="45" t="s">
        <v>835</v>
      </c>
      <c r="B331" s="37" t="s">
        <v>353</v>
      </c>
      <c r="C331" s="38"/>
      <c r="D331" s="38"/>
      <c r="E331" s="38"/>
      <c r="F331" s="38"/>
      <c r="G331" s="46" t="s">
        <v>836</v>
      </c>
      <c r="H331" s="27">
        <v>9250.2000000000007</v>
      </c>
      <c r="I331" s="27">
        <v>0</v>
      </c>
      <c r="J331" s="27">
        <v>0</v>
      </c>
      <c r="K331" s="27">
        <v>9250.2000000000007</v>
      </c>
      <c r="L331" s="86"/>
    </row>
    <row r="332" spans="1:12" x14ac:dyDescent="0.3">
      <c r="A332" s="47" t="s">
        <v>353</v>
      </c>
      <c r="B332" s="37" t="s">
        <v>353</v>
      </c>
      <c r="C332" s="38"/>
      <c r="D332" s="38"/>
      <c r="E332" s="38"/>
      <c r="F332" s="38"/>
      <c r="G332" s="48" t="s">
        <v>353</v>
      </c>
      <c r="H332" s="26"/>
      <c r="I332" s="26"/>
      <c r="J332" s="26"/>
      <c r="K332" s="26"/>
      <c r="L332" s="86"/>
    </row>
    <row r="333" spans="1:12" x14ac:dyDescent="0.3">
      <c r="A333" s="43" t="s">
        <v>837</v>
      </c>
      <c r="B333" s="37" t="s">
        <v>353</v>
      </c>
      <c r="C333" s="38"/>
      <c r="D333" s="38"/>
      <c r="E333" s="38"/>
      <c r="F333" s="44" t="s">
        <v>768</v>
      </c>
      <c r="G333" s="40"/>
      <c r="H333" s="25">
        <v>20235.669999999998</v>
      </c>
      <c r="I333" s="25">
        <v>4775.8599999999997</v>
      </c>
      <c r="J333" s="25">
        <v>0.01</v>
      </c>
      <c r="K333" s="25">
        <v>25011.52</v>
      </c>
      <c r="L333" s="86">
        <f t="shared" si="2"/>
        <v>4775.8499999999995</v>
      </c>
    </row>
    <row r="334" spans="1:12" x14ac:dyDescent="0.3">
      <c r="A334" s="45" t="s">
        <v>838</v>
      </c>
      <c r="B334" s="37" t="s">
        <v>353</v>
      </c>
      <c r="C334" s="38"/>
      <c r="D334" s="38"/>
      <c r="E334" s="38"/>
      <c r="F334" s="38"/>
      <c r="G334" s="46" t="s">
        <v>836</v>
      </c>
      <c r="H334" s="27">
        <v>216.4</v>
      </c>
      <c r="I334" s="27">
        <v>0</v>
      </c>
      <c r="J334" s="27">
        <v>0</v>
      </c>
      <c r="K334" s="27">
        <v>216.4</v>
      </c>
      <c r="L334" s="86"/>
    </row>
    <row r="335" spans="1:12" x14ac:dyDescent="0.3">
      <c r="A335" s="45" t="s">
        <v>839</v>
      </c>
      <c r="B335" s="37" t="s">
        <v>353</v>
      </c>
      <c r="C335" s="38"/>
      <c r="D335" s="38"/>
      <c r="E335" s="38"/>
      <c r="F335" s="38"/>
      <c r="G335" s="46" t="s">
        <v>772</v>
      </c>
      <c r="H335" s="27">
        <v>1712.9</v>
      </c>
      <c r="I335" s="27">
        <v>3450</v>
      </c>
      <c r="J335" s="27">
        <v>0</v>
      </c>
      <c r="K335" s="27">
        <v>5162.8999999999996</v>
      </c>
      <c r="L335" s="86"/>
    </row>
    <row r="336" spans="1:12" x14ac:dyDescent="0.3">
      <c r="A336" s="45" t="s">
        <v>840</v>
      </c>
      <c r="B336" s="37" t="s">
        <v>353</v>
      </c>
      <c r="C336" s="38"/>
      <c r="D336" s="38"/>
      <c r="E336" s="38"/>
      <c r="F336" s="38"/>
      <c r="G336" s="46" t="s">
        <v>730</v>
      </c>
      <c r="H336" s="27">
        <v>1705.39</v>
      </c>
      <c r="I336" s="27">
        <v>0</v>
      </c>
      <c r="J336" s="27">
        <v>0</v>
      </c>
      <c r="K336" s="27">
        <v>1705.39</v>
      </c>
      <c r="L336" s="86"/>
    </row>
    <row r="337" spans="1:12" x14ac:dyDescent="0.3">
      <c r="A337" s="45" t="s">
        <v>841</v>
      </c>
      <c r="B337" s="37" t="s">
        <v>353</v>
      </c>
      <c r="C337" s="38"/>
      <c r="D337" s="38"/>
      <c r="E337" s="38"/>
      <c r="F337" s="38"/>
      <c r="G337" s="46" t="s">
        <v>770</v>
      </c>
      <c r="H337" s="27">
        <v>2017</v>
      </c>
      <c r="I337" s="27">
        <v>0</v>
      </c>
      <c r="J337" s="27">
        <v>0</v>
      </c>
      <c r="K337" s="27">
        <v>2017</v>
      </c>
      <c r="L337" s="86"/>
    </row>
    <row r="338" spans="1:12" x14ac:dyDescent="0.3">
      <c r="A338" s="45" t="s">
        <v>842</v>
      </c>
      <c r="B338" s="37" t="s">
        <v>353</v>
      </c>
      <c r="C338" s="38"/>
      <c r="D338" s="38"/>
      <c r="E338" s="38"/>
      <c r="F338" s="38"/>
      <c r="G338" s="46" t="s">
        <v>843</v>
      </c>
      <c r="H338" s="27">
        <v>14583.98</v>
      </c>
      <c r="I338" s="27">
        <v>1325.86</v>
      </c>
      <c r="J338" s="27">
        <v>0.01</v>
      </c>
      <c r="K338" s="27">
        <v>15909.83</v>
      </c>
      <c r="L338" s="86"/>
    </row>
    <row r="339" spans="1:12" x14ac:dyDescent="0.3">
      <c r="A339" s="43" t="s">
        <v>353</v>
      </c>
      <c r="B339" s="37" t="s">
        <v>353</v>
      </c>
      <c r="C339" s="38"/>
      <c r="D339" s="38"/>
      <c r="E339" s="44" t="s">
        <v>353</v>
      </c>
      <c r="F339" s="40"/>
      <c r="G339" s="40"/>
      <c r="H339" s="28"/>
      <c r="I339" s="28"/>
      <c r="J339" s="28"/>
      <c r="K339" s="28"/>
      <c r="L339" s="86"/>
    </row>
    <row r="340" spans="1:12" x14ac:dyDescent="0.3">
      <c r="A340" s="43" t="s">
        <v>844</v>
      </c>
      <c r="B340" s="36" t="s">
        <v>353</v>
      </c>
      <c r="C340" s="44" t="s">
        <v>845</v>
      </c>
      <c r="D340" s="40"/>
      <c r="E340" s="40"/>
      <c r="F340" s="40"/>
      <c r="G340" s="40"/>
      <c r="H340" s="25">
        <v>528180.51</v>
      </c>
      <c r="I340" s="25">
        <v>51956.99</v>
      </c>
      <c r="J340" s="25">
        <v>0.36</v>
      </c>
      <c r="K340" s="25">
        <v>580137.14</v>
      </c>
      <c r="L340" s="86">
        <f t="shared" si="2"/>
        <v>51956.63</v>
      </c>
    </row>
    <row r="341" spans="1:12" x14ac:dyDescent="0.3">
      <c r="A341" s="43" t="s">
        <v>846</v>
      </c>
      <c r="B341" s="37" t="s">
        <v>353</v>
      </c>
      <c r="C341" s="38"/>
      <c r="D341" s="44" t="s">
        <v>845</v>
      </c>
      <c r="E341" s="40"/>
      <c r="F341" s="40"/>
      <c r="G341" s="40"/>
      <c r="H341" s="25">
        <v>528180.51</v>
      </c>
      <c r="I341" s="25">
        <v>51956.99</v>
      </c>
      <c r="J341" s="25">
        <v>0.36</v>
      </c>
      <c r="K341" s="25">
        <v>580137.14</v>
      </c>
      <c r="L341" s="86"/>
    </row>
    <row r="342" spans="1:12" x14ac:dyDescent="0.3">
      <c r="A342" s="43" t="s">
        <v>847</v>
      </c>
      <c r="B342" s="37" t="s">
        <v>353</v>
      </c>
      <c r="C342" s="38"/>
      <c r="D342" s="38"/>
      <c r="E342" s="44" t="s">
        <v>845</v>
      </c>
      <c r="F342" s="40"/>
      <c r="G342" s="40"/>
      <c r="H342" s="25">
        <v>528180.51</v>
      </c>
      <c r="I342" s="25">
        <v>51956.99</v>
      </c>
      <c r="J342" s="25">
        <v>0.36</v>
      </c>
      <c r="K342" s="25">
        <v>580137.14</v>
      </c>
      <c r="L342" s="86"/>
    </row>
    <row r="343" spans="1:12" x14ac:dyDescent="0.3">
      <c r="A343" s="43" t="s">
        <v>848</v>
      </c>
      <c r="B343" s="37" t="s">
        <v>353</v>
      </c>
      <c r="C343" s="38"/>
      <c r="D343" s="38"/>
      <c r="E343" s="38"/>
      <c r="F343" s="44" t="s">
        <v>830</v>
      </c>
      <c r="G343" s="40"/>
      <c r="H343" s="25">
        <v>511184.52</v>
      </c>
      <c r="I343" s="25">
        <v>37700.089999999997</v>
      </c>
      <c r="J343" s="25">
        <v>0.36</v>
      </c>
      <c r="K343" s="25">
        <v>548884.25</v>
      </c>
      <c r="L343" s="86">
        <f t="shared" si="2"/>
        <v>37699.729999999996</v>
      </c>
    </row>
    <row r="344" spans="1:12" x14ac:dyDescent="0.3">
      <c r="A344" s="45" t="s">
        <v>849</v>
      </c>
      <c r="B344" s="37" t="s">
        <v>353</v>
      </c>
      <c r="C344" s="38"/>
      <c r="D344" s="38"/>
      <c r="E344" s="38"/>
      <c r="F344" s="38"/>
      <c r="G344" s="46" t="s">
        <v>850</v>
      </c>
      <c r="H344" s="27">
        <v>511184.52</v>
      </c>
      <c r="I344" s="27">
        <v>37700.089999999997</v>
      </c>
      <c r="J344" s="27">
        <v>0.36</v>
      </c>
      <c r="K344" s="27">
        <v>548884.25</v>
      </c>
      <c r="L344" s="86"/>
    </row>
    <row r="345" spans="1:12" x14ac:dyDescent="0.3">
      <c r="A345" s="47" t="s">
        <v>353</v>
      </c>
      <c r="B345" s="37" t="s">
        <v>353</v>
      </c>
      <c r="C345" s="38"/>
      <c r="D345" s="38"/>
      <c r="E345" s="38"/>
      <c r="F345" s="38"/>
      <c r="G345" s="48" t="s">
        <v>353</v>
      </c>
      <c r="H345" s="26"/>
      <c r="I345" s="26"/>
      <c r="J345" s="26"/>
      <c r="K345" s="26"/>
      <c r="L345" s="86"/>
    </row>
    <row r="346" spans="1:12" x14ac:dyDescent="0.3">
      <c r="A346" s="43" t="s">
        <v>851</v>
      </c>
      <c r="B346" s="37" t="s">
        <v>353</v>
      </c>
      <c r="C346" s="38"/>
      <c r="D346" s="38"/>
      <c r="E346" s="38"/>
      <c r="F346" s="44" t="s">
        <v>852</v>
      </c>
      <c r="G346" s="40"/>
      <c r="H346" s="25">
        <v>2260</v>
      </c>
      <c r="I346" s="25">
        <v>0</v>
      </c>
      <c r="J346" s="25">
        <v>0</v>
      </c>
      <c r="K346" s="25">
        <v>2260</v>
      </c>
      <c r="L346" s="86">
        <f t="shared" ref="L346:L406" si="3">I346-J346</f>
        <v>0</v>
      </c>
    </row>
    <row r="347" spans="1:12" x14ac:dyDescent="0.3">
      <c r="A347" s="45" t="s">
        <v>853</v>
      </c>
      <c r="B347" s="37" t="s">
        <v>353</v>
      </c>
      <c r="C347" s="38"/>
      <c r="D347" s="38"/>
      <c r="E347" s="38"/>
      <c r="F347" s="38"/>
      <c r="G347" s="46" t="s">
        <v>854</v>
      </c>
      <c r="H347" s="27">
        <v>2260</v>
      </c>
      <c r="I347" s="27">
        <v>0</v>
      </c>
      <c r="J347" s="27">
        <v>0</v>
      </c>
      <c r="K347" s="27">
        <v>2260</v>
      </c>
      <c r="L347" s="86"/>
    </row>
    <row r="348" spans="1:12" x14ac:dyDescent="0.3">
      <c r="A348" s="47" t="s">
        <v>353</v>
      </c>
      <c r="B348" s="37" t="s">
        <v>353</v>
      </c>
      <c r="C348" s="38"/>
      <c r="D348" s="38"/>
      <c r="E348" s="38"/>
      <c r="F348" s="38"/>
      <c r="G348" s="48" t="s">
        <v>353</v>
      </c>
      <c r="H348" s="26"/>
      <c r="I348" s="26"/>
      <c r="J348" s="26"/>
      <c r="K348" s="26"/>
      <c r="L348" s="86"/>
    </row>
    <row r="349" spans="1:12" x14ac:dyDescent="0.3">
      <c r="A349" s="43" t="s">
        <v>855</v>
      </c>
      <c r="B349" s="37" t="s">
        <v>353</v>
      </c>
      <c r="C349" s="38"/>
      <c r="D349" s="38"/>
      <c r="E349" s="38"/>
      <c r="F349" s="44" t="s">
        <v>768</v>
      </c>
      <c r="G349" s="40"/>
      <c r="H349" s="25">
        <v>14735.99</v>
      </c>
      <c r="I349" s="25">
        <v>14256.9</v>
      </c>
      <c r="J349" s="25">
        <v>0</v>
      </c>
      <c r="K349" s="25">
        <v>28992.89</v>
      </c>
      <c r="L349" s="86">
        <f t="shared" si="3"/>
        <v>14256.9</v>
      </c>
    </row>
    <row r="350" spans="1:12" x14ac:dyDescent="0.3">
      <c r="A350" s="45" t="s">
        <v>856</v>
      </c>
      <c r="B350" s="37" t="s">
        <v>353</v>
      </c>
      <c r="C350" s="38"/>
      <c r="D350" s="38"/>
      <c r="E350" s="38"/>
      <c r="F350" s="38"/>
      <c r="G350" s="46" t="s">
        <v>770</v>
      </c>
      <c r="H350" s="27">
        <v>3751</v>
      </c>
      <c r="I350" s="27">
        <v>14256.9</v>
      </c>
      <c r="J350" s="27">
        <v>0</v>
      </c>
      <c r="K350" s="27">
        <v>18007.900000000001</v>
      </c>
      <c r="L350" s="86"/>
    </row>
    <row r="351" spans="1:12" x14ac:dyDescent="0.3">
      <c r="A351" s="45" t="s">
        <v>857</v>
      </c>
      <c r="B351" s="37" t="s">
        <v>353</v>
      </c>
      <c r="C351" s="38"/>
      <c r="D351" s="38"/>
      <c r="E351" s="38"/>
      <c r="F351" s="38"/>
      <c r="G351" s="46" t="s">
        <v>772</v>
      </c>
      <c r="H351" s="27">
        <v>10984.99</v>
      </c>
      <c r="I351" s="27">
        <v>0</v>
      </c>
      <c r="J351" s="27">
        <v>0</v>
      </c>
      <c r="K351" s="27">
        <v>10984.99</v>
      </c>
      <c r="L351" s="86"/>
    </row>
    <row r="352" spans="1:12" x14ac:dyDescent="0.3">
      <c r="A352" s="47" t="s">
        <v>353</v>
      </c>
      <c r="B352" s="37" t="s">
        <v>353</v>
      </c>
      <c r="C352" s="38"/>
      <c r="D352" s="38"/>
      <c r="E352" s="38"/>
      <c r="F352" s="38"/>
      <c r="G352" s="48" t="s">
        <v>353</v>
      </c>
      <c r="H352" s="26"/>
      <c r="I352" s="26"/>
      <c r="J352" s="26"/>
      <c r="K352" s="26"/>
      <c r="L352" s="86"/>
    </row>
    <row r="353" spans="1:12" x14ac:dyDescent="0.3">
      <c r="A353" s="43" t="s">
        <v>858</v>
      </c>
      <c r="B353" s="36" t="s">
        <v>353</v>
      </c>
      <c r="C353" s="44" t="s">
        <v>859</v>
      </c>
      <c r="D353" s="40"/>
      <c r="E353" s="40"/>
      <c r="F353" s="40"/>
      <c r="G353" s="40"/>
      <c r="H353" s="25">
        <v>740531.33</v>
      </c>
      <c r="I353" s="25">
        <v>187406.27</v>
      </c>
      <c r="J353" s="25">
        <v>0</v>
      </c>
      <c r="K353" s="25">
        <v>927937.6</v>
      </c>
      <c r="L353" s="86">
        <f t="shared" si="3"/>
        <v>187406.27</v>
      </c>
    </row>
    <row r="354" spans="1:12" x14ac:dyDescent="0.3">
      <c r="A354" s="43" t="s">
        <v>860</v>
      </c>
      <c r="B354" s="37" t="s">
        <v>353</v>
      </c>
      <c r="C354" s="38"/>
      <c r="D354" s="44" t="s">
        <v>859</v>
      </c>
      <c r="E354" s="40"/>
      <c r="F354" s="40"/>
      <c r="G354" s="40"/>
      <c r="H354" s="25">
        <v>740531.33</v>
      </c>
      <c r="I354" s="25">
        <v>187406.27</v>
      </c>
      <c r="J354" s="25">
        <v>0</v>
      </c>
      <c r="K354" s="25">
        <v>927937.6</v>
      </c>
      <c r="L354" s="86"/>
    </row>
    <row r="355" spans="1:12" x14ac:dyDescent="0.3">
      <c r="A355" s="43" t="s">
        <v>861</v>
      </c>
      <c r="B355" s="37" t="s">
        <v>353</v>
      </c>
      <c r="C355" s="38"/>
      <c r="D355" s="38"/>
      <c r="E355" s="44" t="s">
        <v>859</v>
      </c>
      <c r="F355" s="40"/>
      <c r="G355" s="40"/>
      <c r="H355" s="25">
        <v>740531.33</v>
      </c>
      <c r="I355" s="25">
        <v>187406.27</v>
      </c>
      <c r="J355" s="25">
        <v>0</v>
      </c>
      <c r="K355" s="25">
        <v>927937.6</v>
      </c>
      <c r="L355" s="86"/>
    </row>
    <row r="356" spans="1:12" x14ac:dyDescent="0.3">
      <c r="A356" s="43" t="s">
        <v>862</v>
      </c>
      <c r="B356" s="37" t="s">
        <v>353</v>
      </c>
      <c r="C356" s="38"/>
      <c r="D356" s="38"/>
      <c r="E356" s="38"/>
      <c r="F356" s="44" t="s">
        <v>863</v>
      </c>
      <c r="G356" s="40"/>
      <c r="H356" s="25">
        <v>188408.82</v>
      </c>
      <c r="I356" s="25">
        <v>11533.23</v>
      </c>
      <c r="J356" s="25">
        <v>0</v>
      </c>
      <c r="K356" s="25">
        <v>199942.05</v>
      </c>
      <c r="L356" s="86">
        <f t="shared" si="3"/>
        <v>11533.23</v>
      </c>
    </row>
    <row r="357" spans="1:12" x14ac:dyDescent="0.3">
      <c r="A357" s="45" t="s">
        <v>864</v>
      </c>
      <c r="B357" s="37" t="s">
        <v>353</v>
      </c>
      <c r="C357" s="38"/>
      <c r="D357" s="38"/>
      <c r="E357" s="38"/>
      <c r="F357" s="38"/>
      <c r="G357" s="46" t="s">
        <v>863</v>
      </c>
      <c r="H357" s="27">
        <v>188408.82</v>
      </c>
      <c r="I357" s="27">
        <v>11533.23</v>
      </c>
      <c r="J357" s="27">
        <v>0</v>
      </c>
      <c r="K357" s="27">
        <v>199942.05</v>
      </c>
      <c r="L357" s="86"/>
    </row>
    <row r="358" spans="1:12" x14ac:dyDescent="0.3">
      <c r="A358" s="47" t="s">
        <v>353</v>
      </c>
      <c r="B358" s="37" t="s">
        <v>353</v>
      </c>
      <c r="C358" s="38"/>
      <c r="D358" s="38"/>
      <c r="E358" s="38"/>
      <c r="F358" s="38"/>
      <c r="G358" s="48" t="s">
        <v>353</v>
      </c>
      <c r="H358" s="26"/>
      <c r="I358" s="26"/>
      <c r="J358" s="26"/>
      <c r="K358" s="26"/>
      <c r="L358" s="86"/>
    </row>
    <row r="359" spans="1:12" x14ac:dyDescent="0.3">
      <c r="A359" s="43" t="s">
        <v>865</v>
      </c>
      <c r="B359" s="37" t="s">
        <v>353</v>
      </c>
      <c r="C359" s="38"/>
      <c r="D359" s="38"/>
      <c r="E359" s="38"/>
      <c r="F359" s="44" t="s">
        <v>866</v>
      </c>
      <c r="G359" s="40"/>
      <c r="H359" s="25">
        <v>87832.3</v>
      </c>
      <c r="I359" s="25">
        <v>29616</v>
      </c>
      <c r="J359" s="25">
        <v>0</v>
      </c>
      <c r="K359" s="25">
        <v>117448.3</v>
      </c>
      <c r="L359" s="86">
        <f t="shared" si="3"/>
        <v>29616</v>
      </c>
    </row>
    <row r="360" spans="1:12" x14ac:dyDescent="0.3">
      <c r="A360" s="45" t="s">
        <v>867</v>
      </c>
      <c r="B360" s="37" t="s">
        <v>353</v>
      </c>
      <c r="C360" s="38"/>
      <c r="D360" s="38"/>
      <c r="E360" s="38"/>
      <c r="F360" s="38"/>
      <c r="G360" s="46" t="s">
        <v>868</v>
      </c>
      <c r="H360" s="27">
        <v>60900</v>
      </c>
      <c r="I360" s="27">
        <v>24240</v>
      </c>
      <c r="J360" s="27">
        <v>0</v>
      </c>
      <c r="K360" s="27">
        <v>85140</v>
      </c>
      <c r="L360" s="86"/>
    </row>
    <row r="361" spans="1:12" x14ac:dyDescent="0.3">
      <c r="A361" s="45" t="s">
        <v>869</v>
      </c>
      <c r="B361" s="37" t="s">
        <v>353</v>
      </c>
      <c r="C361" s="38"/>
      <c r="D361" s="38"/>
      <c r="E361" s="38"/>
      <c r="F361" s="38"/>
      <c r="G361" s="46" t="s">
        <v>870</v>
      </c>
      <c r="H361" s="27">
        <v>26932.3</v>
      </c>
      <c r="I361" s="27">
        <v>5376</v>
      </c>
      <c r="J361" s="27">
        <v>0</v>
      </c>
      <c r="K361" s="27">
        <v>32308.3</v>
      </c>
      <c r="L361" s="86"/>
    </row>
    <row r="362" spans="1:12" x14ac:dyDescent="0.3">
      <c r="A362" s="47" t="s">
        <v>353</v>
      </c>
      <c r="B362" s="37" t="s">
        <v>353</v>
      </c>
      <c r="C362" s="38"/>
      <c r="D362" s="38"/>
      <c r="E362" s="38"/>
      <c r="F362" s="38"/>
      <c r="G362" s="48" t="s">
        <v>353</v>
      </c>
      <c r="H362" s="26"/>
      <c r="I362" s="26"/>
      <c r="J362" s="26"/>
      <c r="K362" s="26"/>
      <c r="L362" s="86"/>
    </row>
    <row r="363" spans="1:12" x14ac:dyDescent="0.3">
      <c r="A363" s="43" t="s">
        <v>871</v>
      </c>
      <c r="B363" s="37" t="s">
        <v>353</v>
      </c>
      <c r="C363" s="38"/>
      <c r="D363" s="38"/>
      <c r="E363" s="38"/>
      <c r="F363" s="44" t="s">
        <v>872</v>
      </c>
      <c r="G363" s="40"/>
      <c r="H363" s="25">
        <v>1056</v>
      </c>
      <c r="I363" s="25">
        <v>0</v>
      </c>
      <c r="J363" s="25">
        <v>0</v>
      </c>
      <c r="K363" s="25">
        <v>1056</v>
      </c>
      <c r="L363" s="86">
        <f t="shared" si="3"/>
        <v>0</v>
      </c>
    </row>
    <row r="364" spans="1:12" x14ac:dyDescent="0.3">
      <c r="A364" s="45" t="s">
        <v>873</v>
      </c>
      <c r="B364" s="37" t="s">
        <v>353</v>
      </c>
      <c r="C364" s="38"/>
      <c r="D364" s="38"/>
      <c r="E364" s="38"/>
      <c r="F364" s="38"/>
      <c r="G364" s="46" t="s">
        <v>874</v>
      </c>
      <c r="H364" s="27">
        <v>1056</v>
      </c>
      <c r="I364" s="27">
        <v>0</v>
      </c>
      <c r="J364" s="27">
        <v>0</v>
      </c>
      <c r="K364" s="27">
        <v>1056</v>
      </c>
      <c r="L364" s="86"/>
    </row>
    <row r="365" spans="1:12" x14ac:dyDescent="0.3">
      <c r="A365" s="47" t="s">
        <v>353</v>
      </c>
      <c r="B365" s="37" t="s">
        <v>353</v>
      </c>
      <c r="C365" s="38"/>
      <c r="D365" s="38"/>
      <c r="E365" s="38"/>
      <c r="F365" s="38"/>
      <c r="G365" s="48" t="s">
        <v>353</v>
      </c>
      <c r="H365" s="26"/>
      <c r="I365" s="26"/>
      <c r="J365" s="26"/>
      <c r="K365" s="26"/>
      <c r="L365" s="86"/>
    </row>
    <row r="366" spans="1:12" x14ac:dyDescent="0.3">
      <c r="A366" s="43" t="s">
        <v>875</v>
      </c>
      <c r="B366" s="37" t="s">
        <v>353</v>
      </c>
      <c r="C366" s="38"/>
      <c r="D366" s="38"/>
      <c r="E366" s="38"/>
      <c r="F366" s="44" t="s">
        <v>876</v>
      </c>
      <c r="G366" s="40"/>
      <c r="H366" s="25">
        <v>454786.45</v>
      </c>
      <c r="I366" s="25">
        <v>145123.78</v>
      </c>
      <c r="J366" s="25">
        <v>0</v>
      </c>
      <c r="K366" s="25">
        <v>599910.23</v>
      </c>
      <c r="L366" s="86">
        <f t="shared" si="3"/>
        <v>145123.78</v>
      </c>
    </row>
    <row r="367" spans="1:12" x14ac:dyDescent="0.3">
      <c r="A367" s="45" t="s">
        <v>877</v>
      </c>
      <c r="B367" s="37" t="s">
        <v>353</v>
      </c>
      <c r="C367" s="38"/>
      <c r="D367" s="38"/>
      <c r="E367" s="38"/>
      <c r="F367" s="38"/>
      <c r="G367" s="46" t="s">
        <v>878</v>
      </c>
      <c r="H367" s="27">
        <v>346.8</v>
      </c>
      <c r="I367" s="27">
        <v>0</v>
      </c>
      <c r="J367" s="27">
        <v>0</v>
      </c>
      <c r="K367" s="27">
        <v>346.8</v>
      </c>
      <c r="L367" s="86">
        <f t="shared" si="3"/>
        <v>0</v>
      </c>
    </row>
    <row r="368" spans="1:12" x14ac:dyDescent="0.3">
      <c r="A368" s="45" t="s">
        <v>879</v>
      </c>
      <c r="B368" s="37" t="s">
        <v>353</v>
      </c>
      <c r="C368" s="38"/>
      <c r="D368" s="38"/>
      <c r="E368" s="38"/>
      <c r="F368" s="38"/>
      <c r="G368" s="46" t="s">
        <v>836</v>
      </c>
      <c r="H368" s="27">
        <v>15928.03</v>
      </c>
      <c r="I368" s="27">
        <v>0</v>
      </c>
      <c r="J368" s="27">
        <v>0</v>
      </c>
      <c r="K368" s="27">
        <v>15928.03</v>
      </c>
      <c r="L368" s="86">
        <f t="shared" si="3"/>
        <v>0</v>
      </c>
    </row>
    <row r="369" spans="1:12" x14ac:dyDescent="0.3">
      <c r="A369" s="45" t="s">
        <v>880</v>
      </c>
      <c r="B369" s="37" t="s">
        <v>353</v>
      </c>
      <c r="C369" s="38"/>
      <c r="D369" s="38"/>
      <c r="E369" s="38"/>
      <c r="F369" s="38"/>
      <c r="G369" s="46" t="s">
        <v>881</v>
      </c>
      <c r="H369" s="27">
        <v>164073</v>
      </c>
      <c r="I369" s="27">
        <v>98280</v>
      </c>
      <c r="J369" s="27">
        <v>0</v>
      </c>
      <c r="K369" s="27">
        <v>262353</v>
      </c>
      <c r="L369" s="86">
        <f t="shared" si="3"/>
        <v>98280</v>
      </c>
    </row>
    <row r="370" spans="1:12" x14ac:dyDescent="0.3">
      <c r="A370" s="45" t="s">
        <v>882</v>
      </c>
      <c r="B370" s="37" t="s">
        <v>353</v>
      </c>
      <c r="C370" s="38"/>
      <c r="D370" s="38"/>
      <c r="E370" s="38"/>
      <c r="F370" s="38"/>
      <c r="G370" s="46" t="s">
        <v>883</v>
      </c>
      <c r="H370" s="27">
        <v>42387.18</v>
      </c>
      <c r="I370" s="27">
        <v>13071.74</v>
      </c>
      <c r="J370" s="27">
        <v>0</v>
      </c>
      <c r="K370" s="27">
        <v>55458.92</v>
      </c>
      <c r="L370" s="86">
        <f t="shared" si="3"/>
        <v>13071.74</v>
      </c>
    </row>
    <row r="371" spans="1:12" x14ac:dyDescent="0.3">
      <c r="A371" s="45" t="s">
        <v>884</v>
      </c>
      <c r="B371" s="37" t="s">
        <v>353</v>
      </c>
      <c r="C371" s="38"/>
      <c r="D371" s="38"/>
      <c r="E371" s="38"/>
      <c r="F371" s="38"/>
      <c r="G371" s="46" t="s">
        <v>885</v>
      </c>
      <c r="H371" s="27">
        <v>5250</v>
      </c>
      <c r="I371" s="27">
        <v>7350.44</v>
      </c>
      <c r="J371" s="27">
        <v>0</v>
      </c>
      <c r="K371" s="27">
        <v>12600.44</v>
      </c>
      <c r="L371" s="86">
        <f t="shared" si="3"/>
        <v>7350.44</v>
      </c>
    </row>
    <row r="372" spans="1:12" x14ac:dyDescent="0.3">
      <c r="A372" s="45" t="s">
        <v>886</v>
      </c>
      <c r="B372" s="37" t="s">
        <v>353</v>
      </c>
      <c r="C372" s="38"/>
      <c r="D372" s="38"/>
      <c r="E372" s="38"/>
      <c r="F372" s="38"/>
      <c r="G372" s="46" t="s">
        <v>887</v>
      </c>
      <c r="H372" s="27">
        <v>203734.41</v>
      </c>
      <c r="I372" s="27">
        <v>25581.8</v>
      </c>
      <c r="J372" s="27">
        <v>0</v>
      </c>
      <c r="K372" s="27">
        <v>229316.21</v>
      </c>
      <c r="L372" s="86">
        <f t="shared" si="3"/>
        <v>25581.8</v>
      </c>
    </row>
    <row r="373" spans="1:12" x14ac:dyDescent="0.3">
      <c r="A373" s="45" t="s">
        <v>888</v>
      </c>
      <c r="B373" s="37" t="s">
        <v>353</v>
      </c>
      <c r="C373" s="38"/>
      <c r="D373" s="38"/>
      <c r="E373" s="38"/>
      <c r="F373" s="38"/>
      <c r="G373" s="46" t="s">
        <v>889</v>
      </c>
      <c r="H373" s="27">
        <v>16999.96</v>
      </c>
      <c r="I373" s="27">
        <v>0</v>
      </c>
      <c r="J373" s="27">
        <v>0</v>
      </c>
      <c r="K373" s="27">
        <v>16999.96</v>
      </c>
      <c r="L373" s="86">
        <f t="shared" si="3"/>
        <v>0</v>
      </c>
    </row>
    <row r="374" spans="1:12" x14ac:dyDescent="0.3">
      <c r="A374" s="45" t="s">
        <v>890</v>
      </c>
      <c r="B374" s="37" t="s">
        <v>353</v>
      </c>
      <c r="C374" s="38"/>
      <c r="D374" s="38"/>
      <c r="E374" s="38"/>
      <c r="F374" s="38"/>
      <c r="G374" s="46" t="s">
        <v>891</v>
      </c>
      <c r="H374" s="27">
        <v>1034.24</v>
      </c>
      <c r="I374" s="27">
        <v>80.8</v>
      </c>
      <c r="J374" s="27">
        <v>0</v>
      </c>
      <c r="K374" s="27">
        <v>1115.04</v>
      </c>
      <c r="L374" s="86">
        <f t="shared" si="3"/>
        <v>80.8</v>
      </c>
    </row>
    <row r="375" spans="1:12" x14ac:dyDescent="0.3">
      <c r="A375" s="45" t="s">
        <v>892</v>
      </c>
      <c r="B375" s="37" t="s">
        <v>353</v>
      </c>
      <c r="C375" s="38"/>
      <c r="D375" s="38"/>
      <c r="E375" s="38"/>
      <c r="F375" s="38"/>
      <c r="G375" s="46" t="s">
        <v>893</v>
      </c>
      <c r="H375" s="27">
        <v>5032.83</v>
      </c>
      <c r="I375" s="27">
        <v>759</v>
      </c>
      <c r="J375" s="27">
        <v>0</v>
      </c>
      <c r="K375" s="27">
        <v>5791.83</v>
      </c>
      <c r="L375" s="86">
        <f t="shared" si="3"/>
        <v>759</v>
      </c>
    </row>
    <row r="376" spans="1:12" x14ac:dyDescent="0.3">
      <c r="A376" s="47" t="s">
        <v>353</v>
      </c>
      <c r="B376" s="37" t="s">
        <v>353</v>
      </c>
      <c r="C376" s="38"/>
      <c r="D376" s="38"/>
      <c r="E376" s="38"/>
      <c r="F376" s="38"/>
      <c r="G376" s="48" t="s">
        <v>353</v>
      </c>
      <c r="H376" s="26"/>
      <c r="I376" s="26"/>
      <c r="J376" s="26"/>
      <c r="K376" s="26"/>
      <c r="L376" s="86"/>
    </row>
    <row r="377" spans="1:12" x14ac:dyDescent="0.3">
      <c r="A377" s="43" t="s">
        <v>894</v>
      </c>
      <c r="B377" s="37" t="s">
        <v>353</v>
      </c>
      <c r="C377" s="38"/>
      <c r="D377" s="38"/>
      <c r="E377" s="38"/>
      <c r="F377" s="44" t="s">
        <v>768</v>
      </c>
      <c r="G377" s="40"/>
      <c r="H377" s="25">
        <v>8447.76</v>
      </c>
      <c r="I377" s="25">
        <v>1133.26</v>
      </c>
      <c r="J377" s="25">
        <v>0</v>
      </c>
      <c r="K377" s="25">
        <v>9581.02</v>
      </c>
      <c r="L377" s="86">
        <f t="shared" si="3"/>
        <v>1133.26</v>
      </c>
    </row>
    <row r="378" spans="1:12" x14ac:dyDescent="0.3">
      <c r="A378" s="45" t="s">
        <v>895</v>
      </c>
      <c r="B378" s="37" t="s">
        <v>353</v>
      </c>
      <c r="C378" s="38"/>
      <c r="D378" s="38"/>
      <c r="E378" s="38"/>
      <c r="F378" s="38"/>
      <c r="G378" s="46" t="s">
        <v>770</v>
      </c>
      <c r="H378" s="27">
        <v>3180</v>
      </c>
      <c r="I378" s="27">
        <v>0</v>
      </c>
      <c r="J378" s="27">
        <v>0</v>
      </c>
      <c r="K378" s="27">
        <v>3180</v>
      </c>
      <c r="L378" s="86"/>
    </row>
    <row r="379" spans="1:12" x14ac:dyDescent="0.3">
      <c r="A379" s="45" t="s">
        <v>896</v>
      </c>
      <c r="B379" s="37" t="s">
        <v>353</v>
      </c>
      <c r="C379" s="38"/>
      <c r="D379" s="38"/>
      <c r="E379" s="38"/>
      <c r="F379" s="38"/>
      <c r="G379" s="46" t="s">
        <v>897</v>
      </c>
      <c r="H379" s="27">
        <v>795</v>
      </c>
      <c r="I379" s="27">
        <v>0</v>
      </c>
      <c r="J379" s="27">
        <v>0</v>
      </c>
      <c r="K379" s="27">
        <v>795</v>
      </c>
      <c r="L379" s="86"/>
    </row>
    <row r="380" spans="1:12" x14ac:dyDescent="0.3">
      <c r="A380" s="45" t="s">
        <v>898</v>
      </c>
      <c r="B380" s="37" t="s">
        <v>353</v>
      </c>
      <c r="C380" s="38"/>
      <c r="D380" s="38"/>
      <c r="E380" s="38"/>
      <c r="F380" s="38"/>
      <c r="G380" s="46" t="s">
        <v>899</v>
      </c>
      <c r="H380" s="27">
        <v>2400</v>
      </c>
      <c r="I380" s="27">
        <v>0</v>
      </c>
      <c r="J380" s="27">
        <v>0</v>
      </c>
      <c r="K380" s="27">
        <v>2400</v>
      </c>
      <c r="L380" s="86"/>
    </row>
    <row r="381" spans="1:12" x14ac:dyDescent="0.3">
      <c r="A381" s="45" t="s">
        <v>900</v>
      </c>
      <c r="B381" s="37" t="s">
        <v>353</v>
      </c>
      <c r="C381" s="38"/>
      <c r="D381" s="38"/>
      <c r="E381" s="38"/>
      <c r="F381" s="38"/>
      <c r="G381" s="46" t="s">
        <v>772</v>
      </c>
      <c r="H381" s="27">
        <v>2072.7600000000002</v>
      </c>
      <c r="I381" s="27">
        <v>1133.26</v>
      </c>
      <c r="J381" s="27">
        <v>0</v>
      </c>
      <c r="K381" s="27">
        <v>3206.02</v>
      </c>
      <c r="L381" s="86"/>
    </row>
    <row r="382" spans="1:12" x14ac:dyDescent="0.3">
      <c r="A382" s="47" t="s">
        <v>353</v>
      </c>
      <c r="B382" s="37" t="s">
        <v>353</v>
      </c>
      <c r="C382" s="38"/>
      <c r="D382" s="38"/>
      <c r="E382" s="38"/>
      <c r="F382" s="38"/>
      <c r="G382" s="48" t="s">
        <v>353</v>
      </c>
      <c r="H382" s="26"/>
      <c r="I382" s="26"/>
      <c r="J382" s="26"/>
      <c r="K382" s="26"/>
      <c r="L382" s="86"/>
    </row>
    <row r="383" spans="1:12" x14ac:dyDescent="0.3">
      <c r="A383" s="43" t="s">
        <v>901</v>
      </c>
      <c r="B383" s="36" t="s">
        <v>353</v>
      </c>
      <c r="C383" s="44" t="s">
        <v>902</v>
      </c>
      <c r="D383" s="40"/>
      <c r="E383" s="40"/>
      <c r="F383" s="40"/>
      <c r="G383" s="40"/>
      <c r="H383" s="25">
        <v>49769.4</v>
      </c>
      <c r="I383" s="25">
        <v>2457.5</v>
      </c>
      <c r="J383" s="25">
        <v>0.04</v>
      </c>
      <c r="K383" s="25">
        <v>52226.86</v>
      </c>
      <c r="L383" s="86">
        <f t="shared" si="3"/>
        <v>2457.46</v>
      </c>
    </row>
    <row r="384" spans="1:12" x14ac:dyDescent="0.3">
      <c r="A384" s="43" t="s">
        <v>903</v>
      </c>
      <c r="B384" s="37" t="s">
        <v>353</v>
      </c>
      <c r="C384" s="38"/>
      <c r="D384" s="44" t="s">
        <v>902</v>
      </c>
      <c r="E384" s="40"/>
      <c r="F384" s="40"/>
      <c r="G384" s="40"/>
      <c r="H384" s="25">
        <v>49769.4</v>
      </c>
      <c r="I384" s="25">
        <v>2457.5</v>
      </c>
      <c r="J384" s="25">
        <v>0.04</v>
      </c>
      <c r="K384" s="25">
        <v>52226.86</v>
      </c>
      <c r="L384" s="86"/>
    </row>
    <row r="385" spans="1:12" x14ac:dyDescent="0.3">
      <c r="A385" s="43" t="s">
        <v>904</v>
      </c>
      <c r="B385" s="37" t="s">
        <v>353</v>
      </c>
      <c r="C385" s="38"/>
      <c r="D385" s="38"/>
      <c r="E385" s="44" t="s">
        <v>902</v>
      </c>
      <c r="F385" s="40"/>
      <c r="G385" s="40"/>
      <c r="H385" s="25">
        <v>49769.4</v>
      </c>
      <c r="I385" s="25">
        <v>2457.5</v>
      </c>
      <c r="J385" s="25">
        <v>0.04</v>
      </c>
      <c r="K385" s="25">
        <v>52226.86</v>
      </c>
      <c r="L385" s="86"/>
    </row>
    <row r="386" spans="1:12" x14ac:dyDescent="0.3">
      <c r="A386" s="43" t="s">
        <v>905</v>
      </c>
      <c r="B386" s="37" t="s">
        <v>353</v>
      </c>
      <c r="C386" s="38"/>
      <c r="D386" s="38"/>
      <c r="E386" s="38"/>
      <c r="F386" s="44" t="s">
        <v>906</v>
      </c>
      <c r="G386" s="40"/>
      <c r="H386" s="25">
        <v>14353.42</v>
      </c>
      <c r="I386" s="25">
        <v>2457.5</v>
      </c>
      <c r="J386" s="25">
        <v>0.04</v>
      </c>
      <c r="K386" s="25">
        <v>16810.88</v>
      </c>
      <c r="L386" s="86">
        <f t="shared" si="3"/>
        <v>2457.46</v>
      </c>
    </row>
    <row r="387" spans="1:12" x14ac:dyDescent="0.3">
      <c r="A387" s="45" t="s">
        <v>907</v>
      </c>
      <c r="B387" s="37" t="s">
        <v>353</v>
      </c>
      <c r="C387" s="38"/>
      <c r="D387" s="38"/>
      <c r="E387" s="38"/>
      <c r="F387" s="38"/>
      <c r="G387" s="46" t="s">
        <v>908</v>
      </c>
      <c r="H387" s="27">
        <v>10212.379999999999</v>
      </c>
      <c r="I387" s="27">
        <v>1337.5</v>
      </c>
      <c r="J387" s="27">
        <v>0.04</v>
      </c>
      <c r="K387" s="27">
        <v>11549.84</v>
      </c>
      <c r="L387" s="86"/>
    </row>
    <row r="388" spans="1:12" x14ac:dyDescent="0.3">
      <c r="A388" s="45" t="s">
        <v>909</v>
      </c>
      <c r="B388" s="37" t="s">
        <v>353</v>
      </c>
      <c r="C388" s="38"/>
      <c r="D388" s="38"/>
      <c r="E388" s="38"/>
      <c r="F388" s="38"/>
      <c r="G388" s="46" t="s">
        <v>910</v>
      </c>
      <c r="H388" s="27">
        <v>4141.04</v>
      </c>
      <c r="I388" s="27">
        <v>1120</v>
      </c>
      <c r="J388" s="27">
        <v>0</v>
      </c>
      <c r="K388" s="27">
        <v>5261.04</v>
      </c>
      <c r="L388" s="86"/>
    </row>
    <row r="389" spans="1:12" x14ac:dyDescent="0.3">
      <c r="A389" s="47" t="s">
        <v>353</v>
      </c>
      <c r="B389" s="37" t="s">
        <v>353</v>
      </c>
      <c r="C389" s="38"/>
      <c r="D389" s="38"/>
      <c r="E389" s="38"/>
      <c r="F389" s="38"/>
      <c r="G389" s="48" t="s">
        <v>353</v>
      </c>
      <c r="H389" s="26"/>
      <c r="I389" s="26"/>
      <c r="J389" s="26"/>
      <c r="K389" s="26"/>
      <c r="L389" s="86"/>
    </row>
    <row r="390" spans="1:12" x14ac:dyDescent="0.3">
      <c r="A390" s="43" t="s">
        <v>911</v>
      </c>
      <c r="B390" s="37" t="s">
        <v>353</v>
      </c>
      <c r="C390" s="38"/>
      <c r="D390" s="38"/>
      <c r="E390" s="38"/>
      <c r="F390" s="44" t="s">
        <v>912</v>
      </c>
      <c r="G390" s="40"/>
      <c r="H390" s="25">
        <v>16676</v>
      </c>
      <c r="I390" s="25">
        <v>0</v>
      </c>
      <c r="J390" s="25">
        <v>0</v>
      </c>
      <c r="K390" s="25">
        <v>16676</v>
      </c>
      <c r="L390" s="86">
        <f t="shared" si="3"/>
        <v>0</v>
      </c>
    </row>
    <row r="391" spans="1:12" x14ac:dyDescent="0.3">
      <c r="A391" s="45" t="s">
        <v>913</v>
      </c>
      <c r="B391" s="37" t="s">
        <v>353</v>
      </c>
      <c r="C391" s="38"/>
      <c r="D391" s="38"/>
      <c r="E391" s="38"/>
      <c r="F391" s="38"/>
      <c r="G391" s="46" t="s">
        <v>914</v>
      </c>
      <c r="H391" s="27">
        <v>12557</v>
      </c>
      <c r="I391" s="27">
        <v>0</v>
      </c>
      <c r="J391" s="27">
        <v>0</v>
      </c>
      <c r="K391" s="27">
        <v>12557</v>
      </c>
      <c r="L391" s="86"/>
    </row>
    <row r="392" spans="1:12" x14ac:dyDescent="0.3">
      <c r="A392" s="45" t="s">
        <v>915</v>
      </c>
      <c r="B392" s="37" t="s">
        <v>353</v>
      </c>
      <c r="C392" s="38"/>
      <c r="D392" s="38"/>
      <c r="E392" s="38"/>
      <c r="F392" s="38"/>
      <c r="G392" s="46" t="s">
        <v>916</v>
      </c>
      <c r="H392" s="27">
        <v>3624</v>
      </c>
      <c r="I392" s="27">
        <v>0</v>
      </c>
      <c r="J392" s="27">
        <v>0</v>
      </c>
      <c r="K392" s="27">
        <v>3624</v>
      </c>
      <c r="L392" s="86"/>
    </row>
    <row r="393" spans="1:12" x14ac:dyDescent="0.3">
      <c r="A393" s="45" t="s">
        <v>917</v>
      </c>
      <c r="B393" s="37" t="s">
        <v>353</v>
      </c>
      <c r="C393" s="38"/>
      <c r="D393" s="38"/>
      <c r="E393" s="38"/>
      <c r="F393" s="38"/>
      <c r="G393" s="46" t="s">
        <v>918</v>
      </c>
      <c r="H393" s="27">
        <v>495</v>
      </c>
      <c r="I393" s="27">
        <v>0</v>
      </c>
      <c r="J393" s="27">
        <v>0</v>
      </c>
      <c r="K393" s="27">
        <v>495</v>
      </c>
      <c r="L393" s="86"/>
    </row>
    <row r="394" spans="1:12" x14ac:dyDescent="0.3">
      <c r="A394" s="47" t="s">
        <v>353</v>
      </c>
      <c r="B394" s="37" t="s">
        <v>353</v>
      </c>
      <c r="C394" s="38"/>
      <c r="D394" s="38"/>
      <c r="E394" s="38"/>
      <c r="F394" s="38"/>
      <c r="G394" s="48" t="s">
        <v>353</v>
      </c>
      <c r="H394" s="26"/>
      <c r="I394" s="26"/>
      <c r="J394" s="26"/>
      <c r="K394" s="26"/>
      <c r="L394" s="86"/>
    </row>
    <row r="395" spans="1:12" x14ac:dyDescent="0.3">
      <c r="A395" s="43" t="s">
        <v>919</v>
      </c>
      <c r="B395" s="37" t="s">
        <v>353</v>
      </c>
      <c r="C395" s="38"/>
      <c r="D395" s="38"/>
      <c r="E395" s="38"/>
      <c r="F395" s="44" t="s">
        <v>920</v>
      </c>
      <c r="G395" s="40"/>
      <c r="H395" s="25">
        <v>18700</v>
      </c>
      <c r="I395" s="25">
        <v>0</v>
      </c>
      <c r="J395" s="25">
        <v>0</v>
      </c>
      <c r="K395" s="25">
        <v>18700</v>
      </c>
      <c r="L395" s="86">
        <f t="shared" si="3"/>
        <v>0</v>
      </c>
    </row>
    <row r="396" spans="1:12" x14ac:dyDescent="0.3">
      <c r="A396" s="45" t="s">
        <v>921</v>
      </c>
      <c r="B396" s="37" t="s">
        <v>353</v>
      </c>
      <c r="C396" s="38"/>
      <c r="D396" s="38"/>
      <c r="E396" s="38"/>
      <c r="F396" s="38"/>
      <c r="G396" s="46" t="s">
        <v>922</v>
      </c>
      <c r="H396" s="27">
        <v>18700</v>
      </c>
      <c r="I396" s="27">
        <v>0</v>
      </c>
      <c r="J396" s="27">
        <v>0</v>
      </c>
      <c r="K396" s="27">
        <v>18700</v>
      </c>
      <c r="L396" s="86"/>
    </row>
    <row r="397" spans="1:12" x14ac:dyDescent="0.3">
      <c r="A397" s="47" t="s">
        <v>353</v>
      </c>
      <c r="B397" s="37" t="s">
        <v>353</v>
      </c>
      <c r="C397" s="38"/>
      <c r="D397" s="38"/>
      <c r="E397" s="38"/>
      <c r="F397" s="38"/>
      <c r="G397" s="48" t="s">
        <v>353</v>
      </c>
      <c r="H397" s="26"/>
      <c r="I397" s="26"/>
      <c r="J397" s="26"/>
      <c r="K397" s="26"/>
      <c r="L397" s="86"/>
    </row>
    <row r="398" spans="1:12" x14ac:dyDescent="0.3">
      <c r="A398" s="43" t="s">
        <v>923</v>
      </c>
      <c r="B398" s="37" t="s">
        <v>353</v>
      </c>
      <c r="C398" s="38"/>
      <c r="D398" s="38"/>
      <c r="E398" s="38"/>
      <c r="F398" s="44" t="s">
        <v>924</v>
      </c>
      <c r="G398" s="40"/>
      <c r="H398" s="25">
        <v>39.979999999999997</v>
      </c>
      <c r="I398" s="25">
        <v>0</v>
      </c>
      <c r="J398" s="25">
        <v>0</v>
      </c>
      <c r="K398" s="25">
        <v>39.979999999999997</v>
      </c>
      <c r="L398" s="86">
        <f t="shared" si="3"/>
        <v>0</v>
      </c>
    </row>
    <row r="399" spans="1:12" x14ac:dyDescent="0.3">
      <c r="A399" s="45" t="s">
        <v>925</v>
      </c>
      <c r="B399" s="37" t="s">
        <v>353</v>
      </c>
      <c r="C399" s="38"/>
      <c r="D399" s="38"/>
      <c r="E399" s="38"/>
      <c r="F399" s="38"/>
      <c r="G399" s="46" t="s">
        <v>924</v>
      </c>
      <c r="H399" s="27">
        <v>39.979999999999997</v>
      </c>
      <c r="I399" s="27">
        <v>0</v>
      </c>
      <c r="J399" s="27">
        <v>0</v>
      </c>
      <c r="K399" s="27">
        <v>39.979999999999997</v>
      </c>
      <c r="L399" s="86"/>
    </row>
    <row r="400" spans="1:12" x14ac:dyDescent="0.3">
      <c r="A400" s="43" t="s">
        <v>353</v>
      </c>
      <c r="B400" s="36" t="s">
        <v>353</v>
      </c>
      <c r="C400" s="44" t="s">
        <v>353</v>
      </c>
      <c r="D400" s="40"/>
      <c r="E400" s="40"/>
      <c r="F400" s="40"/>
      <c r="G400" s="40"/>
      <c r="H400" s="28"/>
      <c r="I400" s="28"/>
      <c r="J400" s="28"/>
      <c r="K400" s="28"/>
      <c r="L400" s="86"/>
    </row>
    <row r="401" spans="1:12" x14ac:dyDescent="0.3">
      <c r="A401" s="43" t="s">
        <v>926</v>
      </c>
      <c r="B401" s="36" t="s">
        <v>353</v>
      </c>
      <c r="C401" s="44" t="s">
        <v>927</v>
      </c>
      <c r="D401" s="40"/>
      <c r="E401" s="40"/>
      <c r="F401" s="40"/>
      <c r="G401" s="40"/>
      <c r="H401" s="25">
        <v>1702877.05</v>
      </c>
      <c r="I401" s="25">
        <v>155033.68</v>
      </c>
      <c r="J401" s="25">
        <v>0</v>
      </c>
      <c r="K401" s="25">
        <v>1857910.73</v>
      </c>
      <c r="L401" s="86">
        <f t="shared" si="3"/>
        <v>155033.68</v>
      </c>
    </row>
    <row r="402" spans="1:12" x14ac:dyDescent="0.3">
      <c r="A402" s="43" t="s">
        <v>928</v>
      </c>
      <c r="B402" s="37" t="s">
        <v>353</v>
      </c>
      <c r="C402" s="38"/>
      <c r="D402" s="44" t="s">
        <v>927</v>
      </c>
      <c r="E402" s="40"/>
      <c r="F402" s="40"/>
      <c r="G402" s="40"/>
      <c r="H402" s="25">
        <v>1702877.05</v>
      </c>
      <c r="I402" s="25">
        <v>155033.68</v>
      </c>
      <c r="J402" s="25">
        <v>0</v>
      </c>
      <c r="K402" s="25">
        <v>1857910.73</v>
      </c>
      <c r="L402" s="86"/>
    </row>
    <row r="403" spans="1:12" x14ac:dyDescent="0.3">
      <c r="A403" s="43" t="s">
        <v>929</v>
      </c>
      <c r="B403" s="37" t="s">
        <v>353</v>
      </c>
      <c r="C403" s="38"/>
      <c r="D403" s="38"/>
      <c r="E403" s="44" t="s">
        <v>927</v>
      </c>
      <c r="F403" s="40"/>
      <c r="G403" s="40"/>
      <c r="H403" s="25">
        <v>1702877.05</v>
      </c>
      <c r="I403" s="25">
        <v>155033.68</v>
      </c>
      <c r="J403" s="25">
        <v>0</v>
      </c>
      <c r="K403" s="25">
        <v>1857910.73</v>
      </c>
      <c r="L403" s="86"/>
    </row>
    <row r="404" spans="1:12" x14ac:dyDescent="0.3">
      <c r="A404" s="43" t="s">
        <v>930</v>
      </c>
      <c r="B404" s="37" t="s">
        <v>353</v>
      </c>
      <c r="C404" s="38"/>
      <c r="D404" s="38"/>
      <c r="E404" s="38"/>
      <c r="F404" s="44" t="s">
        <v>927</v>
      </c>
      <c r="G404" s="40"/>
      <c r="H404" s="25">
        <v>1702877.05</v>
      </c>
      <c r="I404" s="25">
        <v>155033.68</v>
      </c>
      <c r="J404" s="25">
        <v>0</v>
      </c>
      <c r="K404" s="25">
        <v>1857910.73</v>
      </c>
      <c r="L404" s="86"/>
    </row>
    <row r="405" spans="1:12" x14ac:dyDescent="0.3">
      <c r="A405" s="45" t="s">
        <v>931</v>
      </c>
      <c r="B405" s="37" t="s">
        <v>353</v>
      </c>
      <c r="C405" s="38"/>
      <c r="D405" s="38"/>
      <c r="E405" s="38"/>
      <c r="F405" s="38"/>
      <c r="G405" s="46" t="s">
        <v>932</v>
      </c>
      <c r="H405" s="27">
        <v>1695890.35</v>
      </c>
      <c r="I405" s="27">
        <v>154201.54</v>
      </c>
      <c r="J405" s="27">
        <v>0</v>
      </c>
      <c r="K405" s="27">
        <v>1850091.89</v>
      </c>
      <c r="L405" s="86">
        <f t="shared" si="3"/>
        <v>154201.54</v>
      </c>
    </row>
    <row r="406" spans="1:12" x14ac:dyDescent="0.3">
      <c r="A406" s="45" t="s">
        <v>933</v>
      </c>
      <c r="B406" s="37" t="s">
        <v>353</v>
      </c>
      <c r="C406" s="38"/>
      <c r="D406" s="38"/>
      <c r="E406" s="38"/>
      <c r="F406" s="38"/>
      <c r="G406" s="46" t="s">
        <v>934</v>
      </c>
      <c r="H406" s="27">
        <v>6986.7</v>
      </c>
      <c r="I406" s="27">
        <v>832.14</v>
      </c>
      <c r="J406" s="27">
        <v>0</v>
      </c>
      <c r="K406" s="27">
        <v>7818.84</v>
      </c>
      <c r="L406" s="86">
        <f t="shared" si="3"/>
        <v>832.14</v>
      </c>
    </row>
    <row r="407" spans="1:12" x14ac:dyDescent="0.3">
      <c r="L407" s="86"/>
    </row>
    <row r="408" spans="1:12" x14ac:dyDescent="0.3">
      <c r="A408" s="43" t="s">
        <v>935</v>
      </c>
      <c r="B408" s="36" t="s">
        <v>353</v>
      </c>
      <c r="C408" s="44" t="s">
        <v>936</v>
      </c>
      <c r="D408" s="40"/>
      <c r="E408" s="40"/>
      <c r="F408" s="40"/>
      <c r="G408" s="40"/>
      <c r="H408" s="25">
        <v>51507.06</v>
      </c>
      <c r="I408" s="25">
        <v>16929.41</v>
      </c>
      <c r="J408" s="25">
        <v>0</v>
      </c>
      <c r="K408" s="25">
        <v>68436.47</v>
      </c>
      <c r="L408" s="86">
        <f t="shared" ref="L408:L421" si="4">I408-J408</f>
        <v>16929.41</v>
      </c>
    </row>
    <row r="409" spans="1:12" x14ac:dyDescent="0.3">
      <c r="A409" s="43" t="s">
        <v>937</v>
      </c>
      <c r="B409" s="37" t="s">
        <v>353</v>
      </c>
      <c r="C409" s="38"/>
      <c r="D409" s="44" t="s">
        <v>936</v>
      </c>
      <c r="E409" s="40"/>
      <c r="F409" s="40"/>
      <c r="G409" s="40"/>
      <c r="H409" s="25">
        <v>51507.06</v>
      </c>
      <c r="I409" s="25">
        <v>16929.41</v>
      </c>
      <c r="J409" s="25">
        <v>0</v>
      </c>
      <c r="K409" s="25">
        <v>68436.47</v>
      </c>
      <c r="L409" s="86"/>
    </row>
    <row r="410" spans="1:12" x14ac:dyDescent="0.3">
      <c r="A410" s="43" t="s">
        <v>938</v>
      </c>
      <c r="B410" s="37" t="s">
        <v>353</v>
      </c>
      <c r="C410" s="38"/>
      <c r="D410" s="38"/>
      <c r="E410" s="44" t="s">
        <v>936</v>
      </c>
      <c r="F410" s="40"/>
      <c r="G410" s="40"/>
      <c r="H410" s="25">
        <v>51507.06</v>
      </c>
      <c r="I410" s="25">
        <v>16929.41</v>
      </c>
      <c r="J410" s="25">
        <v>0</v>
      </c>
      <c r="K410" s="25">
        <v>68436.47</v>
      </c>
      <c r="L410" s="86"/>
    </row>
    <row r="411" spans="1:12" x14ac:dyDescent="0.3">
      <c r="A411" s="43" t="s">
        <v>939</v>
      </c>
      <c r="B411" s="37" t="s">
        <v>353</v>
      </c>
      <c r="C411" s="38"/>
      <c r="D411" s="38"/>
      <c r="E411" s="38"/>
      <c r="F411" s="44" t="s">
        <v>936</v>
      </c>
      <c r="G411" s="40"/>
      <c r="H411" s="25">
        <v>51507.06</v>
      </c>
      <c r="I411" s="25">
        <v>16929.41</v>
      </c>
      <c r="J411" s="25">
        <v>0</v>
      </c>
      <c r="K411" s="25">
        <v>68436.47</v>
      </c>
      <c r="L411" s="86"/>
    </row>
    <row r="412" spans="1:12" x14ac:dyDescent="0.3">
      <c r="A412" s="45" t="s">
        <v>940</v>
      </c>
      <c r="B412" s="37" t="s">
        <v>353</v>
      </c>
      <c r="C412" s="38"/>
      <c r="D412" s="38"/>
      <c r="E412" s="38"/>
      <c r="F412" s="38"/>
      <c r="G412" s="46" t="s">
        <v>576</v>
      </c>
      <c r="H412" s="27">
        <v>18693.43</v>
      </c>
      <c r="I412" s="27">
        <v>16750.8</v>
      </c>
      <c r="J412" s="27">
        <v>0</v>
      </c>
      <c r="K412" s="27">
        <v>35444.230000000003</v>
      </c>
      <c r="L412" s="86"/>
    </row>
    <row r="413" spans="1:12" x14ac:dyDescent="0.3">
      <c r="A413" s="45" t="s">
        <v>941</v>
      </c>
      <c r="B413" s="37" t="s">
        <v>353</v>
      </c>
      <c r="C413" s="38"/>
      <c r="D413" s="38"/>
      <c r="E413" s="38"/>
      <c r="F413" s="38"/>
      <c r="G413" s="46" t="s">
        <v>574</v>
      </c>
      <c r="H413" s="27">
        <v>32813.629999999997</v>
      </c>
      <c r="I413" s="27">
        <v>178.61</v>
      </c>
      <c r="J413" s="27">
        <v>0</v>
      </c>
      <c r="K413" s="27">
        <v>32992.239999999998</v>
      </c>
      <c r="L413" s="86"/>
    </row>
    <row r="414" spans="1:12" x14ac:dyDescent="0.3">
      <c r="A414" s="47" t="s">
        <v>353</v>
      </c>
      <c r="B414" s="37" t="s">
        <v>353</v>
      </c>
      <c r="C414" s="38"/>
      <c r="D414" s="38"/>
      <c r="E414" s="38"/>
      <c r="F414" s="38"/>
      <c r="G414" s="48" t="s">
        <v>353</v>
      </c>
      <c r="H414" s="26"/>
      <c r="I414" s="26"/>
      <c r="J414" s="26"/>
      <c r="K414" s="26"/>
      <c r="L414" s="86"/>
    </row>
    <row r="415" spans="1:12" x14ac:dyDescent="0.3">
      <c r="A415" s="43" t="s">
        <v>942</v>
      </c>
      <c r="B415" s="36" t="s">
        <v>353</v>
      </c>
      <c r="C415" s="44" t="s">
        <v>943</v>
      </c>
      <c r="D415" s="40"/>
      <c r="E415" s="40"/>
      <c r="F415" s="40"/>
      <c r="G415" s="40"/>
      <c r="H415" s="25">
        <v>5387.37</v>
      </c>
      <c r="I415" s="25">
        <v>13830.41</v>
      </c>
      <c r="J415" s="25">
        <v>12546.44</v>
      </c>
      <c r="K415" s="25">
        <v>6671.34</v>
      </c>
      <c r="L415" s="86">
        <f t="shared" si="4"/>
        <v>1283.9699999999993</v>
      </c>
    </row>
    <row r="416" spans="1:12" x14ac:dyDescent="0.3">
      <c r="A416" s="43" t="s">
        <v>944</v>
      </c>
      <c r="B416" s="37" t="s">
        <v>353</v>
      </c>
      <c r="C416" s="38"/>
      <c r="D416" s="44" t="s">
        <v>943</v>
      </c>
      <c r="E416" s="40"/>
      <c r="F416" s="40"/>
      <c r="G416" s="40"/>
      <c r="H416" s="25">
        <v>5387.37</v>
      </c>
      <c r="I416" s="25">
        <v>13830.41</v>
      </c>
      <c r="J416" s="25">
        <v>12546.44</v>
      </c>
      <c r="K416" s="25">
        <v>6671.34</v>
      </c>
      <c r="L416" s="86"/>
    </row>
    <row r="417" spans="1:12" x14ac:dyDescent="0.3">
      <c r="A417" s="43" t="s">
        <v>945</v>
      </c>
      <c r="B417" s="37" t="s">
        <v>353</v>
      </c>
      <c r="C417" s="38"/>
      <c r="D417" s="38"/>
      <c r="E417" s="44" t="s">
        <v>943</v>
      </c>
      <c r="F417" s="40"/>
      <c r="G417" s="40"/>
      <c r="H417" s="25">
        <v>5387.37</v>
      </c>
      <c r="I417" s="25">
        <v>13830.41</v>
      </c>
      <c r="J417" s="25">
        <v>12546.44</v>
      </c>
      <c r="K417" s="25">
        <v>6671.34</v>
      </c>
      <c r="L417" s="86"/>
    </row>
    <row r="418" spans="1:12" x14ac:dyDescent="0.3">
      <c r="A418" s="43" t="s">
        <v>946</v>
      </c>
      <c r="B418" s="37" t="s">
        <v>353</v>
      </c>
      <c r="C418" s="38"/>
      <c r="D418" s="38"/>
      <c r="E418" s="38"/>
      <c r="F418" s="44" t="s">
        <v>943</v>
      </c>
      <c r="G418" s="40"/>
      <c r="H418" s="25">
        <v>5387.37</v>
      </c>
      <c r="I418" s="25">
        <v>13830.41</v>
      </c>
      <c r="J418" s="25">
        <v>12546.44</v>
      </c>
      <c r="K418" s="25">
        <v>6671.34</v>
      </c>
      <c r="L418" s="86"/>
    </row>
    <row r="419" spans="1:12" x14ac:dyDescent="0.3">
      <c r="A419" s="45" t="s">
        <v>947</v>
      </c>
      <c r="B419" s="37" t="s">
        <v>353</v>
      </c>
      <c r="C419" s="38"/>
      <c r="D419" s="38"/>
      <c r="E419" s="38"/>
      <c r="F419" s="38"/>
      <c r="G419" s="46" t="s">
        <v>943</v>
      </c>
      <c r="H419" s="27">
        <v>5387.37</v>
      </c>
      <c r="I419" s="27">
        <v>13830.41</v>
      </c>
      <c r="J419" s="27">
        <v>12546.44</v>
      </c>
      <c r="K419" s="27">
        <v>6671.34</v>
      </c>
      <c r="L419" s="86"/>
    </row>
    <row r="420" spans="1:12" x14ac:dyDescent="0.3">
      <c r="A420" s="47" t="s">
        <v>353</v>
      </c>
      <c r="B420" s="37" t="s">
        <v>353</v>
      </c>
      <c r="C420" s="38"/>
      <c r="D420" s="38"/>
      <c r="E420" s="38"/>
      <c r="F420" s="38"/>
      <c r="G420" s="48" t="s">
        <v>353</v>
      </c>
      <c r="H420" s="26"/>
      <c r="I420" s="26"/>
      <c r="J420" s="26"/>
      <c r="K420" s="26"/>
      <c r="L420" s="86"/>
    </row>
    <row r="421" spans="1:12" x14ac:dyDescent="0.3">
      <c r="A421" s="43" t="s">
        <v>948</v>
      </c>
      <c r="B421" s="36" t="s">
        <v>353</v>
      </c>
      <c r="C421" s="44" t="s">
        <v>949</v>
      </c>
      <c r="D421" s="40"/>
      <c r="E421" s="40"/>
      <c r="F421" s="40"/>
      <c r="G421" s="40"/>
      <c r="H421" s="25">
        <v>387619.11</v>
      </c>
      <c r="I421" s="25">
        <v>884.41</v>
      </c>
      <c r="J421" s="25">
        <v>0</v>
      </c>
      <c r="K421" s="25">
        <v>388503.52</v>
      </c>
      <c r="L421" s="86">
        <f t="shared" si="4"/>
        <v>884.41</v>
      </c>
    </row>
    <row r="422" spans="1:12" x14ac:dyDescent="0.3">
      <c r="A422" s="43" t="s">
        <v>950</v>
      </c>
      <c r="B422" s="37" t="s">
        <v>353</v>
      </c>
      <c r="C422" s="38"/>
      <c r="D422" s="44" t="s">
        <v>949</v>
      </c>
      <c r="E422" s="40"/>
      <c r="F422" s="40"/>
      <c r="G422" s="40"/>
      <c r="H422" s="25">
        <v>387619.11</v>
      </c>
      <c r="I422" s="25">
        <v>884.41</v>
      </c>
      <c r="J422" s="25">
        <v>0</v>
      </c>
      <c r="K422" s="25">
        <v>388503.52</v>
      </c>
      <c r="L422" s="86"/>
    </row>
    <row r="423" spans="1:12" x14ac:dyDescent="0.3">
      <c r="A423" s="43" t="s">
        <v>951</v>
      </c>
      <c r="B423" s="37" t="s">
        <v>353</v>
      </c>
      <c r="C423" s="38"/>
      <c r="D423" s="38"/>
      <c r="E423" s="44" t="s">
        <v>949</v>
      </c>
      <c r="F423" s="40"/>
      <c r="G423" s="40"/>
      <c r="H423" s="25">
        <v>387619.11</v>
      </c>
      <c r="I423" s="25">
        <v>884.41</v>
      </c>
      <c r="J423" s="25">
        <v>0</v>
      </c>
      <c r="K423" s="25">
        <v>388503.52</v>
      </c>
      <c r="L423" s="86"/>
    </row>
    <row r="424" spans="1:12" x14ac:dyDescent="0.3">
      <c r="A424" s="43" t="s">
        <v>952</v>
      </c>
      <c r="B424" s="37" t="s">
        <v>353</v>
      </c>
      <c r="C424" s="38"/>
      <c r="D424" s="38"/>
      <c r="E424" s="38"/>
      <c r="F424" s="44" t="s">
        <v>949</v>
      </c>
      <c r="G424" s="40"/>
      <c r="H424" s="25">
        <v>387619.11</v>
      </c>
      <c r="I424" s="25">
        <v>884.41</v>
      </c>
      <c r="J424" s="25">
        <v>0</v>
      </c>
      <c r="K424" s="25">
        <v>388503.52</v>
      </c>
      <c r="L424" s="86"/>
    </row>
    <row r="425" spans="1:12" x14ac:dyDescent="0.3">
      <c r="A425" s="45" t="s">
        <v>953</v>
      </c>
      <c r="B425" s="37" t="s">
        <v>353</v>
      </c>
      <c r="C425" s="38"/>
      <c r="D425" s="38"/>
      <c r="E425" s="38"/>
      <c r="F425" s="38"/>
      <c r="G425" s="46" t="s">
        <v>954</v>
      </c>
      <c r="H425" s="27">
        <v>3706.16</v>
      </c>
      <c r="I425" s="27">
        <v>884.41</v>
      </c>
      <c r="J425" s="27">
        <v>0</v>
      </c>
      <c r="K425" s="27">
        <v>4590.57</v>
      </c>
      <c r="L425" s="86"/>
    </row>
    <row r="426" spans="1:12" x14ac:dyDescent="0.3">
      <c r="A426" s="45" t="s">
        <v>955</v>
      </c>
      <c r="B426" s="37" t="s">
        <v>353</v>
      </c>
      <c r="C426" s="38"/>
      <c r="D426" s="38"/>
      <c r="E426" s="38"/>
      <c r="F426" s="38"/>
      <c r="G426" s="46" t="s">
        <v>956</v>
      </c>
      <c r="H426" s="27">
        <v>351238.25</v>
      </c>
      <c r="I426" s="27">
        <v>0</v>
      </c>
      <c r="J426" s="27">
        <v>0</v>
      </c>
      <c r="K426" s="27">
        <v>351238.25</v>
      </c>
      <c r="L426" s="86"/>
    </row>
    <row r="427" spans="1:12" x14ac:dyDescent="0.3">
      <c r="A427" s="45" t="s">
        <v>957</v>
      </c>
      <c r="B427" s="37" t="s">
        <v>353</v>
      </c>
      <c r="C427" s="38"/>
      <c r="D427" s="38"/>
      <c r="E427" s="38"/>
      <c r="F427" s="38"/>
      <c r="G427" s="46" t="s">
        <v>958</v>
      </c>
      <c r="H427" s="27">
        <v>32674.7</v>
      </c>
      <c r="I427" s="27">
        <v>0</v>
      </c>
      <c r="J427" s="27">
        <v>0</v>
      </c>
      <c r="K427" s="27">
        <v>32674.7</v>
      </c>
      <c r="L427" s="86"/>
    </row>
    <row r="428" spans="1:12" x14ac:dyDescent="0.3">
      <c r="A428" s="43" t="s">
        <v>353</v>
      </c>
      <c r="B428" s="37" t="s">
        <v>353</v>
      </c>
      <c r="C428" s="38"/>
      <c r="D428" s="38"/>
      <c r="E428" s="44" t="s">
        <v>353</v>
      </c>
      <c r="F428" s="40"/>
      <c r="G428" s="40"/>
      <c r="H428" s="28"/>
      <c r="I428" s="28"/>
      <c r="J428" s="28"/>
      <c r="K428" s="28"/>
      <c r="L428" s="40"/>
    </row>
    <row r="429" spans="1:12" x14ac:dyDescent="0.3">
      <c r="A429" s="43" t="s">
        <v>74</v>
      </c>
      <c r="B429" s="44" t="s">
        <v>959</v>
      </c>
      <c r="C429" s="40"/>
      <c r="D429" s="40"/>
      <c r="E429" s="40"/>
      <c r="F429" s="40"/>
      <c r="G429" s="40"/>
      <c r="H429" s="25">
        <v>36073683.490000002</v>
      </c>
      <c r="I429" s="25">
        <v>0</v>
      </c>
      <c r="J429" s="25">
        <v>4112984.34</v>
      </c>
      <c r="K429" s="25">
        <v>40186667.829999998</v>
      </c>
      <c r="L429" s="85"/>
    </row>
    <row r="430" spans="1:12" x14ac:dyDescent="0.3">
      <c r="A430" s="43" t="s">
        <v>960</v>
      </c>
      <c r="B430" s="36" t="s">
        <v>353</v>
      </c>
      <c r="C430" s="44" t="s">
        <v>959</v>
      </c>
      <c r="D430" s="40"/>
      <c r="E430" s="40"/>
      <c r="F430" s="40"/>
      <c r="G430" s="40"/>
      <c r="H430" s="25">
        <v>36073683.490000002</v>
      </c>
      <c r="I430" s="25">
        <v>0</v>
      </c>
      <c r="J430" s="25">
        <v>4112984.34</v>
      </c>
      <c r="K430" s="25">
        <v>40186667.829999998</v>
      </c>
      <c r="L430" s="85"/>
    </row>
    <row r="431" spans="1:12" x14ac:dyDescent="0.3">
      <c r="A431" s="43" t="s">
        <v>961</v>
      </c>
      <c r="B431" s="37" t="s">
        <v>353</v>
      </c>
      <c r="C431" s="38"/>
      <c r="D431" s="44" t="s">
        <v>959</v>
      </c>
      <c r="E431" s="40"/>
      <c r="F431" s="40"/>
      <c r="G431" s="40"/>
      <c r="H431" s="25">
        <v>36073683.490000002</v>
      </c>
      <c r="I431" s="25">
        <v>0</v>
      </c>
      <c r="J431" s="25">
        <v>4112984.34</v>
      </c>
      <c r="K431" s="25">
        <v>40186667.829999998</v>
      </c>
      <c r="L431" s="85"/>
    </row>
    <row r="432" spans="1:12" x14ac:dyDescent="0.3">
      <c r="A432" s="43" t="s">
        <v>962</v>
      </c>
      <c r="B432" s="37" t="s">
        <v>353</v>
      </c>
      <c r="C432" s="38"/>
      <c r="D432" s="38"/>
      <c r="E432" s="44" t="s">
        <v>963</v>
      </c>
      <c r="F432" s="40"/>
      <c r="G432" s="40"/>
      <c r="H432" s="25">
        <v>35131378.960000001</v>
      </c>
      <c r="I432" s="25">
        <v>0</v>
      </c>
      <c r="J432" s="25">
        <v>4000250.39</v>
      </c>
      <c r="K432" s="25">
        <v>39131629.350000001</v>
      </c>
      <c r="L432" s="85"/>
    </row>
    <row r="433" spans="1:12" x14ac:dyDescent="0.3">
      <c r="A433" s="43" t="s">
        <v>964</v>
      </c>
      <c r="B433" s="37" t="s">
        <v>353</v>
      </c>
      <c r="C433" s="38"/>
      <c r="D433" s="38"/>
      <c r="E433" s="38"/>
      <c r="F433" s="44" t="s">
        <v>963</v>
      </c>
      <c r="G433" s="40"/>
      <c r="H433" s="25">
        <v>35131378.960000001</v>
      </c>
      <c r="I433" s="25">
        <v>0</v>
      </c>
      <c r="J433" s="25">
        <v>4000250.39</v>
      </c>
      <c r="K433" s="25">
        <v>39131629.350000001</v>
      </c>
      <c r="L433" s="85"/>
    </row>
    <row r="434" spans="1:12" x14ac:dyDescent="0.3">
      <c r="A434" s="45" t="s">
        <v>965</v>
      </c>
      <c r="B434" s="37" t="s">
        <v>353</v>
      </c>
      <c r="C434" s="38"/>
      <c r="D434" s="38"/>
      <c r="E434" s="38"/>
      <c r="F434" s="38"/>
      <c r="G434" s="46" t="s">
        <v>966</v>
      </c>
      <c r="H434" s="27">
        <v>35131378.960000001</v>
      </c>
      <c r="I434" s="27">
        <v>0</v>
      </c>
      <c r="J434" s="27">
        <v>4000250.39</v>
      </c>
      <c r="K434" s="27">
        <v>39131629.350000001</v>
      </c>
      <c r="L434" s="68"/>
    </row>
    <row r="435" spans="1:12" x14ac:dyDescent="0.3">
      <c r="A435" s="47" t="s">
        <v>353</v>
      </c>
      <c r="B435" s="37" t="s">
        <v>353</v>
      </c>
      <c r="C435" s="38"/>
      <c r="D435" s="38"/>
      <c r="E435" s="38"/>
      <c r="F435" s="38"/>
      <c r="G435" s="48" t="s">
        <v>353</v>
      </c>
      <c r="H435" s="26"/>
      <c r="I435" s="26"/>
      <c r="J435" s="26"/>
      <c r="K435" s="26"/>
      <c r="L435" s="69"/>
    </row>
    <row r="436" spans="1:12" x14ac:dyDescent="0.3">
      <c r="A436" s="43" t="s">
        <v>967</v>
      </c>
      <c r="B436" s="37" t="s">
        <v>353</v>
      </c>
      <c r="C436" s="38"/>
      <c r="D436" s="38"/>
      <c r="E436" s="44" t="s">
        <v>968</v>
      </c>
      <c r="F436" s="40"/>
      <c r="G436" s="40"/>
      <c r="H436" s="25">
        <v>387386.74</v>
      </c>
      <c r="I436" s="25">
        <v>0</v>
      </c>
      <c r="J436" s="25">
        <v>322.39999999999998</v>
      </c>
      <c r="K436" s="25">
        <v>387709.14</v>
      </c>
      <c r="L436" s="85"/>
    </row>
    <row r="437" spans="1:12" x14ac:dyDescent="0.3">
      <c r="A437" s="43" t="s">
        <v>969</v>
      </c>
      <c r="B437" s="37" t="s">
        <v>353</v>
      </c>
      <c r="C437" s="38"/>
      <c r="D437" s="38"/>
      <c r="E437" s="38"/>
      <c r="F437" s="44" t="s">
        <v>970</v>
      </c>
      <c r="G437" s="40"/>
      <c r="H437" s="25">
        <v>387386.74</v>
      </c>
      <c r="I437" s="25">
        <v>0</v>
      </c>
      <c r="J437" s="25">
        <v>322.39999999999998</v>
      </c>
      <c r="K437" s="25">
        <v>387709.14</v>
      </c>
      <c r="L437" s="85"/>
    </row>
    <row r="438" spans="1:12" x14ac:dyDescent="0.3">
      <c r="A438" s="45" t="s">
        <v>971</v>
      </c>
      <c r="B438" s="37" t="s">
        <v>353</v>
      </c>
      <c r="C438" s="38"/>
      <c r="D438" s="38"/>
      <c r="E438" s="38"/>
      <c r="F438" s="38"/>
      <c r="G438" s="46" t="s">
        <v>972</v>
      </c>
      <c r="H438" s="27">
        <v>387386.74</v>
      </c>
      <c r="I438" s="27">
        <v>0</v>
      </c>
      <c r="J438" s="27">
        <v>322.39999999999998</v>
      </c>
      <c r="K438" s="27">
        <v>387709.14</v>
      </c>
      <c r="L438" s="68"/>
    </row>
    <row r="439" spans="1:12" x14ac:dyDescent="0.3">
      <c r="A439" s="47" t="s">
        <v>353</v>
      </c>
      <c r="B439" s="37" t="s">
        <v>353</v>
      </c>
      <c r="C439" s="38"/>
      <c r="D439" s="38"/>
      <c r="E439" s="38"/>
      <c r="F439" s="38"/>
      <c r="G439" s="48" t="s">
        <v>353</v>
      </c>
      <c r="H439" s="26"/>
      <c r="I439" s="26"/>
      <c r="J439" s="26"/>
      <c r="K439" s="26"/>
      <c r="L439" s="69"/>
    </row>
    <row r="440" spans="1:12" x14ac:dyDescent="0.3">
      <c r="A440" s="43" t="s">
        <v>973</v>
      </c>
      <c r="B440" s="37" t="s">
        <v>353</v>
      </c>
      <c r="C440" s="38"/>
      <c r="D440" s="38"/>
      <c r="E440" s="44" t="s">
        <v>974</v>
      </c>
      <c r="F440" s="40"/>
      <c r="G440" s="40"/>
      <c r="H440" s="25">
        <v>526276.73</v>
      </c>
      <c r="I440" s="25">
        <v>0</v>
      </c>
      <c r="J440" s="25">
        <v>111527.14</v>
      </c>
      <c r="K440" s="25">
        <v>637803.87</v>
      </c>
      <c r="L440" s="85"/>
    </row>
    <row r="441" spans="1:12" x14ac:dyDescent="0.3">
      <c r="A441" s="43" t="s">
        <v>975</v>
      </c>
      <c r="B441" s="37" t="s">
        <v>353</v>
      </c>
      <c r="C441" s="38"/>
      <c r="D441" s="38"/>
      <c r="E441" s="38"/>
      <c r="F441" s="44" t="s">
        <v>974</v>
      </c>
      <c r="G441" s="40"/>
      <c r="H441" s="25">
        <v>526276.73</v>
      </c>
      <c r="I441" s="25">
        <v>0</v>
      </c>
      <c r="J441" s="25">
        <v>111527.14</v>
      </c>
      <c r="K441" s="25">
        <v>637803.87</v>
      </c>
      <c r="L441" s="85"/>
    </row>
    <row r="442" spans="1:12" x14ac:dyDescent="0.3">
      <c r="A442" s="45" t="s">
        <v>976</v>
      </c>
      <c r="B442" s="37" t="s">
        <v>353</v>
      </c>
      <c r="C442" s="38"/>
      <c r="D442" s="38"/>
      <c r="E442" s="38"/>
      <c r="F442" s="38"/>
      <c r="G442" s="46" t="s">
        <v>977</v>
      </c>
      <c r="H442" s="27">
        <v>524609.82999999996</v>
      </c>
      <c r="I442" s="27">
        <v>0</v>
      </c>
      <c r="J442" s="27">
        <v>111511.57</v>
      </c>
      <c r="K442" s="27">
        <v>636121.4</v>
      </c>
      <c r="L442" s="68"/>
    </row>
    <row r="443" spans="1:12" x14ac:dyDescent="0.3">
      <c r="A443" s="45" t="s">
        <v>978</v>
      </c>
      <c r="B443" s="37" t="s">
        <v>353</v>
      </c>
      <c r="C443" s="38"/>
      <c r="D443" s="38"/>
      <c r="E443" s="38"/>
      <c r="F443" s="38"/>
      <c r="G443" s="46" t="s">
        <v>979</v>
      </c>
      <c r="H443" s="27">
        <v>1666.9</v>
      </c>
      <c r="I443" s="27">
        <v>0</v>
      </c>
      <c r="J443" s="27">
        <v>15.57</v>
      </c>
      <c r="K443" s="27">
        <v>1682.47</v>
      </c>
      <c r="L443" s="68"/>
    </row>
    <row r="444" spans="1:12" x14ac:dyDescent="0.3">
      <c r="A444" s="47" t="s">
        <v>353</v>
      </c>
      <c r="B444" s="37" t="s">
        <v>353</v>
      </c>
      <c r="C444" s="38"/>
      <c r="D444" s="38"/>
      <c r="E444" s="38"/>
      <c r="F444" s="38"/>
      <c r="G444" s="48" t="s">
        <v>353</v>
      </c>
      <c r="H444" s="26"/>
      <c r="I444" s="26"/>
      <c r="J444" s="26"/>
      <c r="K444" s="26"/>
      <c r="L444" s="69"/>
    </row>
    <row r="445" spans="1:12" x14ac:dyDescent="0.3">
      <c r="A445" s="43" t="s">
        <v>980</v>
      </c>
      <c r="B445" s="37" t="s">
        <v>353</v>
      </c>
      <c r="C445" s="38"/>
      <c r="D445" s="38"/>
      <c r="E445" s="44" t="s">
        <v>981</v>
      </c>
      <c r="F445" s="40"/>
      <c r="G445" s="40"/>
      <c r="H445" s="25">
        <v>8199.3700000000008</v>
      </c>
      <c r="I445" s="25">
        <v>0</v>
      </c>
      <c r="J445" s="25">
        <v>0</v>
      </c>
      <c r="K445" s="25">
        <v>8199.3700000000008</v>
      </c>
      <c r="L445" s="85"/>
    </row>
    <row r="446" spans="1:12" x14ac:dyDescent="0.3">
      <c r="A446" s="43" t="s">
        <v>982</v>
      </c>
      <c r="B446" s="37" t="s">
        <v>353</v>
      </c>
      <c r="C446" s="38"/>
      <c r="D446" s="38"/>
      <c r="E446" s="38"/>
      <c r="F446" s="44" t="s">
        <v>983</v>
      </c>
      <c r="G446" s="40"/>
      <c r="H446" s="25">
        <v>8199.3700000000008</v>
      </c>
      <c r="I446" s="25">
        <v>0</v>
      </c>
      <c r="J446" s="25">
        <v>0</v>
      </c>
      <c r="K446" s="25">
        <v>8199.3700000000008</v>
      </c>
      <c r="L446" s="85"/>
    </row>
    <row r="447" spans="1:12" x14ac:dyDescent="0.3">
      <c r="A447" s="45" t="s">
        <v>984</v>
      </c>
      <c r="B447" s="37" t="s">
        <v>353</v>
      </c>
      <c r="C447" s="38"/>
      <c r="D447" s="38"/>
      <c r="E447" s="38"/>
      <c r="F447" s="38"/>
      <c r="G447" s="46" t="s">
        <v>985</v>
      </c>
      <c r="H447" s="27">
        <v>8199.3700000000008</v>
      </c>
      <c r="I447" s="27">
        <v>0</v>
      </c>
      <c r="J447" s="27">
        <v>0</v>
      </c>
      <c r="K447" s="27">
        <v>8199.3700000000008</v>
      </c>
      <c r="L447" s="68"/>
    </row>
    <row r="448" spans="1:12" x14ac:dyDescent="0.3">
      <c r="A448" s="47" t="s">
        <v>353</v>
      </c>
      <c r="B448" s="37" t="s">
        <v>353</v>
      </c>
      <c r="C448" s="38"/>
      <c r="D448" s="38"/>
      <c r="E448" s="38"/>
      <c r="F448" s="38"/>
      <c r="G448" s="48" t="s">
        <v>353</v>
      </c>
      <c r="H448" s="26"/>
      <c r="I448" s="26"/>
      <c r="J448" s="26"/>
      <c r="K448" s="26"/>
      <c r="L448" s="69"/>
    </row>
    <row r="449" spans="1:12" x14ac:dyDescent="0.3">
      <c r="A449" s="43" t="s">
        <v>986</v>
      </c>
      <c r="B449" s="37" t="s">
        <v>353</v>
      </c>
      <c r="C449" s="38"/>
      <c r="D449" s="38"/>
      <c r="E449" s="44" t="s">
        <v>987</v>
      </c>
      <c r="F449" s="40"/>
      <c r="G449" s="40"/>
      <c r="H449" s="25">
        <v>572.73</v>
      </c>
      <c r="I449" s="25">
        <v>0</v>
      </c>
      <c r="J449" s="25">
        <v>0</v>
      </c>
      <c r="K449" s="25">
        <v>572.73</v>
      </c>
      <c r="L449" s="85"/>
    </row>
    <row r="450" spans="1:12" x14ac:dyDescent="0.3">
      <c r="A450" s="43" t="s">
        <v>988</v>
      </c>
      <c r="B450" s="37" t="s">
        <v>353</v>
      </c>
      <c r="C450" s="38"/>
      <c r="D450" s="38"/>
      <c r="E450" s="38"/>
      <c r="F450" s="44" t="s">
        <v>987</v>
      </c>
      <c r="G450" s="40"/>
      <c r="H450" s="25">
        <v>572.73</v>
      </c>
      <c r="I450" s="25">
        <v>0</v>
      </c>
      <c r="J450" s="25">
        <v>0</v>
      </c>
      <c r="K450" s="25">
        <v>572.73</v>
      </c>
      <c r="L450" s="85"/>
    </row>
    <row r="451" spans="1:12" x14ac:dyDescent="0.3">
      <c r="A451" s="45" t="s">
        <v>989</v>
      </c>
      <c r="B451" s="37" t="s">
        <v>353</v>
      </c>
      <c r="C451" s="38"/>
      <c r="D451" s="38"/>
      <c r="E451" s="38"/>
      <c r="F451" s="38"/>
      <c r="G451" s="46" t="s">
        <v>990</v>
      </c>
      <c r="H451" s="27">
        <v>572.73</v>
      </c>
      <c r="I451" s="27">
        <v>0</v>
      </c>
      <c r="J451" s="27">
        <v>0</v>
      </c>
      <c r="K451" s="27">
        <v>572.73</v>
      </c>
      <c r="L451" s="68"/>
    </row>
    <row r="452" spans="1:12" x14ac:dyDescent="0.3">
      <c r="A452" s="47" t="s">
        <v>353</v>
      </c>
      <c r="B452" s="37" t="s">
        <v>353</v>
      </c>
      <c r="C452" s="38"/>
      <c r="D452" s="38"/>
      <c r="E452" s="38"/>
      <c r="F452" s="38"/>
      <c r="G452" s="48" t="s">
        <v>353</v>
      </c>
      <c r="H452" s="26"/>
      <c r="I452" s="26"/>
      <c r="J452" s="26"/>
      <c r="K452" s="26"/>
      <c r="L452" s="69"/>
    </row>
    <row r="453" spans="1:12" x14ac:dyDescent="0.3">
      <c r="A453" s="43" t="s">
        <v>991</v>
      </c>
      <c r="B453" s="37" t="s">
        <v>353</v>
      </c>
      <c r="C453" s="38"/>
      <c r="D453" s="38"/>
      <c r="E453" s="44" t="s">
        <v>992</v>
      </c>
      <c r="F453" s="40"/>
      <c r="G453" s="40"/>
      <c r="H453" s="25">
        <v>16162.8</v>
      </c>
      <c r="I453" s="25">
        <v>0</v>
      </c>
      <c r="J453" s="25">
        <v>0</v>
      </c>
      <c r="K453" s="25">
        <v>16162.8</v>
      </c>
      <c r="L453" s="85"/>
    </row>
    <row r="454" spans="1:12" x14ac:dyDescent="0.3">
      <c r="A454" s="43" t="s">
        <v>993</v>
      </c>
      <c r="B454" s="37" t="s">
        <v>353</v>
      </c>
      <c r="C454" s="38"/>
      <c r="D454" s="38"/>
      <c r="E454" s="38"/>
      <c r="F454" s="44" t="s">
        <v>994</v>
      </c>
      <c r="G454" s="40"/>
      <c r="H454" s="25">
        <v>16162.8</v>
      </c>
      <c r="I454" s="25">
        <v>0</v>
      </c>
      <c r="J454" s="25">
        <v>0</v>
      </c>
      <c r="K454" s="25">
        <v>16162.8</v>
      </c>
      <c r="L454" s="85"/>
    </row>
    <row r="455" spans="1:12" x14ac:dyDescent="0.3">
      <c r="A455" s="45" t="s">
        <v>995</v>
      </c>
      <c r="B455" s="37" t="s">
        <v>353</v>
      </c>
      <c r="C455" s="38"/>
      <c r="D455" s="38"/>
      <c r="E455" s="38"/>
      <c r="F455" s="38"/>
      <c r="G455" s="46" t="s">
        <v>996</v>
      </c>
      <c r="H455" s="27">
        <v>16562.37</v>
      </c>
      <c r="I455" s="27">
        <v>0</v>
      </c>
      <c r="J455" s="27">
        <v>0</v>
      </c>
      <c r="K455" s="27">
        <v>16562.37</v>
      </c>
      <c r="L455" s="68"/>
    </row>
    <row r="456" spans="1:12" x14ac:dyDescent="0.3">
      <c r="A456" s="45" t="s">
        <v>997</v>
      </c>
      <c r="B456" s="37" t="s">
        <v>353</v>
      </c>
      <c r="C456" s="38"/>
      <c r="D456" s="38"/>
      <c r="E456" s="38"/>
      <c r="F456" s="38"/>
      <c r="G456" s="46" t="s">
        <v>998</v>
      </c>
      <c r="H456" s="27">
        <v>-399.57</v>
      </c>
      <c r="I456" s="27">
        <v>0</v>
      </c>
      <c r="J456" s="27">
        <v>0</v>
      </c>
      <c r="K456" s="27">
        <v>-399.57</v>
      </c>
      <c r="L456" s="68"/>
    </row>
    <row r="457" spans="1:12" x14ac:dyDescent="0.3">
      <c r="A457" s="47" t="s">
        <v>353</v>
      </c>
      <c r="B457" s="37" t="s">
        <v>353</v>
      </c>
      <c r="C457" s="38"/>
      <c r="D457" s="38"/>
      <c r="E457" s="38"/>
      <c r="F457" s="38"/>
      <c r="G457" s="48" t="s">
        <v>353</v>
      </c>
      <c r="H457" s="26"/>
      <c r="I457" s="26"/>
      <c r="J457" s="26"/>
      <c r="K457" s="26"/>
      <c r="L457" s="69"/>
    </row>
    <row r="458" spans="1:12" x14ac:dyDescent="0.3">
      <c r="A458" s="43" t="s">
        <v>999</v>
      </c>
      <c r="B458" s="37" t="s">
        <v>353</v>
      </c>
      <c r="C458" s="38"/>
      <c r="D458" s="38"/>
      <c r="E458" s="44" t="s">
        <v>949</v>
      </c>
      <c r="F458" s="40"/>
      <c r="G458" s="40"/>
      <c r="H458" s="25">
        <v>3706.16</v>
      </c>
      <c r="I458" s="25">
        <v>0</v>
      </c>
      <c r="J458" s="25">
        <v>884.41</v>
      </c>
      <c r="K458" s="25">
        <v>4590.57</v>
      </c>
      <c r="L458" s="85"/>
    </row>
    <row r="459" spans="1:12" x14ac:dyDescent="0.3">
      <c r="A459" s="43" t="s">
        <v>1000</v>
      </c>
      <c r="B459" s="37" t="s">
        <v>353</v>
      </c>
      <c r="C459" s="38"/>
      <c r="D459" s="38"/>
      <c r="E459" s="38"/>
      <c r="F459" s="44" t="s">
        <v>949</v>
      </c>
      <c r="G459" s="40"/>
      <c r="H459" s="25">
        <v>3706.16</v>
      </c>
      <c r="I459" s="25">
        <v>0</v>
      </c>
      <c r="J459" s="25">
        <v>884.41</v>
      </c>
      <c r="K459" s="25">
        <v>4590.57</v>
      </c>
      <c r="L459" s="85"/>
    </row>
    <row r="460" spans="1:12" x14ac:dyDescent="0.3">
      <c r="A460" s="45" t="s">
        <v>1001</v>
      </c>
      <c r="B460" s="37" t="s">
        <v>353</v>
      </c>
      <c r="C460" s="38"/>
      <c r="D460" s="38"/>
      <c r="E460" s="38"/>
      <c r="F460" s="38"/>
      <c r="G460" s="46" t="s">
        <v>954</v>
      </c>
      <c r="H460" s="27">
        <v>3706.16</v>
      </c>
      <c r="I460" s="27">
        <v>0</v>
      </c>
      <c r="J460" s="27">
        <v>884.41</v>
      </c>
      <c r="K460" s="27">
        <v>4590.57</v>
      </c>
      <c r="L460" s="68"/>
    </row>
    <row r="462" spans="1:12" x14ac:dyDescent="0.3">
      <c r="A462" s="87"/>
      <c r="B462" s="88"/>
      <c r="C462" s="88"/>
      <c r="D462" s="88"/>
      <c r="E462" s="88"/>
      <c r="F462" s="88"/>
      <c r="G462" s="88"/>
      <c r="H462" s="26"/>
      <c r="I462" s="26"/>
      <c r="J462" s="26"/>
      <c r="K462" s="26"/>
      <c r="L462" s="88"/>
    </row>
    <row r="464" spans="1:12" x14ac:dyDescent="0.3">
      <c r="A464" s="89"/>
      <c r="B464" s="90"/>
      <c r="C464" s="90"/>
      <c r="D464" s="90"/>
      <c r="E464" s="90"/>
      <c r="F464" s="90"/>
      <c r="G464" s="90"/>
      <c r="H464" s="91"/>
      <c r="I464" s="91"/>
      <c r="J464" s="91"/>
      <c r="K464" s="91"/>
      <c r="L464" s="90"/>
    </row>
    <row r="466" spans="1:12" x14ac:dyDescent="0.3">
      <c r="A466" s="92"/>
      <c r="B466" s="93"/>
      <c r="C466" s="93"/>
      <c r="D466" s="93"/>
      <c r="E466" s="93"/>
      <c r="F466" s="93"/>
      <c r="G466" s="93"/>
      <c r="I466" s="94"/>
      <c r="J466" s="94"/>
      <c r="K466" s="95"/>
      <c r="L466" s="96"/>
    </row>
    <row r="467" spans="1:12" x14ac:dyDescent="0.3">
      <c r="A467" s="93"/>
      <c r="B467" s="93"/>
      <c r="C467" s="93"/>
      <c r="D467" s="93"/>
      <c r="E467" s="93"/>
      <c r="F467" s="93"/>
      <c r="G467" s="93"/>
    </row>
    <row r="469" spans="1:12" x14ac:dyDescent="0.3">
      <c r="A469" s="92"/>
      <c r="B469" s="93"/>
      <c r="C469" s="93"/>
      <c r="D469" s="93"/>
      <c r="E469" s="93"/>
      <c r="F469" s="93"/>
      <c r="G469" s="93"/>
      <c r="I469" s="94"/>
      <c r="J469" s="94"/>
      <c r="K469" s="95"/>
      <c r="L469" s="96"/>
    </row>
    <row r="470" spans="1:12" x14ac:dyDescent="0.3">
      <c r="A470" s="93"/>
      <c r="B470" s="93"/>
      <c r="C470" s="93"/>
      <c r="D470" s="93"/>
      <c r="E470" s="93"/>
      <c r="F470" s="93"/>
      <c r="G470" s="93"/>
    </row>
    <row r="472" spans="1:12" x14ac:dyDescent="0.3">
      <c r="A472" s="92"/>
      <c r="B472" s="93"/>
      <c r="C472" s="93"/>
      <c r="D472" s="93"/>
      <c r="E472" s="93"/>
      <c r="F472" s="93"/>
      <c r="G472" s="93"/>
      <c r="I472" s="94"/>
      <c r="J472" s="94"/>
      <c r="K472" s="95"/>
      <c r="L472" s="96"/>
    </row>
    <row r="473" spans="1:12" x14ac:dyDescent="0.3">
      <c r="A473" s="93"/>
      <c r="B473" s="93"/>
      <c r="C473" s="93"/>
      <c r="D473" s="93"/>
      <c r="E473" s="93"/>
      <c r="F473" s="93"/>
      <c r="G473" s="93"/>
    </row>
    <row r="475" spans="1:12" x14ac:dyDescent="0.3">
      <c r="A475" s="92"/>
      <c r="B475" s="93"/>
      <c r="C475" s="93"/>
      <c r="D475" s="93"/>
      <c r="E475" s="93"/>
      <c r="F475" s="93"/>
      <c r="G475" s="93"/>
      <c r="I475" s="94"/>
      <c r="J475" s="94"/>
      <c r="K475" s="95"/>
      <c r="L475" s="96"/>
    </row>
    <row r="476" spans="1:12" x14ac:dyDescent="0.3">
      <c r="A476" s="93"/>
      <c r="B476" s="93"/>
      <c r="C476" s="93"/>
      <c r="D476" s="93"/>
      <c r="E476" s="93"/>
      <c r="F476" s="93"/>
      <c r="G476" s="93"/>
    </row>
    <row r="478" spans="1:12" x14ac:dyDescent="0.3">
      <c r="H478" s="94"/>
      <c r="I478" s="94"/>
    </row>
    <row r="479" spans="1:12" x14ac:dyDescent="0.3">
      <c r="H479" s="94"/>
    </row>
    <row r="481" spans="1:12" x14ac:dyDescent="0.3">
      <c r="H481" s="94"/>
      <c r="I481" s="94"/>
    </row>
    <row r="482" spans="1:12" x14ac:dyDescent="0.3">
      <c r="H482" s="94"/>
    </row>
    <row r="484" spans="1:12" x14ac:dyDescent="0.3">
      <c r="A484" s="87"/>
      <c r="B484" s="88"/>
      <c r="C484" s="88"/>
      <c r="D484" s="88"/>
      <c r="E484" s="88"/>
      <c r="F484" s="88"/>
      <c r="G484" s="88"/>
      <c r="H484" s="26"/>
      <c r="I484" s="26"/>
      <c r="J484" s="26"/>
      <c r="K484" s="26"/>
      <c r="L484" s="88"/>
    </row>
    <row r="486" spans="1:12" x14ac:dyDescent="0.3">
      <c r="A486" s="97"/>
      <c r="B486" s="98"/>
      <c r="C486" s="98"/>
      <c r="D486" s="98"/>
      <c r="E486" s="98"/>
      <c r="F486" s="98"/>
      <c r="G486" s="98"/>
      <c r="H486" s="28"/>
      <c r="I486" s="26"/>
      <c r="J486" s="26"/>
      <c r="K486" s="26"/>
      <c r="L486" s="99"/>
    </row>
    <row r="487" spans="1:12" x14ac:dyDescent="0.3">
      <c r="K487" s="26"/>
      <c r="L487" s="100"/>
    </row>
    <row r="489" spans="1:12" x14ac:dyDescent="0.3">
      <c r="H489" s="26"/>
      <c r="I489" s="26"/>
      <c r="J489" s="26"/>
      <c r="K489" s="26"/>
      <c r="L489" s="101"/>
    </row>
    <row r="490" spans="1:12" x14ac:dyDescent="0.3">
      <c r="H490" s="26"/>
      <c r="I490" s="26"/>
      <c r="J490" s="26"/>
    </row>
    <row r="491" spans="1:12" x14ac:dyDescent="0.3">
      <c r="H491" s="26"/>
      <c r="I491" s="26"/>
      <c r="J491" s="26"/>
      <c r="K491" s="26"/>
      <c r="L491" s="38"/>
    </row>
    <row r="492" spans="1:12" x14ac:dyDescent="0.3">
      <c r="A492" s="37"/>
      <c r="B492" s="38"/>
      <c r="C492" s="38"/>
      <c r="D492" s="38"/>
      <c r="E492" s="38"/>
      <c r="F492" s="38"/>
      <c r="G492" s="38"/>
      <c r="H492" s="26"/>
      <c r="I492" s="26"/>
      <c r="J492" s="26"/>
      <c r="K492" s="26"/>
      <c r="L492" s="38"/>
    </row>
    <row r="493" spans="1:12" x14ac:dyDescent="0.3">
      <c r="A493" s="38"/>
      <c r="B493" s="38"/>
      <c r="C493" s="38"/>
      <c r="D493" s="38"/>
      <c r="E493" s="38"/>
      <c r="F493" s="38"/>
      <c r="G493" s="38"/>
      <c r="H493" s="26"/>
      <c r="I493" s="26"/>
      <c r="J493" s="26"/>
    </row>
    <row r="494" spans="1:12" x14ac:dyDescent="0.3">
      <c r="H494" s="26"/>
      <c r="I494" s="26"/>
      <c r="J494" s="26"/>
    </row>
    <row r="496" spans="1:12" x14ac:dyDescent="0.3">
      <c r="A496" s="87"/>
      <c r="B496" s="88"/>
      <c r="C496" s="88"/>
      <c r="D496" s="88"/>
      <c r="E496" s="88"/>
      <c r="F496" s="88"/>
      <c r="G496" s="88"/>
      <c r="H496" s="26"/>
      <c r="I496" s="26"/>
      <c r="J496" s="26"/>
      <c r="K496" s="26"/>
      <c r="L496" s="88"/>
    </row>
    <row r="498" spans="1:12" x14ac:dyDescent="0.3">
      <c r="A498" s="37"/>
      <c r="B498" s="38"/>
      <c r="C498" s="38"/>
      <c r="D498" s="38"/>
      <c r="E498" s="38"/>
      <c r="F498" s="38"/>
      <c r="G498" s="38"/>
      <c r="H498" s="26"/>
      <c r="I498" s="26"/>
      <c r="J498" s="26"/>
      <c r="K498" s="26"/>
      <c r="L498" s="38"/>
    </row>
    <row r="499" spans="1:12" x14ac:dyDescent="0.3">
      <c r="A499" s="102"/>
      <c r="B499" s="103"/>
      <c r="C499" s="103"/>
      <c r="D499" s="103"/>
      <c r="E499" s="103"/>
      <c r="F499" s="103"/>
      <c r="G499" s="103"/>
      <c r="H499" s="26"/>
      <c r="I499" s="26"/>
      <c r="J499" s="26"/>
      <c r="K499" s="26"/>
      <c r="L499" s="103"/>
    </row>
    <row r="501" spans="1:12" x14ac:dyDescent="0.3">
      <c r="A501" s="87"/>
      <c r="B501" s="88"/>
      <c r="C501" s="88"/>
      <c r="D501" s="88"/>
      <c r="E501" s="88"/>
      <c r="F501" s="88"/>
      <c r="G501" s="88"/>
      <c r="H501" s="26"/>
      <c r="I501" s="26"/>
      <c r="J501" s="26"/>
      <c r="K501" s="26"/>
      <c r="L501" s="88"/>
    </row>
    <row r="503" spans="1:12" x14ac:dyDescent="0.3">
      <c r="A503" s="97"/>
      <c r="B503" s="98"/>
      <c r="C503" s="98"/>
      <c r="D503" s="98"/>
      <c r="E503" s="98"/>
      <c r="F503" s="98"/>
      <c r="G503" s="98"/>
      <c r="H503" s="28"/>
      <c r="I503" s="26"/>
      <c r="J503" s="26"/>
      <c r="K503" s="26"/>
      <c r="L503" s="99"/>
    </row>
    <row r="504" spans="1:12" x14ac:dyDescent="0.3">
      <c r="K504" s="26"/>
      <c r="L504" s="100"/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44AD7-629D-4940-A1A6-DFF91B424473}">
  <dimension ref="A1:L458"/>
  <sheetViews>
    <sheetView topLeftCell="A167" workbookViewId="0">
      <selection activeCell="J140" sqref="J140"/>
    </sheetView>
  </sheetViews>
  <sheetFormatPr defaultRowHeight="14.4" x14ac:dyDescent="0.3"/>
  <cols>
    <col min="1" max="1" width="16.44140625" customWidth="1"/>
    <col min="2" max="6" width="2.33203125" customWidth="1"/>
    <col min="7" max="7" width="52.6640625" bestFit="1" customWidth="1"/>
    <col min="8" max="8" width="15" style="29" bestFit="1" customWidth="1"/>
    <col min="9" max="10" width="14.33203125" style="29" bestFit="1" customWidth="1"/>
    <col min="11" max="11" width="15" style="29" bestFit="1" customWidth="1"/>
    <col min="12" max="12" width="13.33203125" bestFit="1" customWidth="1"/>
    <col min="257" max="257" width="16.44140625" customWidth="1"/>
    <col min="258" max="262" width="2.33203125" customWidth="1"/>
    <col min="263" max="263" width="52.6640625" bestFit="1" customWidth="1"/>
    <col min="264" max="264" width="15" bestFit="1" customWidth="1"/>
    <col min="265" max="266" width="14.33203125" bestFit="1" customWidth="1"/>
    <col min="267" max="267" width="15" bestFit="1" customWidth="1"/>
    <col min="268" max="268" width="13.33203125" bestFit="1" customWidth="1"/>
    <col min="513" max="513" width="16.44140625" customWidth="1"/>
    <col min="514" max="518" width="2.33203125" customWidth="1"/>
    <col min="519" max="519" width="52.6640625" bestFit="1" customWidth="1"/>
    <col min="520" max="520" width="15" bestFit="1" customWidth="1"/>
    <col min="521" max="522" width="14.33203125" bestFit="1" customWidth="1"/>
    <col min="523" max="523" width="15" bestFit="1" customWidth="1"/>
    <col min="524" max="524" width="13.33203125" bestFit="1" customWidth="1"/>
    <col min="769" max="769" width="16.44140625" customWidth="1"/>
    <col min="770" max="774" width="2.33203125" customWidth="1"/>
    <col min="775" max="775" width="52.6640625" bestFit="1" customWidth="1"/>
    <col min="776" max="776" width="15" bestFit="1" customWidth="1"/>
    <col min="777" max="778" width="14.33203125" bestFit="1" customWidth="1"/>
    <col min="779" max="779" width="15" bestFit="1" customWidth="1"/>
    <col min="780" max="780" width="13.33203125" bestFit="1" customWidth="1"/>
    <col min="1025" max="1025" width="16.44140625" customWidth="1"/>
    <col min="1026" max="1030" width="2.33203125" customWidth="1"/>
    <col min="1031" max="1031" width="52.6640625" bestFit="1" customWidth="1"/>
    <col min="1032" max="1032" width="15" bestFit="1" customWidth="1"/>
    <col min="1033" max="1034" width="14.33203125" bestFit="1" customWidth="1"/>
    <col min="1035" max="1035" width="15" bestFit="1" customWidth="1"/>
    <col min="1036" max="1036" width="13.33203125" bestFit="1" customWidth="1"/>
    <col min="1281" max="1281" width="16.44140625" customWidth="1"/>
    <col min="1282" max="1286" width="2.33203125" customWidth="1"/>
    <col min="1287" max="1287" width="52.6640625" bestFit="1" customWidth="1"/>
    <col min="1288" max="1288" width="15" bestFit="1" customWidth="1"/>
    <col min="1289" max="1290" width="14.33203125" bestFit="1" customWidth="1"/>
    <col min="1291" max="1291" width="15" bestFit="1" customWidth="1"/>
    <col min="1292" max="1292" width="13.33203125" bestFit="1" customWidth="1"/>
    <col min="1537" max="1537" width="16.44140625" customWidth="1"/>
    <col min="1538" max="1542" width="2.33203125" customWidth="1"/>
    <col min="1543" max="1543" width="52.6640625" bestFit="1" customWidth="1"/>
    <col min="1544" max="1544" width="15" bestFit="1" customWidth="1"/>
    <col min="1545" max="1546" width="14.33203125" bestFit="1" customWidth="1"/>
    <col min="1547" max="1547" width="15" bestFit="1" customWidth="1"/>
    <col min="1548" max="1548" width="13.33203125" bestFit="1" customWidth="1"/>
    <col min="1793" max="1793" width="16.44140625" customWidth="1"/>
    <col min="1794" max="1798" width="2.33203125" customWidth="1"/>
    <col min="1799" max="1799" width="52.6640625" bestFit="1" customWidth="1"/>
    <col min="1800" max="1800" width="15" bestFit="1" customWidth="1"/>
    <col min="1801" max="1802" width="14.33203125" bestFit="1" customWidth="1"/>
    <col min="1803" max="1803" width="15" bestFit="1" customWidth="1"/>
    <col min="1804" max="1804" width="13.33203125" bestFit="1" customWidth="1"/>
    <col min="2049" max="2049" width="16.44140625" customWidth="1"/>
    <col min="2050" max="2054" width="2.33203125" customWidth="1"/>
    <col min="2055" max="2055" width="52.6640625" bestFit="1" customWidth="1"/>
    <col min="2056" max="2056" width="15" bestFit="1" customWidth="1"/>
    <col min="2057" max="2058" width="14.33203125" bestFit="1" customWidth="1"/>
    <col min="2059" max="2059" width="15" bestFit="1" customWidth="1"/>
    <col min="2060" max="2060" width="13.33203125" bestFit="1" customWidth="1"/>
    <col min="2305" max="2305" width="16.44140625" customWidth="1"/>
    <col min="2306" max="2310" width="2.33203125" customWidth="1"/>
    <col min="2311" max="2311" width="52.6640625" bestFit="1" customWidth="1"/>
    <col min="2312" max="2312" width="15" bestFit="1" customWidth="1"/>
    <col min="2313" max="2314" width="14.33203125" bestFit="1" customWidth="1"/>
    <col min="2315" max="2315" width="15" bestFit="1" customWidth="1"/>
    <col min="2316" max="2316" width="13.33203125" bestFit="1" customWidth="1"/>
    <col min="2561" max="2561" width="16.44140625" customWidth="1"/>
    <col min="2562" max="2566" width="2.33203125" customWidth="1"/>
    <col min="2567" max="2567" width="52.6640625" bestFit="1" customWidth="1"/>
    <col min="2568" max="2568" width="15" bestFit="1" customWidth="1"/>
    <col min="2569" max="2570" width="14.33203125" bestFit="1" customWidth="1"/>
    <col min="2571" max="2571" width="15" bestFit="1" customWidth="1"/>
    <col min="2572" max="2572" width="13.33203125" bestFit="1" customWidth="1"/>
    <col min="2817" max="2817" width="16.44140625" customWidth="1"/>
    <col min="2818" max="2822" width="2.33203125" customWidth="1"/>
    <col min="2823" max="2823" width="52.6640625" bestFit="1" customWidth="1"/>
    <col min="2824" max="2824" width="15" bestFit="1" customWidth="1"/>
    <col min="2825" max="2826" width="14.33203125" bestFit="1" customWidth="1"/>
    <col min="2827" max="2827" width="15" bestFit="1" customWidth="1"/>
    <col min="2828" max="2828" width="13.33203125" bestFit="1" customWidth="1"/>
    <col min="3073" max="3073" width="16.44140625" customWidth="1"/>
    <col min="3074" max="3078" width="2.33203125" customWidth="1"/>
    <col min="3079" max="3079" width="52.6640625" bestFit="1" customWidth="1"/>
    <col min="3080" max="3080" width="15" bestFit="1" customWidth="1"/>
    <col min="3081" max="3082" width="14.33203125" bestFit="1" customWidth="1"/>
    <col min="3083" max="3083" width="15" bestFit="1" customWidth="1"/>
    <col min="3084" max="3084" width="13.33203125" bestFit="1" customWidth="1"/>
    <col min="3329" max="3329" width="16.44140625" customWidth="1"/>
    <col min="3330" max="3334" width="2.33203125" customWidth="1"/>
    <col min="3335" max="3335" width="52.6640625" bestFit="1" customWidth="1"/>
    <col min="3336" max="3336" width="15" bestFit="1" customWidth="1"/>
    <col min="3337" max="3338" width="14.33203125" bestFit="1" customWidth="1"/>
    <col min="3339" max="3339" width="15" bestFit="1" customWidth="1"/>
    <col min="3340" max="3340" width="13.33203125" bestFit="1" customWidth="1"/>
    <col min="3585" max="3585" width="16.44140625" customWidth="1"/>
    <col min="3586" max="3590" width="2.33203125" customWidth="1"/>
    <col min="3591" max="3591" width="52.6640625" bestFit="1" customWidth="1"/>
    <col min="3592" max="3592" width="15" bestFit="1" customWidth="1"/>
    <col min="3593" max="3594" width="14.33203125" bestFit="1" customWidth="1"/>
    <col min="3595" max="3595" width="15" bestFit="1" customWidth="1"/>
    <col min="3596" max="3596" width="13.33203125" bestFit="1" customWidth="1"/>
    <col min="3841" max="3841" width="16.44140625" customWidth="1"/>
    <col min="3842" max="3846" width="2.33203125" customWidth="1"/>
    <col min="3847" max="3847" width="52.6640625" bestFit="1" customWidth="1"/>
    <col min="3848" max="3848" width="15" bestFit="1" customWidth="1"/>
    <col min="3849" max="3850" width="14.33203125" bestFit="1" customWidth="1"/>
    <col min="3851" max="3851" width="15" bestFit="1" customWidth="1"/>
    <col min="3852" max="3852" width="13.33203125" bestFit="1" customWidth="1"/>
    <col min="4097" max="4097" width="16.44140625" customWidth="1"/>
    <col min="4098" max="4102" width="2.33203125" customWidth="1"/>
    <col min="4103" max="4103" width="52.6640625" bestFit="1" customWidth="1"/>
    <col min="4104" max="4104" width="15" bestFit="1" customWidth="1"/>
    <col min="4105" max="4106" width="14.33203125" bestFit="1" customWidth="1"/>
    <col min="4107" max="4107" width="15" bestFit="1" customWidth="1"/>
    <col min="4108" max="4108" width="13.33203125" bestFit="1" customWidth="1"/>
    <col min="4353" max="4353" width="16.44140625" customWidth="1"/>
    <col min="4354" max="4358" width="2.33203125" customWidth="1"/>
    <col min="4359" max="4359" width="52.6640625" bestFit="1" customWidth="1"/>
    <col min="4360" max="4360" width="15" bestFit="1" customWidth="1"/>
    <col min="4361" max="4362" width="14.33203125" bestFit="1" customWidth="1"/>
    <col min="4363" max="4363" width="15" bestFit="1" customWidth="1"/>
    <col min="4364" max="4364" width="13.33203125" bestFit="1" customWidth="1"/>
    <col min="4609" max="4609" width="16.44140625" customWidth="1"/>
    <col min="4610" max="4614" width="2.33203125" customWidth="1"/>
    <col min="4615" max="4615" width="52.6640625" bestFit="1" customWidth="1"/>
    <col min="4616" max="4616" width="15" bestFit="1" customWidth="1"/>
    <col min="4617" max="4618" width="14.33203125" bestFit="1" customWidth="1"/>
    <col min="4619" max="4619" width="15" bestFit="1" customWidth="1"/>
    <col min="4620" max="4620" width="13.33203125" bestFit="1" customWidth="1"/>
    <col min="4865" max="4865" width="16.44140625" customWidth="1"/>
    <col min="4866" max="4870" width="2.33203125" customWidth="1"/>
    <col min="4871" max="4871" width="52.6640625" bestFit="1" customWidth="1"/>
    <col min="4872" max="4872" width="15" bestFit="1" customWidth="1"/>
    <col min="4873" max="4874" width="14.33203125" bestFit="1" customWidth="1"/>
    <col min="4875" max="4875" width="15" bestFit="1" customWidth="1"/>
    <col min="4876" max="4876" width="13.33203125" bestFit="1" customWidth="1"/>
    <col min="5121" max="5121" width="16.44140625" customWidth="1"/>
    <col min="5122" max="5126" width="2.33203125" customWidth="1"/>
    <col min="5127" max="5127" width="52.6640625" bestFit="1" customWidth="1"/>
    <col min="5128" max="5128" width="15" bestFit="1" customWidth="1"/>
    <col min="5129" max="5130" width="14.33203125" bestFit="1" customWidth="1"/>
    <col min="5131" max="5131" width="15" bestFit="1" customWidth="1"/>
    <col min="5132" max="5132" width="13.33203125" bestFit="1" customWidth="1"/>
    <col min="5377" max="5377" width="16.44140625" customWidth="1"/>
    <col min="5378" max="5382" width="2.33203125" customWidth="1"/>
    <col min="5383" max="5383" width="52.6640625" bestFit="1" customWidth="1"/>
    <col min="5384" max="5384" width="15" bestFit="1" customWidth="1"/>
    <col min="5385" max="5386" width="14.33203125" bestFit="1" customWidth="1"/>
    <col min="5387" max="5387" width="15" bestFit="1" customWidth="1"/>
    <col min="5388" max="5388" width="13.33203125" bestFit="1" customWidth="1"/>
    <col min="5633" max="5633" width="16.44140625" customWidth="1"/>
    <col min="5634" max="5638" width="2.33203125" customWidth="1"/>
    <col min="5639" max="5639" width="52.6640625" bestFit="1" customWidth="1"/>
    <col min="5640" max="5640" width="15" bestFit="1" customWidth="1"/>
    <col min="5641" max="5642" width="14.33203125" bestFit="1" customWidth="1"/>
    <col min="5643" max="5643" width="15" bestFit="1" customWidth="1"/>
    <col min="5644" max="5644" width="13.33203125" bestFit="1" customWidth="1"/>
    <col min="5889" max="5889" width="16.44140625" customWidth="1"/>
    <col min="5890" max="5894" width="2.33203125" customWidth="1"/>
    <col min="5895" max="5895" width="52.6640625" bestFit="1" customWidth="1"/>
    <col min="5896" max="5896" width="15" bestFit="1" customWidth="1"/>
    <col min="5897" max="5898" width="14.33203125" bestFit="1" customWidth="1"/>
    <col min="5899" max="5899" width="15" bestFit="1" customWidth="1"/>
    <col min="5900" max="5900" width="13.33203125" bestFit="1" customWidth="1"/>
    <col min="6145" max="6145" width="16.44140625" customWidth="1"/>
    <col min="6146" max="6150" width="2.33203125" customWidth="1"/>
    <col min="6151" max="6151" width="52.6640625" bestFit="1" customWidth="1"/>
    <col min="6152" max="6152" width="15" bestFit="1" customWidth="1"/>
    <col min="6153" max="6154" width="14.33203125" bestFit="1" customWidth="1"/>
    <col min="6155" max="6155" width="15" bestFit="1" customWidth="1"/>
    <col min="6156" max="6156" width="13.33203125" bestFit="1" customWidth="1"/>
    <col min="6401" max="6401" width="16.44140625" customWidth="1"/>
    <col min="6402" max="6406" width="2.33203125" customWidth="1"/>
    <col min="6407" max="6407" width="52.6640625" bestFit="1" customWidth="1"/>
    <col min="6408" max="6408" width="15" bestFit="1" customWidth="1"/>
    <col min="6409" max="6410" width="14.33203125" bestFit="1" customWidth="1"/>
    <col min="6411" max="6411" width="15" bestFit="1" customWidth="1"/>
    <col min="6412" max="6412" width="13.33203125" bestFit="1" customWidth="1"/>
    <col min="6657" max="6657" width="16.44140625" customWidth="1"/>
    <col min="6658" max="6662" width="2.33203125" customWidth="1"/>
    <col min="6663" max="6663" width="52.6640625" bestFit="1" customWidth="1"/>
    <col min="6664" max="6664" width="15" bestFit="1" customWidth="1"/>
    <col min="6665" max="6666" width="14.33203125" bestFit="1" customWidth="1"/>
    <col min="6667" max="6667" width="15" bestFit="1" customWidth="1"/>
    <col min="6668" max="6668" width="13.33203125" bestFit="1" customWidth="1"/>
    <col min="6913" max="6913" width="16.44140625" customWidth="1"/>
    <col min="6914" max="6918" width="2.33203125" customWidth="1"/>
    <col min="6919" max="6919" width="52.6640625" bestFit="1" customWidth="1"/>
    <col min="6920" max="6920" width="15" bestFit="1" customWidth="1"/>
    <col min="6921" max="6922" width="14.33203125" bestFit="1" customWidth="1"/>
    <col min="6923" max="6923" width="15" bestFit="1" customWidth="1"/>
    <col min="6924" max="6924" width="13.33203125" bestFit="1" customWidth="1"/>
    <col min="7169" max="7169" width="16.44140625" customWidth="1"/>
    <col min="7170" max="7174" width="2.33203125" customWidth="1"/>
    <col min="7175" max="7175" width="52.6640625" bestFit="1" customWidth="1"/>
    <col min="7176" max="7176" width="15" bestFit="1" customWidth="1"/>
    <col min="7177" max="7178" width="14.33203125" bestFit="1" customWidth="1"/>
    <col min="7179" max="7179" width="15" bestFit="1" customWidth="1"/>
    <col min="7180" max="7180" width="13.33203125" bestFit="1" customWidth="1"/>
    <col min="7425" max="7425" width="16.44140625" customWidth="1"/>
    <col min="7426" max="7430" width="2.33203125" customWidth="1"/>
    <col min="7431" max="7431" width="52.6640625" bestFit="1" customWidth="1"/>
    <col min="7432" max="7432" width="15" bestFit="1" customWidth="1"/>
    <col min="7433" max="7434" width="14.33203125" bestFit="1" customWidth="1"/>
    <col min="7435" max="7435" width="15" bestFit="1" customWidth="1"/>
    <col min="7436" max="7436" width="13.33203125" bestFit="1" customWidth="1"/>
    <col min="7681" max="7681" width="16.44140625" customWidth="1"/>
    <col min="7682" max="7686" width="2.33203125" customWidth="1"/>
    <col min="7687" max="7687" width="52.6640625" bestFit="1" customWidth="1"/>
    <col min="7688" max="7688" width="15" bestFit="1" customWidth="1"/>
    <col min="7689" max="7690" width="14.33203125" bestFit="1" customWidth="1"/>
    <col min="7691" max="7691" width="15" bestFit="1" customWidth="1"/>
    <col min="7692" max="7692" width="13.33203125" bestFit="1" customWidth="1"/>
    <col min="7937" max="7937" width="16.44140625" customWidth="1"/>
    <col min="7938" max="7942" width="2.33203125" customWidth="1"/>
    <col min="7943" max="7943" width="52.6640625" bestFit="1" customWidth="1"/>
    <col min="7944" max="7944" width="15" bestFit="1" customWidth="1"/>
    <col min="7945" max="7946" width="14.33203125" bestFit="1" customWidth="1"/>
    <col min="7947" max="7947" width="15" bestFit="1" customWidth="1"/>
    <col min="7948" max="7948" width="13.33203125" bestFit="1" customWidth="1"/>
    <col min="8193" max="8193" width="16.44140625" customWidth="1"/>
    <col min="8194" max="8198" width="2.33203125" customWidth="1"/>
    <col min="8199" max="8199" width="52.6640625" bestFit="1" customWidth="1"/>
    <col min="8200" max="8200" width="15" bestFit="1" customWidth="1"/>
    <col min="8201" max="8202" width="14.33203125" bestFit="1" customWidth="1"/>
    <col min="8203" max="8203" width="15" bestFit="1" customWidth="1"/>
    <col min="8204" max="8204" width="13.33203125" bestFit="1" customWidth="1"/>
    <col min="8449" max="8449" width="16.44140625" customWidth="1"/>
    <col min="8450" max="8454" width="2.33203125" customWidth="1"/>
    <col min="8455" max="8455" width="52.6640625" bestFit="1" customWidth="1"/>
    <col min="8456" max="8456" width="15" bestFit="1" customWidth="1"/>
    <col min="8457" max="8458" width="14.33203125" bestFit="1" customWidth="1"/>
    <col min="8459" max="8459" width="15" bestFit="1" customWidth="1"/>
    <col min="8460" max="8460" width="13.33203125" bestFit="1" customWidth="1"/>
    <col min="8705" max="8705" width="16.44140625" customWidth="1"/>
    <col min="8706" max="8710" width="2.33203125" customWidth="1"/>
    <col min="8711" max="8711" width="52.6640625" bestFit="1" customWidth="1"/>
    <col min="8712" max="8712" width="15" bestFit="1" customWidth="1"/>
    <col min="8713" max="8714" width="14.33203125" bestFit="1" customWidth="1"/>
    <col min="8715" max="8715" width="15" bestFit="1" customWidth="1"/>
    <col min="8716" max="8716" width="13.33203125" bestFit="1" customWidth="1"/>
    <col min="8961" max="8961" width="16.44140625" customWidth="1"/>
    <col min="8962" max="8966" width="2.33203125" customWidth="1"/>
    <col min="8967" max="8967" width="52.6640625" bestFit="1" customWidth="1"/>
    <col min="8968" max="8968" width="15" bestFit="1" customWidth="1"/>
    <col min="8969" max="8970" width="14.33203125" bestFit="1" customWidth="1"/>
    <col min="8971" max="8971" width="15" bestFit="1" customWidth="1"/>
    <col min="8972" max="8972" width="13.33203125" bestFit="1" customWidth="1"/>
    <col min="9217" max="9217" width="16.44140625" customWidth="1"/>
    <col min="9218" max="9222" width="2.33203125" customWidth="1"/>
    <col min="9223" max="9223" width="52.6640625" bestFit="1" customWidth="1"/>
    <col min="9224" max="9224" width="15" bestFit="1" customWidth="1"/>
    <col min="9225" max="9226" width="14.33203125" bestFit="1" customWidth="1"/>
    <col min="9227" max="9227" width="15" bestFit="1" customWidth="1"/>
    <col min="9228" max="9228" width="13.33203125" bestFit="1" customWidth="1"/>
    <col min="9473" max="9473" width="16.44140625" customWidth="1"/>
    <col min="9474" max="9478" width="2.33203125" customWidth="1"/>
    <col min="9479" max="9479" width="52.6640625" bestFit="1" customWidth="1"/>
    <col min="9480" max="9480" width="15" bestFit="1" customWidth="1"/>
    <col min="9481" max="9482" width="14.33203125" bestFit="1" customWidth="1"/>
    <col min="9483" max="9483" width="15" bestFit="1" customWidth="1"/>
    <col min="9484" max="9484" width="13.33203125" bestFit="1" customWidth="1"/>
    <col min="9729" max="9729" width="16.44140625" customWidth="1"/>
    <col min="9730" max="9734" width="2.33203125" customWidth="1"/>
    <col min="9735" max="9735" width="52.6640625" bestFit="1" customWidth="1"/>
    <col min="9736" max="9736" width="15" bestFit="1" customWidth="1"/>
    <col min="9737" max="9738" width="14.33203125" bestFit="1" customWidth="1"/>
    <col min="9739" max="9739" width="15" bestFit="1" customWidth="1"/>
    <col min="9740" max="9740" width="13.33203125" bestFit="1" customWidth="1"/>
    <col min="9985" max="9985" width="16.44140625" customWidth="1"/>
    <col min="9986" max="9990" width="2.33203125" customWidth="1"/>
    <col min="9991" max="9991" width="52.6640625" bestFit="1" customWidth="1"/>
    <col min="9992" max="9992" width="15" bestFit="1" customWidth="1"/>
    <col min="9993" max="9994" width="14.33203125" bestFit="1" customWidth="1"/>
    <col min="9995" max="9995" width="15" bestFit="1" customWidth="1"/>
    <col min="9996" max="9996" width="13.33203125" bestFit="1" customWidth="1"/>
    <col min="10241" max="10241" width="16.44140625" customWidth="1"/>
    <col min="10242" max="10246" width="2.33203125" customWidth="1"/>
    <col min="10247" max="10247" width="52.6640625" bestFit="1" customWidth="1"/>
    <col min="10248" max="10248" width="15" bestFit="1" customWidth="1"/>
    <col min="10249" max="10250" width="14.33203125" bestFit="1" customWidth="1"/>
    <col min="10251" max="10251" width="15" bestFit="1" customWidth="1"/>
    <col min="10252" max="10252" width="13.33203125" bestFit="1" customWidth="1"/>
    <col min="10497" max="10497" width="16.44140625" customWidth="1"/>
    <col min="10498" max="10502" width="2.33203125" customWidth="1"/>
    <col min="10503" max="10503" width="52.6640625" bestFit="1" customWidth="1"/>
    <col min="10504" max="10504" width="15" bestFit="1" customWidth="1"/>
    <col min="10505" max="10506" width="14.33203125" bestFit="1" customWidth="1"/>
    <col min="10507" max="10507" width="15" bestFit="1" customWidth="1"/>
    <col min="10508" max="10508" width="13.33203125" bestFit="1" customWidth="1"/>
    <col min="10753" max="10753" width="16.44140625" customWidth="1"/>
    <col min="10754" max="10758" width="2.33203125" customWidth="1"/>
    <col min="10759" max="10759" width="52.6640625" bestFit="1" customWidth="1"/>
    <col min="10760" max="10760" width="15" bestFit="1" customWidth="1"/>
    <col min="10761" max="10762" width="14.33203125" bestFit="1" customWidth="1"/>
    <col min="10763" max="10763" width="15" bestFit="1" customWidth="1"/>
    <col min="10764" max="10764" width="13.33203125" bestFit="1" customWidth="1"/>
    <col min="11009" max="11009" width="16.44140625" customWidth="1"/>
    <col min="11010" max="11014" width="2.33203125" customWidth="1"/>
    <col min="11015" max="11015" width="52.6640625" bestFit="1" customWidth="1"/>
    <col min="11016" max="11016" width="15" bestFit="1" customWidth="1"/>
    <col min="11017" max="11018" width="14.33203125" bestFit="1" customWidth="1"/>
    <col min="11019" max="11019" width="15" bestFit="1" customWidth="1"/>
    <col min="11020" max="11020" width="13.33203125" bestFit="1" customWidth="1"/>
    <col min="11265" max="11265" width="16.44140625" customWidth="1"/>
    <col min="11266" max="11270" width="2.33203125" customWidth="1"/>
    <col min="11271" max="11271" width="52.6640625" bestFit="1" customWidth="1"/>
    <col min="11272" max="11272" width="15" bestFit="1" customWidth="1"/>
    <col min="11273" max="11274" width="14.33203125" bestFit="1" customWidth="1"/>
    <col min="11275" max="11275" width="15" bestFit="1" customWidth="1"/>
    <col min="11276" max="11276" width="13.33203125" bestFit="1" customWidth="1"/>
    <col min="11521" max="11521" width="16.44140625" customWidth="1"/>
    <col min="11522" max="11526" width="2.33203125" customWidth="1"/>
    <col min="11527" max="11527" width="52.6640625" bestFit="1" customWidth="1"/>
    <col min="11528" max="11528" width="15" bestFit="1" customWidth="1"/>
    <col min="11529" max="11530" width="14.33203125" bestFit="1" customWidth="1"/>
    <col min="11531" max="11531" width="15" bestFit="1" customWidth="1"/>
    <col min="11532" max="11532" width="13.33203125" bestFit="1" customWidth="1"/>
    <col min="11777" max="11777" width="16.44140625" customWidth="1"/>
    <col min="11778" max="11782" width="2.33203125" customWidth="1"/>
    <col min="11783" max="11783" width="52.6640625" bestFit="1" customWidth="1"/>
    <col min="11784" max="11784" width="15" bestFit="1" customWidth="1"/>
    <col min="11785" max="11786" width="14.33203125" bestFit="1" customWidth="1"/>
    <col min="11787" max="11787" width="15" bestFit="1" customWidth="1"/>
    <col min="11788" max="11788" width="13.33203125" bestFit="1" customWidth="1"/>
    <col min="12033" max="12033" width="16.44140625" customWidth="1"/>
    <col min="12034" max="12038" width="2.33203125" customWidth="1"/>
    <col min="12039" max="12039" width="52.6640625" bestFit="1" customWidth="1"/>
    <col min="12040" max="12040" width="15" bestFit="1" customWidth="1"/>
    <col min="12041" max="12042" width="14.33203125" bestFit="1" customWidth="1"/>
    <col min="12043" max="12043" width="15" bestFit="1" customWidth="1"/>
    <col min="12044" max="12044" width="13.33203125" bestFit="1" customWidth="1"/>
    <col min="12289" max="12289" width="16.44140625" customWidth="1"/>
    <col min="12290" max="12294" width="2.33203125" customWidth="1"/>
    <col min="12295" max="12295" width="52.6640625" bestFit="1" customWidth="1"/>
    <col min="12296" max="12296" width="15" bestFit="1" customWidth="1"/>
    <col min="12297" max="12298" width="14.33203125" bestFit="1" customWidth="1"/>
    <col min="12299" max="12299" width="15" bestFit="1" customWidth="1"/>
    <col min="12300" max="12300" width="13.33203125" bestFit="1" customWidth="1"/>
    <col min="12545" max="12545" width="16.44140625" customWidth="1"/>
    <col min="12546" max="12550" width="2.33203125" customWidth="1"/>
    <col min="12551" max="12551" width="52.6640625" bestFit="1" customWidth="1"/>
    <col min="12552" max="12552" width="15" bestFit="1" customWidth="1"/>
    <col min="12553" max="12554" width="14.33203125" bestFit="1" customWidth="1"/>
    <col min="12555" max="12555" width="15" bestFit="1" customWidth="1"/>
    <col min="12556" max="12556" width="13.33203125" bestFit="1" customWidth="1"/>
    <col min="12801" max="12801" width="16.44140625" customWidth="1"/>
    <col min="12802" max="12806" width="2.33203125" customWidth="1"/>
    <col min="12807" max="12807" width="52.6640625" bestFit="1" customWidth="1"/>
    <col min="12808" max="12808" width="15" bestFit="1" customWidth="1"/>
    <col min="12809" max="12810" width="14.33203125" bestFit="1" customWidth="1"/>
    <col min="12811" max="12811" width="15" bestFit="1" customWidth="1"/>
    <col min="12812" max="12812" width="13.33203125" bestFit="1" customWidth="1"/>
    <col min="13057" max="13057" width="16.44140625" customWidth="1"/>
    <col min="13058" max="13062" width="2.33203125" customWidth="1"/>
    <col min="13063" max="13063" width="52.6640625" bestFit="1" customWidth="1"/>
    <col min="13064" max="13064" width="15" bestFit="1" customWidth="1"/>
    <col min="13065" max="13066" width="14.33203125" bestFit="1" customWidth="1"/>
    <col min="13067" max="13067" width="15" bestFit="1" customWidth="1"/>
    <col min="13068" max="13068" width="13.33203125" bestFit="1" customWidth="1"/>
    <col min="13313" max="13313" width="16.44140625" customWidth="1"/>
    <col min="13314" max="13318" width="2.33203125" customWidth="1"/>
    <col min="13319" max="13319" width="52.6640625" bestFit="1" customWidth="1"/>
    <col min="13320" max="13320" width="15" bestFit="1" customWidth="1"/>
    <col min="13321" max="13322" width="14.33203125" bestFit="1" customWidth="1"/>
    <col min="13323" max="13323" width="15" bestFit="1" customWidth="1"/>
    <col min="13324" max="13324" width="13.33203125" bestFit="1" customWidth="1"/>
    <col min="13569" max="13569" width="16.44140625" customWidth="1"/>
    <col min="13570" max="13574" width="2.33203125" customWidth="1"/>
    <col min="13575" max="13575" width="52.6640625" bestFit="1" customWidth="1"/>
    <col min="13576" max="13576" width="15" bestFit="1" customWidth="1"/>
    <col min="13577" max="13578" width="14.33203125" bestFit="1" customWidth="1"/>
    <col min="13579" max="13579" width="15" bestFit="1" customWidth="1"/>
    <col min="13580" max="13580" width="13.33203125" bestFit="1" customWidth="1"/>
    <col min="13825" max="13825" width="16.44140625" customWidth="1"/>
    <col min="13826" max="13830" width="2.33203125" customWidth="1"/>
    <col min="13831" max="13831" width="52.6640625" bestFit="1" customWidth="1"/>
    <col min="13832" max="13832" width="15" bestFit="1" customWidth="1"/>
    <col min="13833" max="13834" width="14.33203125" bestFit="1" customWidth="1"/>
    <col min="13835" max="13835" width="15" bestFit="1" customWidth="1"/>
    <col min="13836" max="13836" width="13.33203125" bestFit="1" customWidth="1"/>
    <col min="14081" max="14081" width="16.44140625" customWidth="1"/>
    <col min="14082" max="14086" width="2.33203125" customWidth="1"/>
    <col min="14087" max="14087" width="52.6640625" bestFit="1" customWidth="1"/>
    <col min="14088" max="14088" width="15" bestFit="1" customWidth="1"/>
    <col min="14089" max="14090" width="14.33203125" bestFit="1" customWidth="1"/>
    <col min="14091" max="14091" width="15" bestFit="1" customWidth="1"/>
    <col min="14092" max="14092" width="13.33203125" bestFit="1" customWidth="1"/>
    <col min="14337" max="14337" width="16.44140625" customWidth="1"/>
    <col min="14338" max="14342" width="2.33203125" customWidth="1"/>
    <col min="14343" max="14343" width="52.6640625" bestFit="1" customWidth="1"/>
    <col min="14344" max="14344" width="15" bestFit="1" customWidth="1"/>
    <col min="14345" max="14346" width="14.33203125" bestFit="1" customWidth="1"/>
    <col min="14347" max="14347" width="15" bestFit="1" customWidth="1"/>
    <col min="14348" max="14348" width="13.33203125" bestFit="1" customWidth="1"/>
    <col min="14593" max="14593" width="16.44140625" customWidth="1"/>
    <col min="14594" max="14598" width="2.33203125" customWidth="1"/>
    <col min="14599" max="14599" width="52.6640625" bestFit="1" customWidth="1"/>
    <col min="14600" max="14600" width="15" bestFit="1" customWidth="1"/>
    <col min="14601" max="14602" width="14.33203125" bestFit="1" customWidth="1"/>
    <col min="14603" max="14603" width="15" bestFit="1" customWidth="1"/>
    <col min="14604" max="14604" width="13.33203125" bestFit="1" customWidth="1"/>
    <col min="14849" max="14849" width="16.44140625" customWidth="1"/>
    <col min="14850" max="14854" width="2.33203125" customWidth="1"/>
    <col min="14855" max="14855" width="52.6640625" bestFit="1" customWidth="1"/>
    <col min="14856" max="14856" width="15" bestFit="1" customWidth="1"/>
    <col min="14857" max="14858" width="14.33203125" bestFit="1" customWidth="1"/>
    <col min="14859" max="14859" width="15" bestFit="1" customWidth="1"/>
    <col min="14860" max="14860" width="13.33203125" bestFit="1" customWidth="1"/>
    <col min="15105" max="15105" width="16.44140625" customWidth="1"/>
    <col min="15106" max="15110" width="2.33203125" customWidth="1"/>
    <col min="15111" max="15111" width="52.6640625" bestFit="1" customWidth="1"/>
    <col min="15112" max="15112" width="15" bestFit="1" customWidth="1"/>
    <col min="15113" max="15114" width="14.33203125" bestFit="1" customWidth="1"/>
    <col min="15115" max="15115" width="15" bestFit="1" customWidth="1"/>
    <col min="15116" max="15116" width="13.33203125" bestFit="1" customWidth="1"/>
    <col min="15361" max="15361" width="16.44140625" customWidth="1"/>
    <col min="15362" max="15366" width="2.33203125" customWidth="1"/>
    <col min="15367" max="15367" width="52.6640625" bestFit="1" customWidth="1"/>
    <col min="15368" max="15368" width="15" bestFit="1" customWidth="1"/>
    <col min="15369" max="15370" width="14.33203125" bestFit="1" customWidth="1"/>
    <col min="15371" max="15371" width="15" bestFit="1" customWidth="1"/>
    <col min="15372" max="15372" width="13.33203125" bestFit="1" customWidth="1"/>
    <col min="15617" max="15617" width="16.44140625" customWidth="1"/>
    <col min="15618" max="15622" width="2.33203125" customWidth="1"/>
    <col min="15623" max="15623" width="52.6640625" bestFit="1" customWidth="1"/>
    <col min="15624" max="15624" width="15" bestFit="1" customWidth="1"/>
    <col min="15625" max="15626" width="14.33203125" bestFit="1" customWidth="1"/>
    <col min="15627" max="15627" width="15" bestFit="1" customWidth="1"/>
    <col min="15628" max="15628" width="13.33203125" bestFit="1" customWidth="1"/>
    <col min="15873" max="15873" width="16.44140625" customWidth="1"/>
    <col min="15874" max="15878" width="2.33203125" customWidth="1"/>
    <col min="15879" max="15879" width="52.6640625" bestFit="1" customWidth="1"/>
    <col min="15880" max="15880" width="15" bestFit="1" customWidth="1"/>
    <col min="15881" max="15882" width="14.33203125" bestFit="1" customWidth="1"/>
    <col min="15883" max="15883" width="15" bestFit="1" customWidth="1"/>
    <col min="15884" max="15884" width="13.33203125" bestFit="1" customWidth="1"/>
    <col min="16129" max="16129" width="16.44140625" customWidth="1"/>
    <col min="16130" max="16134" width="2.33203125" customWidth="1"/>
    <col min="16135" max="16135" width="52.6640625" bestFit="1" customWidth="1"/>
    <col min="16136" max="16136" width="15" bestFit="1" customWidth="1"/>
    <col min="16137" max="16138" width="14.33203125" bestFit="1" customWidth="1"/>
    <col min="16139" max="16139" width="15" bestFit="1" customWidth="1"/>
    <col min="16140" max="16140" width="13.33203125" bestFit="1" customWidth="1"/>
  </cols>
  <sheetData>
    <row r="1" spans="1:12" x14ac:dyDescent="0.3">
      <c r="A1" s="31" t="s">
        <v>344</v>
      </c>
      <c r="B1" s="32" t="s">
        <v>345</v>
      </c>
      <c r="C1" s="33"/>
      <c r="D1" s="33"/>
      <c r="E1" s="33"/>
      <c r="F1" s="33"/>
      <c r="G1" s="33"/>
      <c r="H1" s="25" t="s">
        <v>346</v>
      </c>
      <c r="I1" s="25" t="s">
        <v>347</v>
      </c>
      <c r="J1" s="25" t="s">
        <v>348</v>
      </c>
      <c r="K1" s="25" t="s">
        <v>349</v>
      </c>
      <c r="L1" s="70"/>
    </row>
    <row r="3" spans="1:12" x14ac:dyDescent="0.3">
      <c r="A3" s="34" t="s">
        <v>350</v>
      </c>
      <c r="B3" s="35"/>
      <c r="C3" s="35"/>
      <c r="D3" s="35"/>
      <c r="E3" s="35"/>
      <c r="F3" s="35"/>
      <c r="G3" s="35"/>
      <c r="H3" s="28"/>
      <c r="I3" s="28"/>
      <c r="J3" s="28"/>
      <c r="K3" s="28"/>
      <c r="L3" s="71"/>
    </row>
    <row r="4" spans="1:12" x14ac:dyDescent="0.3">
      <c r="A4" s="43" t="s">
        <v>26</v>
      </c>
      <c r="B4" s="44" t="s">
        <v>351</v>
      </c>
      <c r="C4" s="40"/>
      <c r="D4" s="40"/>
      <c r="E4" s="40"/>
      <c r="F4" s="40"/>
      <c r="G4" s="40"/>
      <c r="H4" s="25">
        <v>20667483.309999999</v>
      </c>
      <c r="I4" s="25">
        <v>14826587.23</v>
      </c>
      <c r="J4" s="25">
        <v>13275539.810000001</v>
      </c>
      <c r="K4" s="25">
        <v>22218530.73</v>
      </c>
      <c r="L4" s="72"/>
    </row>
    <row r="5" spans="1:12" x14ac:dyDescent="0.3">
      <c r="A5" s="43" t="s">
        <v>352</v>
      </c>
      <c r="B5" s="36" t="s">
        <v>353</v>
      </c>
      <c r="C5" s="44" t="s">
        <v>354</v>
      </c>
      <c r="D5" s="40"/>
      <c r="E5" s="40"/>
      <c r="F5" s="40"/>
      <c r="G5" s="40"/>
      <c r="H5" s="25">
        <v>16421569.91</v>
      </c>
      <c r="I5" s="25">
        <v>14721893.09</v>
      </c>
      <c r="J5" s="25">
        <v>13117000.119999999</v>
      </c>
      <c r="K5" s="25">
        <v>18026462.879999999</v>
      </c>
      <c r="L5" s="72"/>
    </row>
    <row r="6" spans="1:12" x14ac:dyDescent="0.3">
      <c r="A6" s="43" t="s">
        <v>355</v>
      </c>
      <c r="B6" s="37" t="s">
        <v>353</v>
      </c>
      <c r="C6" s="38"/>
      <c r="D6" s="44" t="s">
        <v>356</v>
      </c>
      <c r="E6" s="40"/>
      <c r="F6" s="40"/>
      <c r="G6" s="40"/>
      <c r="H6" s="25">
        <v>16346843.74</v>
      </c>
      <c r="I6" s="25">
        <v>13886003.939999999</v>
      </c>
      <c r="J6" s="25">
        <v>12861438.24</v>
      </c>
      <c r="K6" s="25">
        <v>17371409.440000001</v>
      </c>
      <c r="L6" s="72"/>
    </row>
    <row r="7" spans="1:12" x14ac:dyDescent="0.3">
      <c r="A7" s="43" t="s">
        <v>357</v>
      </c>
      <c r="B7" s="37" t="s">
        <v>353</v>
      </c>
      <c r="C7" s="38"/>
      <c r="D7" s="38"/>
      <c r="E7" s="44" t="s">
        <v>356</v>
      </c>
      <c r="F7" s="40"/>
      <c r="G7" s="40"/>
      <c r="H7" s="25">
        <v>16346843.74</v>
      </c>
      <c r="I7" s="25">
        <v>13886003.939999999</v>
      </c>
      <c r="J7" s="25">
        <v>12861438.24</v>
      </c>
      <c r="K7" s="25">
        <v>17371409.440000001</v>
      </c>
      <c r="L7" s="72"/>
    </row>
    <row r="8" spans="1:12" x14ac:dyDescent="0.3">
      <c r="A8" s="43" t="s">
        <v>358</v>
      </c>
      <c r="B8" s="37" t="s">
        <v>353</v>
      </c>
      <c r="C8" s="38"/>
      <c r="D8" s="38"/>
      <c r="E8" s="38"/>
      <c r="F8" s="44" t="s">
        <v>359</v>
      </c>
      <c r="G8" s="40"/>
      <c r="H8" s="25">
        <v>5000</v>
      </c>
      <c r="I8" s="25">
        <v>11284.36</v>
      </c>
      <c r="J8" s="25">
        <v>11284.36</v>
      </c>
      <c r="K8" s="25">
        <v>5000</v>
      </c>
      <c r="L8" s="72"/>
    </row>
    <row r="9" spans="1:12" x14ac:dyDescent="0.3">
      <c r="A9" s="45" t="s">
        <v>360</v>
      </c>
      <c r="B9" s="37" t="s">
        <v>353</v>
      </c>
      <c r="C9" s="38"/>
      <c r="D9" s="38"/>
      <c r="E9" s="38"/>
      <c r="F9" s="38"/>
      <c r="G9" s="46" t="s">
        <v>361</v>
      </c>
      <c r="H9" s="27">
        <v>5000</v>
      </c>
      <c r="I9" s="27">
        <v>11284.36</v>
      </c>
      <c r="J9" s="27">
        <v>11284.36</v>
      </c>
      <c r="K9" s="27">
        <v>5000</v>
      </c>
      <c r="L9" s="68"/>
    </row>
    <row r="10" spans="1:12" x14ac:dyDescent="0.3">
      <c r="A10" s="47" t="s">
        <v>353</v>
      </c>
      <c r="B10" s="37" t="s">
        <v>353</v>
      </c>
      <c r="C10" s="38"/>
      <c r="D10" s="38"/>
      <c r="E10" s="38"/>
      <c r="F10" s="38"/>
      <c r="G10" s="48" t="s">
        <v>353</v>
      </c>
      <c r="H10" s="26"/>
      <c r="I10" s="26"/>
      <c r="J10" s="26"/>
      <c r="K10" s="26"/>
      <c r="L10" s="69"/>
    </row>
    <row r="11" spans="1:12" x14ac:dyDescent="0.3">
      <c r="A11" s="43" t="s">
        <v>362</v>
      </c>
      <c r="B11" s="37" t="s">
        <v>353</v>
      </c>
      <c r="C11" s="38"/>
      <c r="D11" s="38"/>
      <c r="E11" s="38"/>
      <c r="F11" s="44" t="s">
        <v>363</v>
      </c>
      <c r="G11" s="40"/>
      <c r="H11" s="25">
        <v>19494.009999999998</v>
      </c>
      <c r="I11" s="25">
        <v>8927710.2400000002</v>
      </c>
      <c r="J11" s="25">
        <v>8916774.2799999993</v>
      </c>
      <c r="K11" s="25">
        <v>30429.97</v>
      </c>
      <c r="L11" s="72"/>
    </row>
    <row r="12" spans="1:12" x14ac:dyDescent="0.3">
      <c r="A12" s="45" t="s">
        <v>364</v>
      </c>
      <c r="B12" s="37" t="s">
        <v>353</v>
      </c>
      <c r="C12" s="38"/>
      <c r="D12" s="38"/>
      <c r="E12" s="38"/>
      <c r="F12" s="38"/>
      <c r="G12" s="46" t="s">
        <v>365</v>
      </c>
      <c r="H12" s="27">
        <v>18685.240000000002</v>
      </c>
      <c r="I12" s="27">
        <v>8812212.0999999996</v>
      </c>
      <c r="J12" s="27">
        <v>8801274.2799999993</v>
      </c>
      <c r="K12" s="27">
        <v>29623.06</v>
      </c>
      <c r="L12" s="68"/>
    </row>
    <row r="13" spans="1:12" x14ac:dyDescent="0.3">
      <c r="A13" s="45" t="s">
        <v>366</v>
      </c>
      <c r="B13" s="37" t="s">
        <v>353</v>
      </c>
      <c r="C13" s="38"/>
      <c r="D13" s="38"/>
      <c r="E13" s="38"/>
      <c r="F13" s="38"/>
      <c r="G13" s="46" t="s">
        <v>367</v>
      </c>
      <c r="H13" s="27">
        <v>443.68</v>
      </c>
      <c r="I13" s="27">
        <v>115498.14</v>
      </c>
      <c r="J13" s="27">
        <v>115500</v>
      </c>
      <c r="K13" s="27">
        <v>441.82</v>
      </c>
      <c r="L13" s="68"/>
    </row>
    <row r="14" spans="1:12" x14ac:dyDescent="0.3">
      <c r="A14" s="45" t="s">
        <v>368</v>
      </c>
      <c r="B14" s="37" t="s">
        <v>353</v>
      </c>
      <c r="C14" s="38"/>
      <c r="D14" s="38"/>
      <c r="E14" s="38"/>
      <c r="F14" s="38"/>
      <c r="G14" s="46" t="s">
        <v>369</v>
      </c>
      <c r="H14" s="27">
        <v>298.83</v>
      </c>
      <c r="I14" s="27">
        <v>0</v>
      </c>
      <c r="J14" s="27">
        <v>0</v>
      </c>
      <c r="K14" s="27">
        <v>298.83</v>
      </c>
      <c r="L14" s="68"/>
    </row>
    <row r="15" spans="1:12" x14ac:dyDescent="0.3">
      <c r="A15" s="45" t="s">
        <v>370</v>
      </c>
      <c r="B15" s="37" t="s">
        <v>353</v>
      </c>
      <c r="C15" s="38"/>
      <c r="D15" s="38"/>
      <c r="E15" s="38"/>
      <c r="F15" s="38"/>
      <c r="G15" s="46" t="s">
        <v>371</v>
      </c>
      <c r="H15" s="27">
        <v>66.260000000000005</v>
      </c>
      <c r="I15" s="27">
        <v>0</v>
      </c>
      <c r="J15" s="27">
        <v>0</v>
      </c>
      <c r="K15" s="27">
        <v>66.260000000000005</v>
      </c>
      <c r="L15" s="68"/>
    </row>
    <row r="16" spans="1:12" x14ac:dyDescent="0.3">
      <c r="A16" s="47" t="s">
        <v>353</v>
      </c>
      <c r="B16" s="37" t="s">
        <v>353</v>
      </c>
      <c r="C16" s="38"/>
      <c r="D16" s="38"/>
      <c r="E16" s="38"/>
      <c r="F16" s="38"/>
      <c r="G16" s="48" t="s">
        <v>353</v>
      </c>
      <c r="H16" s="26"/>
      <c r="I16" s="26"/>
      <c r="J16" s="26"/>
      <c r="K16" s="26"/>
      <c r="L16" s="69"/>
    </row>
    <row r="17" spans="1:12" x14ac:dyDescent="0.3">
      <c r="A17" s="43" t="s">
        <v>372</v>
      </c>
      <c r="B17" s="37" t="s">
        <v>353</v>
      </c>
      <c r="C17" s="38"/>
      <c r="D17" s="38"/>
      <c r="E17" s="38"/>
      <c r="F17" s="44" t="s">
        <v>373</v>
      </c>
      <c r="G17" s="40"/>
      <c r="H17" s="25">
        <v>16322349.73</v>
      </c>
      <c r="I17" s="25">
        <v>4946240.1399999997</v>
      </c>
      <c r="J17" s="25">
        <v>3932610.4</v>
      </c>
      <c r="K17" s="25">
        <v>17335979.469999999</v>
      </c>
      <c r="L17" s="72"/>
    </row>
    <row r="18" spans="1:12" x14ac:dyDescent="0.3">
      <c r="A18" s="45" t="s">
        <v>374</v>
      </c>
      <c r="B18" s="37" t="s">
        <v>353</v>
      </c>
      <c r="C18" s="38"/>
      <c r="D18" s="38"/>
      <c r="E18" s="38"/>
      <c r="F18" s="38"/>
      <c r="G18" s="46" t="s">
        <v>375</v>
      </c>
      <c r="H18" s="27">
        <v>14412180.74</v>
      </c>
      <c r="I18" s="27">
        <v>4819559.21</v>
      </c>
      <c r="J18" s="27">
        <v>3930401.51</v>
      </c>
      <c r="K18" s="27">
        <v>15301338.439999999</v>
      </c>
      <c r="L18" s="68"/>
    </row>
    <row r="19" spans="1:12" x14ac:dyDescent="0.3">
      <c r="A19" s="45" t="s">
        <v>376</v>
      </c>
      <c r="B19" s="37" t="s">
        <v>353</v>
      </c>
      <c r="C19" s="38"/>
      <c r="D19" s="38"/>
      <c r="E19" s="38"/>
      <c r="F19" s="38"/>
      <c r="G19" s="46" t="s">
        <v>377</v>
      </c>
      <c r="H19" s="27">
        <v>1279957.3899999999</v>
      </c>
      <c r="I19" s="27">
        <v>123071.73</v>
      </c>
      <c r="J19" s="27">
        <v>1493.77</v>
      </c>
      <c r="K19" s="27">
        <v>1401535.35</v>
      </c>
      <c r="L19" s="68"/>
    </row>
    <row r="20" spans="1:12" x14ac:dyDescent="0.3">
      <c r="A20" s="45" t="s">
        <v>378</v>
      </c>
      <c r="B20" s="37" t="s">
        <v>353</v>
      </c>
      <c r="C20" s="38"/>
      <c r="D20" s="38"/>
      <c r="E20" s="38"/>
      <c r="F20" s="38"/>
      <c r="G20" s="46" t="s">
        <v>379</v>
      </c>
      <c r="H20" s="27">
        <v>619468.63</v>
      </c>
      <c r="I20" s="27">
        <v>3547.67</v>
      </c>
      <c r="J20" s="27">
        <v>702.94</v>
      </c>
      <c r="K20" s="27">
        <v>622313.36</v>
      </c>
      <c r="L20" s="68"/>
    </row>
    <row r="21" spans="1:12" x14ac:dyDescent="0.3">
      <c r="A21" s="45" t="s">
        <v>380</v>
      </c>
      <c r="B21" s="37" t="s">
        <v>353</v>
      </c>
      <c r="C21" s="38"/>
      <c r="D21" s="38"/>
      <c r="E21" s="38"/>
      <c r="F21" s="38"/>
      <c r="G21" s="46" t="s">
        <v>381</v>
      </c>
      <c r="H21" s="27">
        <v>10742.97</v>
      </c>
      <c r="I21" s="27">
        <v>61.53</v>
      </c>
      <c r="J21" s="27">
        <v>12.18</v>
      </c>
      <c r="K21" s="27">
        <v>10792.32</v>
      </c>
      <c r="L21" s="68"/>
    </row>
    <row r="22" spans="1:12" x14ac:dyDescent="0.3">
      <c r="A22" s="47" t="s">
        <v>353</v>
      </c>
      <c r="B22" s="37" t="s">
        <v>353</v>
      </c>
      <c r="C22" s="38"/>
      <c r="D22" s="38"/>
      <c r="E22" s="38"/>
      <c r="F22" s="38"/>
      <c r="G22" s="48" t="s">
        <v>353</v>
      </c>
      <c r="H22" s="26"/>
      <c r="I22" s="26"/>
      <c r="J22" s="26"/>
      <c r="K22" s="26"/>
      <c r="L22" s="69"/>
    </row>
    <row r="23" spans="1:12" x14ac:dyDescent="0.3">
      <c r="A23" s="43" t="s">
        <v>382</v>
      </c>
      <c r="B23" s="37" t="s">
        <v>353</v>
      </c>
      <c r="C23" s="38"/>
      <c r="D23" s="38"/>
      <c r="E23" s="38"/>
      <c r="F23" s="44" t="s">
        <v>383</v>
      </c>
      <c r="G23" s="40"/>
      <c r="H23" s="25">
        <v>0</v>
      </c>
      <c r="I23" s="25">
        <v>769.2</v>
      </c>
      <c r="J23" s="25">
        <v>769.2</v>
      </c>
      <c r="K23" s="25">
        <v>0</v>
      </c>
      <c r="L23" s="72"/>
    </row>
    <row r="24" spans="1:12" x14ac:dyDescent="0.3">
      <c r="A24" s="45" t="s">
        <v>384</v>
      </c>
      <c r="B24" s="37" t="s">
        <v>353</v>
      </c>
      <c r="C24" s="38"/>
      <c r="D24" s="38"/>
      <c r="E24" s="38"/>
      <c r="F24" s="38"/>
      <c r="G24" s="46" t="s">
        <v>385</v>
      </c>
      <c r="H24" s="27">
        <v>0</v>
      </c>
      <c r="I24" s="27">
        <v>769.2</v>
      </c>
      <c r="J24" s="27">
        <v>769.2</v>
      </c>
      <c r="K24" s="27">
        <v>0</v>
      </c>
      <c r="L24" s="68"/>
    </row>
    <row r="25" spans="1:12" x14ac:dyDescent="0.3">
      <c r="A25" s="47" t="s">
        <v>353</v>
      </c>
      <c r="B25" s="37" t="s">
        <v>353</v>
      </c>
      <c r="C25" s="38"/>
      <c r="D25" s="38"/>
      <c r="E25" s="38"/>
      <c r="F25" s="38"/>
      <c r="G25" s="48" t="s">
        <v>353</v>
      </c>
      <c r="H25" s="26"/>
      <c r="I25" s="26"/>
      <c r="J25" s="26"/>
      <c r="K25" s="26"/>
      <c r="L25" s="69"/>
    </row>
    <row r="26" spans="1:12" x14ac:dyDescent="0.3">
      <c r="A26" s="43" t="s">
        <v>386</v>
      </c>
      <c r="B26" s="37" t="s">
        <v>353</v>
      </c>
      <c r="C26" s="38"/>
      <c r="D26" s="44" t="s">
        <v>387</v>
      </c>
      <c r="E26" s="40"/>
      <c r="F26" s="40"/>
      <c r="G26" s="40"/>
      <c r="H26" s="25">
        <v>74726.17</v>
      </c>
      <c r="I26" s="25">
        <v>835889.15</v>
      </c>
      <c r="J26" s="25">
        <v>255561.88</v>
      </c>
      <c r="K26" s="25">
        <v>655053.43999999994</v>
      </c>
      <c r="L26" s="72"/>
    </row>
    <row r="27" spans="1:12" x14ac:dyDescent="0.3">
      <c r="A27" s="43" t="s">
        <v>388</v>
      </c>
      <c r="B27" s="37" t="s">
        <v>353</v>
      </c>
      <c r="C27" s="38"/>
      <c r="D27" s="38"/>
      <c r="E27" s="44" t="s">
        <v>389</v>
      </c>
      <c r="F27" s="40"/>
      <c r="G27" s="40"/>
      <c r="H27" s="25">
        <v>65726.37</v>
      </c>
      <c r="I27" s="25">
        <v>835889.15</v>
      </c>
      <c r="J27" s="25">
        <v>251135.75</v>
      </c>
      <c r="K27" s="25">
        <v>650479.77</v>
      </c>
      <c r="L27" s="72"/>
    </row>
    <row r="28" spans="1:12" x14ac:dyDescent="0.3">
      <c r="A28" s="43" t="s">
        <v>390</v>
      </c>
      <c r="B28" s="37" t="s">
        <v>353</v>
      </c>
      <c r="C28" s="38"/>
      <c r="D28" s="38"/>
      <c r="E28" s="38"/>
      <c r="F28" s="44" t="s">
        <v>389</v>
      </c>
      <c r="G28" s="40"/>
      <c r="H28" s="25">
        <v>65726.37</v>
      </c>
      <c r="I28" s="25">
        <v>835889.15</v>
      </c>
      <c r="J28" s="25">
        <v>251135.75</v>
      </c>
      <c r="K28" s="25">
        <v>650479.77</v>
      </c>
      <c r="L28" s="72"/>
    </row>
    <row r="29" spans="1:12" x14ac:dyDescent="0.3">
      <c r="A29" s="45" t="s">
        <v>391</v>
      </c>
      <c r="B29" s="37" t="s">
        <v>353</v>
      </c>
      <c r="C29" s="38"/>
      <c r="D29" s="38"/>
      <c r="E29" s="38"/>
      <c r="F29" s="38"/>
      <c r="G29" s="46" t="s">
        <v>392</v>
      </c>
      <c r="H29" s="27">
        <v>8487.9699999999993</v>
      </c>
      <c r="I29" s="27">
        <v>151.52000000000001</v>
      </c>
      <c r="J29" s="27">
        <v>0</v>
      </c>
      <c r="K29" s="27">
        <v>8639.49</v>
      </c>
      <c r="L29" s="68"/>
    </row>
    <row r="30" spans="1:12" x14ac:dyDescent="0.3">
      <c r="A30" s="45" t="s">
        <v>393</v>
      </c>
      <c r="B30" s="37" t="s">
        <v>353</v>
      </c>
      <c r="C30" s="38"/>
      <c r="D30" s="38"/>
      <c r="E30" s="38"/>
      <c r="F30" s="38"/>
      <c r="G30" s="46" t="s">
        <v>394</v>
      </c>
      <c r="H30" s="27">
        <v>35028.85</v>
      </c>
      <c r="I30" s="27">
        <v>69212.570000000007</v>
      </c>
      <c r="J30" s="27">
        <v>69752.67</v>
      </c>
      <c r="K30" s="27">
        <v>34488.75</v>
      </c>
      <c r="L30" s="68"/>
    </row>
    <row r="31" spans="1:12" x14ac:dyDescent="0.3">
      <c r="A31" s="45" t="s">
        <v>395</v>
      </c>
      <c r="B31" s="37" t="s">
        <v>353</v>
      </c>
      <c r="C31" s="38"/>
      <c r="D31" s="38"/>
      <c r="E31" s="38"/>
      <c r="F31" s="38"/>
      <c r="G31" s="46" t="s">
        <v>396</v>
      </c>
      <c r="H31" s="27">
        <v>16040.92</v>
      </c>
      <c r="I31" s="27">
        <v>590910.69999999995</v>
      </c>
      <c r="J31" s="27">
        <v>0</v>
      </c>
      <c r="K31" s="27">
        <v>606951.62</v>
      </c>
      <c r="L31" s="68"/>
    </row>
    <row r="32" spans="1:12" x14ac:dyDescent="0.3">
      <c r="A32" s="45" t="s">
        <v>397</v>
      </c>
      <c r="B32" s="37" t="s">
        <v>353</v>
      </c>
      <c r="C32" s="38"/>
      <c r="D32" s="38"/>
      <c r="E32" s="38"/>
      <c r="F32" s="38"/>
      <c r="G32" s="46" t="s">
        <v>398</v>
      </c>
      <c r="H32" s="27">
        <v>0</v>
      </c>
      <c r="I32" s="27">
        <v>9462.7800000000007</v>
      </c>
      <c r="J32" s="27">
        <v>9462.7800000000007</v>
      </c>
      <c r="K32" s="27">
        <v>0</v>
      </c>
      <c r="L32" s="68"/>
    </row>
    <row r="33" spans="1:12" x14ac:dyDescent="0.3">
      <c r="A33" s="45" t="s">
        <v>399</v>
      </c>
      <c r="B33" s="37" t="s">
        <v>353</v>
      </c>
      <c r="C33" s="38"/>
      <c r="D33" s="38"/>
      <c r="E33" s="38"/>
      <c r="F33" s="38"/>
      <c r="G33" s="46" t="s">
        <v>400</v>
      </c>
      <c r="H33" s="27">
        <v>399.91</v>
      </c>
      <c r="I33" s="27">
        <v>0</v>
      </c>
      <c r="J33" s="27">
        <v>0</v>
      </c>
      <c r="K33" s="27">
        <v>399.91</v>
      </c>
      <c r="L33" s="68"/>
    </row>
    <row r="34" spans="1:12" x14ac:dyDescent="0.3">
      <c r="A34" s="45" t="s">
        <v>401</v>
      </c>
      <c r="B34" s="37" t="s">
        <v>353</v>
      </c>
      <c r="C34" s="38"/>
      <c r="D34" s="38"/>
      <c r="E34" s="38"/>
      <c r="F34" s="38"/>
      <c r="G34" s="46" t="s">
        <v>402</v>
      </c>
      <c r="H34" s="27">
        <v>5768.72</v>
      </c>
      <c r="I34" s="27">
        <v>166151.57999999999</v>
      </c>
      <c r="J34" s="27">
        <v>171920.3</v>
      </c>
      <c r="K34" s="27">
        <v>0</v>
      </c>
      <c r="L34" s="68"/>
    </row>
    <row r="35" spans="1:12" x14ac:dyDescent="0.3">
      <c r="A35" s="47" t="s">
        <v>353</v>
      </c>
      <c r="B35" s="37" t="s">
        <v>353</v>
      </c>
      <c r="C35" s="38"/>
      <c r="D35" s="38"/>
      <c r="E35" s="38"/>
      <c r="F35" s="38"/>
      <c r="G35" s="48" t="s">
        <v>353</v>
      </c>
      <c r="H35" s="26"/>
      <c r="I35" s="26"/>
      <c r="J35" s="26"/>
      <c r="K35" s="26"/>
      <c r="L35" s="69"/>
    </row>
    <row r="36" spans="1:12" x14ac:dyDescent="0.3">
      <c r="A36" s="43" t="s">
        <v>405</v>
      </c>
      <c r="B36" s="37" t="s">
        <v>353</v>
      </c>
      <c r="C36" s="38"/>
      <c r="D36" s="38"/>
      <c r="E36" s="44" t="s">
        <v>406</v>
      </c>
      <c r="F36" s="40"/>
      <c r="G36" s="40"/>
      <c r="H36" s="25">
        <v>8999.7999999999993</v>
      </c>
      <c r="I36" s="25">
        <v>0</v>
      </c>
      <c r="J36" s="25">
        <v>4426.13</v>
      </c>
      <c r="K36" s="25">
        <v>4573.67</v>
      </c>
      <c r="L36" s="72"/>
    </row>
    <row r="37" spans="1:12" x14ac:dyDescent="0.3">
      <c r="A37" s="43" t="s">
        <v>407</v>
      </c>
      <c r="B37" s="37" t="s">
        <v>353</v>
      </c>
      <c r="C37" s="38"/>
      <c r="D37" s="38"/>
      <c r="E37" s="38"/>
      <c r="F37" s="44" t="s">
        <v>406</v>
      </c>
      <c r="G37" s="40"/>
      <c r="H37" s="25">
        <v>8999.7999999999993</v>
      </c>
      <c r="I37" s="25">
        <v>0</v>
      </c>
      <c r="J37" s="25">
        <v>4426.13</v>
      </c>
      <c r="K37" s="25">
        <v>4573.67</v>
      </c>
      <c r="L37" s="72"/>
    </row>
    <row r="38" spans="1:12" x14ac:dyDescent="0.3">
      <c r="A38" s="45" t="s">
        <v>408</v>
      </c>
      <c r="B38" s="37" t="s">
        <v>353</v>
      </c>
      <c r="C38" s="38"/>
      <c r="D38" s="38"/>
      <c r="E38" s="38"/>
      <c r="F38" s="38"/>
      <c r="G38" s="46" t="s">
        <v>409</v>
      </c>
      <c r="H38" s="27">
        <v>8999.7999999999993</v>
      </c>
      <c r="I38" s="27">
        <v>0</v>
      </c>
      <c r="J38" s="27">
        <v>4426.13</v>
      </c>
      <c r="K38" s="27">
        <v>4573.67</v>
      </c>
      <c r="L38" s="68"/>
    </row>
    <row r="39" spans="1:12" x14ac:dyDescent="0.3">
      <c r="A39" s="47" t="s">
        <v>353</v>
      </c>
      <c r="B39" s="37" t="s">
        <v>353</v>
      </c>
      <c r="C39" s="38"/>
      <c r="D39" s="38"/>
      <c r="E39" s="38"/>
      <c r="F39" s="38"/>
      <c r="G39" s="48" t="s">
        <v>353</v>
      </c>
      <c r="H39" s="26"/>
      <c r="I39" s="26"/>
      <c r="J39" s="26"/>
      <c r="K39" s="26"/>
      <c r="L39" s="69"/>
    </row>
    <row r="40" spans="1:12" x14ac:dyDescent="0.3">
      <c r="A40" s="43" t="s">
        <v>410</v>
      </c>
      <c r="B40" s="36" t="s">
        <v>353</v>
      </c>
      <c r="C40" s="44" t="s">
        <v>411</v>
      </c>
      <c r="D40" s="40"/>
      <c r="E40" s="40"/>
      <c r="F40" s="40"/>
      <c r="G40" s="40"/>
      <c r="H40" s="25">
        <v>4245913.4000000004</v>
      </c>
      <c r="I40" s="25">
        <v>104694.14</v>
      </c>
      <c r="J40" s="25">
        <v>158539.69</v>
      </c>
      <c r="K40" s="25">
        <v>4192067.85</v>
      </c>
      <c r="L40" s="72"/>
    </row>
    <row r="41" spans="1:12" x14ac:dyDescent="0.3">
      <c r="A41" s="43" t="s">
        <v>412</v>
      </c>
      <c r="B41" s="37" t="s">
        <v>353</v>
      </c>
      <c r="C41" s="38"/>
      <c r="D41" s="44" t="s">
        <v>413</v>
      </c>
      <c r="E41" s="40"/>
      <c r="F41" s="40"/>
      <c r="G41" s="40"/>
      <c r="H41" s="25">
        <v>4245913.4000000004</v>
      </c>
      <c r="I41" s="25">
        <v>104694.14</v>
      </c>
      <c r="J41" s="25">
        <v>158539.69</v>
      </c>
      <c r="K41" s="25">
        <v>4192067.85</v>
      </c>
      <c r="L41" s="72"/>
    </row>
    <row r="42" spans="1:12" x14ac:dyDescent="0.3">
      <c r="A42" s="43" t="s">
        <v>414</v>
      </c>
      <c r="B42" s="37" t="s">
        <v>353</v>
      </c>
      <c r="C42" s="38"/>
      <c r="D42" s="38"/>
      <c r="E42" s="44" t="s">
        <v>415</v>
      </c>
      <c r="F42" s="40"/>
      <c r="G42" s="40"/>
      <c r="H42" s="25">
        <v>1935578.67</v>
      </c>
      <c r="I42" s="25">
        <v>0</v>
      </c>
      <c r="J42" s="25">
        <v>0</v>
      </c>
      <c r="K42" s="25">
        <v>1935578.67</v>
      </c>
      <c r="L42" s="72"/>
    </row>
    <row r="43" spans="1:12" x14ac:dyDescent="0.3">
      <c r="A43" s="43" t="s">
        <v>416</v>
      </c>
      <c r="B43" s="37" t="s">
        <v>353</v>
      </c>
      <c r="C43" s="38"/>
      <c r="D43" s="38"/>
      <c r="E43" s="38"/>
      <c r="F43" s="44" t="s">
        <v>415</v>
      </c>
      <c r="G43" s="40"/>
      <c r="H43" s="25">
        <v>1935578.67</v>
      </c>
      <c r="I43" s="25">
        <v>0</v>
      </c>
      <c r="J43" s="25">
        <v>0</v>
      </c>
      <c r="K43" s="25">
        <v>1935578.67</v>
      </c>
      <c r="L43" s="72"/>
    </row>
    <row r="44" spans="1:12" x14ac:dyDescent="0.3">
      <c r="A44" s="45" t="s">
        <v>417</v>
      </c>
      <c r="B44" s="37" t="s">
        <v>353</v>
      </c>
      <c r="C44" s="38"/>
      <c r="D44" s="38"/>
      <c r="E44" s="38"/>
      <c r="F44" s="38"/>
      <c r="G44" s="46" t="s">
        <v>418</v>
      </c>
      <c r="H44" s="27">
        <v>181970</v>
      </c>
      <c r="I44" s="27">
        <v>0</v>
      </c>
      <c r="J44" s="27">
        <v>0</v>
      </c>
      <c r="K44" s="27">
        <v>181970</v>
      </c>
      <c r="L44" s="68"/>
    </row>
    <row r="45" spans="1:12" x14ac:dyDescent="0.3">
      <c r="A45" s="45" t="s">
        <v>419</v>
      </c>
      <c r="B45" s="37" t="s">
        <v>353</v>
      </c>
      <c r="C45" s="38"/>
      <c r="D45" s="38"/>
      <c r="E45" s="38"/>
      <c r="F45" s="38"/>
      <c r="G45" s="46" t="s">
        <v>420</v>
      </c>
      <c r="H45" s="27">
        <v>176360.55</v>
      </c>
      <c r="I45" s="27">
        <v>0</v>
      </c>
      <c r="J45" s="27">
        <v>0</v>
      </c>
      <c r="K45" s="27">
        <v>176360.55</v>
      </c>
      <c r="L45" s="68"/>
    </row>
    <row r="46" spans="1:12" x14ac:dyDescent="0.3">
      <c r="A46" s="45" t="s">
        <v>421</v>
      </c>
      <c r="B46" s="37" t="s">
        <v>353</v>
      </c>
      <c r="C46" s="38"/>
      <c r="D46" s="38"/>
      <c r="E46" s="38"/>
      <c r="F46" s="38"/>
      <c r="G46" s="46" t="s">
        <v>422</v>
      </c>
      <c r="H46" s="27">
        <v>75546.350000000006</v>
      </c>
      <c r="I46" s="27">
        <v>0</v>
      </c>
      <c r="J46" s="27">
        <v>0</v>
      </c>
      <c r="K46" s="27">
        <v>75546.350000000006</v>
      </c>
      <c r="L46" s="68"/>
    </row>
    <row r="47" spans="1:12" x14ac:dyDescent="0.3">
      <c r="A47" s="45" t="s">
        <v>423</v>
      </c>
      <c r="B47" s="37" t="s">
        <v>353</v>
      </c>
      <c r="C47" s="38"/>
      <c r="D47" s="38"/>
      <c r="E47" s="38"/>
      <c r="F47" s="38"/>
      <c r="G47" s="46" t="s">
        <v>424</v>
      </c>
      <c r="H47" s="27">
        <v>1380622.77</v>
      </c>
      <c r="I47" s="27">
        <v>0</v>
      </c>
      <c r="J47" s="27">
        <v>0</v>
      </c>
      <c r="K47" s="27">
        <v>1380622.77</v>
      </c>
      <c r="L47" s="68"/>
    </row>
    <row r="48" spans="1:12" x14ac:dyDescent="0.3">
      <c r="A48" s="45" t="s">
        <v>425</v>
      </c>
      <c r="B48" s="37" t="s">
        <v>353</v>
      </c>
      <c r="C48" s="38"/>
      <c r="D48" s="38"/>
      <c r="E48" s="38"/>
      <c r="F48" s="38"/>
      <c r="G48" s="46" t="s">
        <v>426</v>
      </c>
      <c r="H48" s="27">
        <v>121079</v>
      </c>
      <c r="I48" s="27">
        <v>0</v>
      </c>
      <c r="J48" s="27">
        <v>0</v>
      </c>
      <c r="K48" s="27">
        <v>121079</v>
      </c>
      <c r="L48" s="68"/>
    </row>
    <row r="49" spans="1:12" x14ac:dyDescent="0.3">
      <c r="A49" s="47" t="s">
        <v>353</v>
      </c>
      <c r="B49" s="37" t="s">
        <v>353</v>
      </c>
      <c r="C49" s="38"/>
      <c r="D49" s="38"/>
      <c r="E49" s="38"/>
      <c r="F49" s="38"/>
      <c r="G49" s="48" t="s">
        <v>353</v>
      </c>
      <c r="H49" s="26"/>
      <c r="I49" s="26"/>
      <c r="J49" s="26"/>
      <c r="K49" s="26"/>
      <c r="L49" s="69"/>
    </row>
    <row r="50" spans="1:12" x14ac:dyDescent="0.3">
      <c r="A50" s="43" t="s">
        <v>427</v>
      </c>
      <c r="B50" s="37" t="s">
        <v>353</v>
      </c>
      <c r="C50" s="38"/>
      <c r="D50" s="38"/>
      <c r="E50" s="44" t="s">
        <v>428</v>
      </c>
      <c r="F50" s="40"/>
      <c r="G50" s="40"/>
      <c r="H50" s="25">
        <v>-1935578.67</v>
      </c>
      <c r="I50" s="25">
        <v>0</v>
      </c>
      <c r="J50" s="25">
        <v>0</v>
      </c>
      <c r="K50" s="25">
        <v>-1935578.67</v>
      </c>
      <c r="L50" s="72"/>
    </row>
    <row r="51" spans="1:12" x14ac:dyDescent="0.3">
      <c r="A51" s="43" t="s">
        <v>429</v>
      </c>
      <c r="B51" s="37" t="s">
        <v>353</v>
      </c>
      <c r="C51" s="38"/>
      <c r="D51" s="38"/>
      <c r="E51" s="38"/>
      <c r="F51" s="44" t="s">
        <v>428</v>
      </c>
      <c r="G51" s="40"/>
      <c r="H51" s="25">
        <v>-1935578.67</v>
      </c>
      <c r="I51" s="25">
        <v>0</v>
      </c>
      <c r="J51" s="25">
        <v>0</v>
      </c>
      <c r="K51" s="25">
        <v>-1935578.67</v>
      </c>
      <c r="L51" s="72"/>
    </row>
    <row r="52" spans="1:12" x14ac:dyDescent="0.3">
      <c r="A52" s="45" t="s">
        <v>430</v>
      </c>
      <c r="B52" s="37" t="s">
        <v>353</v>
      </c>
      <c r="C52" s="38"/>
      <c r="D52" s="38"/>
      <c r="E52" s="38"/>
      <c r="F52" s="38"/>
      <c r="G52" s="46" t="s">
        <v>431</v>
      </c>
      <c r="H52" s="27">
        <v>-176360.55</v>
      </c>
      <c r="I52" s="27">
        <v>0</v>
      </c>
      <c r="J52" s="27">
        <v>0</v>
      </c>
      <c r="K52" s="27">
        <v>-176360.55</v>
      </c>
      <c r="L52" s="68"/>
    </row>
    <row r="53" spans="1:12" x14ac:dyDescent="0.3">
      <c r="A53" s="45" t="s">
        <v>432</v>
      </c>
      <c r="B53" s="37" t="s">
        <v>353</v>
      </c>
      <c r="C53" s="38"/>
      <c r="D53" s="38"/>
      <c r="E53" s="38"/>
      <c r="F53" s="38"/>
      <c r="G53" s="46" t="s">
        <v>433</v>
      </c>
      <c r="H53" s="27">
        <v>-75546.350000000006</v>
      </c>
      <c r="I53" s="27">
        <v>0</v>
      </c>
      <c r="J53" s="27">
        <v>0</v>
      </c>
      <c r="K53" s="27">
        <v>-75546.350000000006</v>
      </c>
      <c r="L53" s="68"/>
    </row>
    <row r="54" spans="1:12" x14ac:dyDescent="0.3">
      <c r="A54" s="45" t="s">
        <v>434</v>
      </c>
      <c r="B54" s="37" t="s">
        <v>353</v>
      </c>
      <c r="C54" s="38"/>
      <c r="D54" s="38"/>
      <c r="E54" s="38"/>
      <c r="F54" s="38"/>
      <c r="G54" s="46" t="s">
        <v>435</v>
      </c>
      <c r="H54" s="27">
        <v>-1380622.77</v>
      </c>
      <c r="I54" s="27">
        <v>0</v>
      </c>
      <c r="J54" s="27">
        <v>0</v>
      </c>
      <c r="K54" s="27">
        <v>-1380622.77</v>
      </c>
      <c r="L54" s="68"/>
    </row>
    <row r="55" spans="1:12" x14ac:dyDescent="0.3">
      <c r="A55" s="45" t="s">
        <v>436</v>
      </c>
      <c r="B55" s="37" t="s">
        <v>353</v>
      </c>
      <c r="C55" s="38"/>
      <c r="D55" s="38"/>
      <c r="E55" s="38"/>
      <c r="F55" s="38"/>
      <c r="G55" s="46" t="s">
        <v>437</v>
      </c>
      <c r="H55" s="27">
        <v>-181970</v>
      </c>
      <c r="I55" s="27">
        <v>0</v>
      </c>
      <c r="J55" s="27">
        <v>0</v>
      </c>
      <c r="K55" s="27">
        <v>-181970</v>
      </c>
      <c r="L55" s="68"/>
    </row>
    <row r="56" spans="1:12" x14ac:dyDescent="0.3">
      <c r="A56" s="45" t="s">
        <v>438</v>
      </c>
      <c r="B56" s="37" t="s">
        <v>353</v>
      </c>
      <c r="C56" s="38"/>
      <c r="D56" s="38"/>
      <c r="E56" s="38"/>
      <c r="F56" s="38"/>
      <c r="G56" s="46" t="s">
        <v>439</v>
      </c>
      <c r="H56" s="27">
        <v>-121079</v>
      </c>
      <c r="I56" s="27">
        <v>0</v>
      </c>
      <c r="J56" s="27">
        <v>0</v>
      </c>
      <c r="K56" s="27">
        <v>-121079</v>
      </c>
      <c r="L56" s="68"/>
    </row>
    <row r="57" spans="1:12" x14ac:dyDescent="0.3">
      <c r="A57" s="47" t="s">
        <v>353</v>
      </c>
      <c r="B57" s="37" t="s">
        <v>353</v>
      </c>
      <c r="C57" s="38"/>
      <c r="D57" s="38"/>
      <c r="E57" s="38"/>
      <c r="F57" s="38"/>
      <c r="G57" s="48" t="s">
        <v>353</v>
      </c>
      <c r="H57" s="26"/>
      <c r="I57" s="26"/>
      <c r="J57" s="26"/>
      <c r="K57" s="26"/>
      <c r="L57" s="69"/>
    </row>
    <row r="58" spans="1:12" x14ac:dyDescent="0.3">
      <c r="A58" s="43" t="s">
        <v>440</v>
      </c>
      <c r="B58" s="37" t="s">
        <v>353</v>
      </c>
      <c r="C58" s="38"/>
      <c r="D58" s="38"/>
      <c r="E58" s="44" t="s">
        <v>441</v>
      </c>
      <c r="F58" s="40"/>
      <c r="G58" s="40"/>
      <c r="H58" s="25">
        <v>18464221.789999999</v>
      </c>
      <c r="I58" s="25">
        <v>86726.82</v>
      </c>
      <c r="J58" s="25">
        <v>6440.13</v>
      </c>
      <c r="K58" s="25">
        <v>18544508.48</v>
      </c>
      <c r="L58" s="72"/>
    </row>
    <row r="59" spans="1:12" x14ac:dyDescent="0.3">
      <c r="A59" s="43" t="s">
        <v>442</v>
      </c>
      <c r="B59" s="37" t="s">
        <v>353</v>
      </c>
      <c r="C59" s="38"/>
      <c r="D59" s="38"/>
      <c r="E59" s="38"/>
      <c r="F59" s="44" t="s">
        <v>441</v>
      </c>
      <c r="G59" s="40"/>
      <c r="H59" s="25">
        <v>18464221.789999999</v>
      </c>
      <c r="I59" s="25">
        <v>86726.82</v>
      </c>
      <c r="J59" s="25">
        <v>6440.13</v>
      </c>
      <c r="K59" s="25">
        <v>18544508.48</v>
      </c>
      <c r="L59" s="72"/>
    </row>
    <row r="60" spans="1:12" x14ac:dyDescent="0.3">
      <c r="A60" s="45" t="s">
        <v>443</v>
      </c>
      <c r="B60" s="37" t="s">
        <v>353</v>
      </c>
      <c r="C60" s="38"/>
      <c r="D60" s="38"/>
      <c r="E60" s="38"/>
      <c r="F60" s="38"/>
      <c r="G60" s="46" t="s">
        <v>424</v>
      </c>
      <c r="H60" s="27">
        <v>325112.56</v>
      </c>
      <c r="I60" s="27">
        <v>0</v>
      </c>
      <c r="J60" s="27">
        <v>2350.0100000000002</v>
      </c>
      <c r="K60" s="27">
        <v>322762.55</v>
      </c>
      <c r="L60" s="68"/>
    </row>
    <row r="61" spans="1:12" x14ac:dyDescent="0.3">
      <c r="A61" s="45" t="s">
        <v>444</v>
      </c>
      <c r="B61" s="37" t="s">
        <v>353</v>
      </c>
      <c r="C61" s="38"/>
      <c r="D61" s="38"/>
      <c r="E61" s="38"/>
      <c r="F61" s="38"/>
      <c r="G61" s="46" t="s">
        <v>445</v>
      </c>
      <c r="H61" s="27">
        <v>188455.52</v>
      </c>
      <c r="I61" s="27">
        <v>0</v>
      </c>
      <c r="J61" s="27">
        <v>0</v>
      </c>
      <c r="K61" s="27">
        <v>188455.52</v>
      </c>
      <c r="L61" s="68"/>
    </row>
    <row r="62" spans="1:12" x14ac:dyDescent="0.3">
      <c r="A62" s="45" t="s">
        <v>446</v>
      </c>
      <c r="B62" s="37" t="s">
        <v>353</v>
      </c>
      <c r="C62" s="38"/>
      <c r="D62" s="38"/>
      <c r="E62" s="38"/>
      <c r="F62" s="38"/>
      <c r="G62" s="46" t="s">
        <v>447</v>
      </c>
      <c r="H62" s="27">
        <v>2377742.0099999998</v>
      </c>
      <c r="I62" s="27">
        <v>0</v>
      </c>
      <c r="J62" s="27">
        <v>990</v>
      </c>
      <c r="K62" s="27">
        <v>2376752.0099999998</v>
      </c>
      <c r="L62" s="68"/>
    </row>
    <row r="63" spans="1:12" x14ac:dyDescent="0.3">
      <c r="A63" s="45" t="s">
        <v>448</v>
      </c>
      <c r="B63" s="37" t="s">
        <v>353</v>
      </c>
      <c r="C63" s="38"/>
      <c r="D63" s="38"/>
      <c r="E63" s="38"/>
      <c r="F63" s="38"/>
      <c r="G63" s="46" t="s">
        <v>422</v>
      </c>
      <c r="H63" s="27">
        <v>1935840.41</v>
      </c>
      <c r="I63" s="27">
        <v>9184.2199999999993</v>
      </c>
      <c r="J63" s="27">
        <v>1188.5</v>
      </c>
      <c r="K63" s="27">
        <v>1943836.13</v>
      </c>
      <c r="L63" s="68"/>
    </row>
    <row r="64" spans="1:12" x14ac:dyDescent="0.3">
      <c r="A64" s="45" t="s">
        <v>449</v>
      </c>
      <c r="B64" s="37" t="s">
        <v>353</v>
      </c>
      <c r="C64" s="38"/>
      <c r="D64" s="38"/>
      <c r="E64" s="38"/>
      <c r="F64" s="38"/>
      <c r="G64" s="46" t="s">
        <v>420</v>
      </c>
      <c r="H64" s="27">
        <v>4320318.87</v>
      </c>
      <c r="I64" s="27">
        <v>21168.5</v>
      </c>
      <c r="J64" s="27">
        <v>1911.62</v>
      </c>
      <c r="K64" s="27">
        <v>4339575.75</v>
      </c>
      <c r="L64" s="68"/>
    </row>
    <row r="65" spans="1:12" x14ac:dyDescent="0.3">
      <c r="A65" s="45" t="s">
        <v>450</v>
      </c>
      <c r="B65" s="37" t="s">
        <v>353</v>
      </c>
      <c r="C65" s="38"/>
      <c r="D65" s="38"/>
      <c r="E65" s="38"/>
      <c r="F65" s="38"/>
      <c r="G65" s="46" t="s">
        <v>451</v>
      </c>
      <c r="H65" s="27">
        <v>7674214.0899999999</v>
      </c>
      <c r="I65" s="27">
        <v>54123.1</v>
      </c>
      <c r="J65" s="27">
        <v>0</v>
      </c>
      <c r="K65" s="27">
        <v>7728337.1900000004</v>
      </c>
      <c r="L65" s="68"/>
    </row>
    <row r="66" spans="1:12" x14ac:dyDescent="0.3">
      <c r="A66" s="45" t="s">
        <v>452</v>
      </c>
      <c r="B66" s="37" t="s">
        <v>353</v>
      </c>
      <c r="C66" s="38"/>
      <c r="D66" s="38"/>
      <c r="E66" s="38"/>
      <c r="F66" s="38"/>
      <c r="G66" s="46" t="s">
        <v>453</v>
      </c>
      <c r="H66" s="27">
        <v>1239360.55</v>
      </c>
      <c r="I66" s="27">
        <v>2251</v>
      </c>
      <c r="J66" s="27">
        <v>0</v>
      </c>
      <c r="K66" s="27">
        <v>1241611.55</v>
      </c>
      <c r="L66" s="68"/>
    </row>
    <row r="67" spans="1:12" x14ac:dyDescent="0.3">
      <c r="A67" s="45" t="s">
        <v>454</v>
      </c>
      <c r="B67" s="37" t="s">
        <v>353</v>
      </c>
      <c r="C67" s="38"/>
      <c r="D67" s="38"/>
      <c r="E67" s="38"/>
      <c r="F67" s="38"/>
      <c r="G67" s="46" t="s">
        <v>455</v>
      </c>
      <c r="H67" s="27">
        <v>104202.72</v>
      </c>
      <c r="I67" s="27">
        <v>0</v>
      </c>
      <c r="J67" s="27">
        <v>0</v>
      </c>
      <c r="K67" s="27">
        <v>104202.72</v>
      </c>
      <c r="L67" s="68"/>
    </row>
    <row r="68" spans="1:12" x14ac:dyDescent="0.3">
      <c r="A68" s="45" t="s">
        <v>456</v>
      </c>
      <c r="B68" s="37" t="s">
        <v>353</v>
      </c>
      <c r="C68" s="38"/>
      <c r="D68" s="38"/>
      <c r="E68" s="38"/>
      <c r="F68" s="38"/>
      <c r="G68" s="46" t="s">
        <v>418</v>
      </c>
      <c r="H68" s="27">
        <v>283935.06</v>
      </c>
      <c r="I68" s="27">
        <v>0</v>
      </c>
      <c r="J68" s="27">
        <v>0</v>
      </c>
      <c r="K68" s="27">
        <v>283935.06</v>
      </c>
      <c r="L68" s="68"/>
    </row>
    <row r="69" spans="1:12" x14ac:dyDescent="0.3">
      <c r="A69" s="45" t="s">
        <v>457</v>
      </c>
      <c r="B69" s="37" t="s">
        <v>353</v>
      </c>
      <c r="C69" s="38"/>
      <c r="D69" s="38"/>
      <c r="E69" s="38"/>
      <c r="F69" s="38"/>
      <c r="G69" s="46" t="s">
        <v>458</v>
      </c>
      <c r="H69" s="27">
        <v>15040</v>
      </c>
      <c r="I69" s="27">
        <v>0</v>
      </c>
      <c r="J69" s="27">
        <v>0</v>
      </c>
      <c r="K69" s="27">
        <v>15040</v>
      </c>
      <c r="L69" s="68"/>
    </row>
    <row r="70" spans="1:12" x14ac:dyDescent="0.3">
      <c r="A70" s="47" t="s">
        <v>353</v>
      </c>
      <c r="B70" s="37" t="s">
        <v>353</v>
      </c>
      <c r="C70" s="38"/>
      <c r="D70" s="38"/>
      <c r="E70" s="38"/>
      <c r="F70" s="38"/>
      <c r="G70" s="48" t="s">
        <v>353</v>
      </c>
      <c r="H70" s="26"/>
      <c r="I70" s="26"/>
      <c r="J70" s="26"/>
      <c r="K70" s="26"/>
      <c r="L70" s="69"/>
    </row>
    <row r="71" spans="1:12" x14ac:dyDescent="0.3">
      <c r="A71" s="43" t="s">
        <v>459</v>
      </c>
      <c r="B71" s="37" t="s">
        <v>353</v>
      </c>
      <c r="C71" s="38"/>
      <c r="D71" s="38"/>
      <c r="E71" s="44" t="s">
        <v>460</v>
      </c>
      <c r="F71" s="40"/>
      <c r="G71" s="40"/>
      <c r="H71" s="25">
        <v>-14235087</v>
      </c>
      <c r="I71" s="25">
        <v>5969.32</v>
      </c>
      <c r="J71" s="25">
        <v>151406.19</v>
      </c>
      <c r="K71" s="25">
        <v>-14380523.869999999</v>
      </c>
      <c r="L71" s="72"/>
    </row>
    <row r="72" spans="1:12" x14ac:dyDescent="0.3">
      <c r="A72" s="43" t="s">
        <v>461</v>
      </c>
      <c r="B72" s="37" t="s">
        <v>353</v>
      </c>
      <c r="C72" s="38"/>
      <c r="D72" s="38"/>
      <c r="E72" s="38"/>
      <c r="F72" s="44" t="s">
        <v>460</v>
      </c>
      <c r="G72" s="40"/>
      <c r="H72" s="25">
        <v>-14235087</v>
      </c>
      <c r="I72" s="25">
        <v>5969.32</v>
      </c>
      <c r="J72" s="25">
        <v>151406.19</v>
      </c>
      <c r="K72" s="25">
        <v>-14380523.869999999</v>
      </c>
      <c r="L72" s="72"/>
    </row>
    <row r="73" spans="1:12" x14ac:dyDescent="0.3">
      <c r="A73" s="45" t="s">
        <v>462</v>
      </c>
      <c r="B73" s="37" t="s">
        <v>353</v>
      </c>
      <c r="C73" s="38"/>
      <c r="D73" s="38"/>
      <c r="E73" s="38"/>
      <c r="F73" s="38"/>
      <c r="G73" s="46" t="s">
        <v>463</v>
      </c>
      <c r="H73" s="27">
        <v>-2377742.0099999998</v>
      </c>
      <c r="I73" s="27">
        <v>990</v>
      </c>
      <c r="J73" s="27">
        <v>0</v>
      </c>
      <c r="K73" s="27">
        <v>-2376752.0099999998</v>
      </c>
      <c r="L73" s="68"/>
    </row>
    <row r="74" spans="1:12" x14ac:dyDescent="0.3">
      <c r="A74" s="45" t="s">
        <v>464</v>
      </c>
      <c r="B74" s="37" t="s">
        <v>353</v>
      </c>
      <c r="C74" s="38"/>
      <c r="D74" s="38"/>
      <c r="E74" s="38"/>
      <c r="F74" s="38"/>
      <c r="G74" s="46" t="s">
        <v>431</v>
      </c>
      <c r="H74" s="27">
        <v>-2120657.5499999998</v>
      </c>
      <c r="I74" s="27">
        <v>1911.62</v>
      </c>
      <c r="J74" s="27">
        <v>48619.13</v>
      </c>
      <c r="K74" s="27">
        <v>-2167365.06</v>
      </c>
      <c r="L74" s="68"/>
    </row>
    <row r="75" spans="1:12" x14ac:dyDescent="0.3">
      <c r="A75" s="45" t="s">
        <v>465</v>
      </c>
      <c r="B75" s="37" t="s">
        <v>353</v>
      </c>
      <c r="C75" s="38"/>
      <c r="D75" s="38"/>
      <c r="E75" s="38"/>
      <c r="F75" s="38"/>
      <c r="G75" s="46" t="s">
        <v>433</v>
      </c>
      <c r="H75" s="27">
        <v>-1245919.1000000001</v>
      </c>
      <c r="I75" s="27">
        <v>717.69</v>
      </c>
      <c r="J75" s="27">
        <v>10226.450000000001</v>
      </c>
      <c r="K75" s="27">
        <v>-1255427.8600000001</v>
      </c>
      <c r="L75" s="68"/>
    </row>
    <row r="76" spans="1:12" x14ac:dyDescent="0.3">
      <c r="A76" s="45" t="s">
        <v>466</v>
      </c>
      <c r="B76" s="37" t="s">
        <v>353</v>
      </c>
      <c r="C76" s="38"/>
      <c r="D76" s="38"/>
      <c r="E76" s="38"/>
      <c r="F76" s="38"/>
      <c r="G76" s="46" t="s">
        <v>435</v>
      </c>
      <c r="H76" s="27">
        <v>-325112.56</v>
      </c>
      <c r="I76" s="27">
        <v>2350.0100000000002</v>
      </c>
      <c r="J76" s="27">
        <v>0</v>
      </c>
      <c r="K76" s="27">
        <v>-322762.55</v>
      </c>
      <c r="L76" s="68"/>
    </row>
    <row r="77" spans="1:12" x14ac:dyDescent="0.3">
      <c r="A77" s="45" t="s">
        <v>467</v>
      </c>
      <c r="B77" s="37" t="s">
        <v>353</v>
      </c>
      <c r="C77" s="38"/>
      <c r="D77" s="38"/>
      <c r="E77" s="38"/>
      <c r="F77" s="38"/>
      <c r="G77" s="46" t="s">
        <v>468</v>
      </c>
      <c r="H77" s="27">
        <v>-672594.23</v>
      </c>
      <c r="I77" s="27">
        <v>0</v>
      </c>
      <c r="J77" s="27">
        <v>12198.88</v>
      </c>
      <c r="K77" s="27">
        <v>-684793.11</v>
      </c>
      <c r="L77" s="68"/>
    </row>
    <row r="78" spans="1:12" x14ac:dyDescent="0.3">
      <c r="A78" s="45" t="s">
        <v>469</v>
      </c>
      <c r="B78" s="37" t="s">
        <v>353</v>
      </c>
      <c r="C78" s="38"/>
      <c r="D78" s="38"/>
      <c r="E78" s="38"/>
      <c r="F78" s="38"/>
      <c r="G78" s="46" t="s">
        <v>470</v>
      </c>
      <c r="H78" s="27">
        <v>-75449.77</v>
      </c>
      <c r="I78" s="27">
        <v>0</v>
      </c>
      <c r="J78" s="27">
        <v>856.46</v>
      </c>
      <c r="K78" s="27">
        <v>-76306.23</v>
      </c>
      <c r="L78" s="68"/>
    </row>
    <row r="79" spans="1:12" x14ac:dyDescent="0.3">
      <c r="A79" s="45" t="s">
        <v>471</v>
      </c>
      <c r="B79" s="37" t="s">
        <v>353</v>
      </c>
      <c r="C79" s="38"/>
      <c r="D79" s="38"/>
      <c r="E79" s="38"/>
      <c r="F79" s="38"/>
      <c r="G79" s="46" t="s">
        <v>472</v>
      </c>
      <c r="H79" s="27">
        <v>-6975330.75</v>
      </c>
      <c r="I79" s="27">
        <v>0</v>
      </c>
      <c r="J79" s="27">
        <v>78204.31</v>
      </c>
      <c r="K79" s="27">
        <v>-7053535.0599999996</v>
      </c>
      <c r="L79" s="68"/>
    </row>
    <row r="80" spans="1:12" x14ac:dyDescent="0.3">
      <c r="A80" s="45" t="s">
        <v>473</v>
      </c>
      <c r="B80" s="37" t="s">
        <v>353</v>
      </c>
      <c r="C80" s="38"/>
      <c r="D80" s="38"/>
      <c r="E80" s="38"/>
      <c r="F80" s="38"/>
      <c r="G80" s="46" t="s">
        <v>474</v>
      </c>
      <c r="H80" s="27">
        <v>-159840.43</v>
      </c>
      <c r="I80" s="27">
        <v>0</v>
      </c>
      <c r="J80" s="27">
        <v>734.07</v>
      </c>
      <c r="K80" s="27">
        <v>-160574.5</v>
      </c>
      <c r="L80" s="68"/>
    </row>
    <row r="81" spans="1:12" x14ac:dyDescent="0.3">
      <c r="A81" s="45" t="s">
        <v>475</v>
      </c>
      <c r="B81" s="37" t="s">
        <v>353</v>
      </c>
      <c r="C81" s="38"/>
      <c r="D81" s="38"/>
      <c r="E81" s="38"/>
      <c r="F81" s="38"/>
      <c r="G81" s="46" t="s">
        <v>437</v>
      </c>
      <c r="H81" s="27">
        <v>-272290.86</v>
      </c>
      <c r="I81" s="27">
        <v>0</v>
      </c>
      <c r="J81" s="27">
        <v>413.35</v>
      </c>
      <c r="K81" s="27">
        <v>-272704.21000000002</v>
      </c>
      <c r="L81" s="68"/>
    </row>
    <row r="82" spans="1:12" x14ac:dyDescent="0.3">
      <c r="A82" s="45" t="s">
        <v>476</v>
      </c>
      <c r="B82" s="37" t="s">
        <v>353</v>
      </c>
      <c r="C82" s="38"/>
      <c r="D82" s="38"/>
      <c r="E82" s="38"/>
      <c r="F82" s="38"/>
      <c r="G82" s="46" t="s">
        <v>477</v>
      </c>
      <c r="H82" s="27">
        <v>-10149.74</v>
      </c>
      <c r="I82" s="27">
        <v>0</v>
      </c>
      <c r="J82" s="27">
        <v>153.54</v>
      </c>
      <c r="K82" s="27">
        <v>-10303.280000000001</v>
      </c>
      <c r="L82" s="68"/>
    </row>
    <row r="83" spans="1:12" x14ac:dyDescent="0.3">
      <c r="A83" s="47" t="s">
        <v>353</v>
      </c>
      <c r="B83" s="37" t="s">
        <v>353</v>
      </c>
      <c r="C83" s="38"/>
      <c r="D83" s="38"/>
      <c r="E83" s="38"/>
      <c r="F83" s="38"/>
      <c r="G83" s="48" t="s">
        <v>353</v>
      </c>
      <c r="H83" s="26"/>
      <c r="I83" s="26"/>
      <c r="J83" s="26"/>
      <c r="K83" s="26"/>
      <c r="L83" s="69"/>
    </row>
    <row r="84" spans="1:12" x14ac:dyDescent="0.3">
      <c r="A84" s="43" t="s">
        <v>478</v>
      </c>
      <c r="B84" s="37" t="s">
        <v>353</v>
      </c>
      <c r="C84" s="38"/>
      <c r="D84" s="38"/>
      <c r="E84" s="44" t="s">
        <v>479</v>
      </c>
      <c r="F84" s="40"/>
      <c r="G84" s="40"/>
      <c r="H84" s="25">
        <v>206769.81</v>
      </c>
      <c r="I84" s="25">
        <v>11998</v>
      </c>
      <c r="J84" s="25">
        <v>0</v>
      </c>
      <c r="K84" s="25">
        <v>218767.81</v>
      </c>
      <c r="L84" s="72"/>
    </row>
    <row r="85" spans="1:12" x14ac:dyDescent="0.3">
      <c r="A85" s="43" t="s">
        <v>480</v>
      </c>
      <c r="B85" s="37" t="s">
        <v>353</v>
      </c>
      <c r="C85" s="38"/>
      <c r="D85" s="38"/>
      <c r="E85" s="38"/>
      <c r="F85" s="44" t="s">
        <v>479</v>
      </c>
      <c r="G85" s="40"/>
      <c r="H85" s="25">
        <v>206769.81</v>
      </c>
      <c r="I85" s="25">
        <v>11998</v>
      </c>
      <c r="J85" s="25">
        <v>0</v>
      </c>
      <c r="K85" s="25">
        <v>218767.81</v>
      </c>
      <c r="L85" s="72"/>
    </row>
    <row r="86" spans="1:12" x14ac:dyDescent="0.3">
      <c r="A86" s="45" t="s">
        <v>481</v>
      </c>
      <c r="B86" s="37" t="s">
        <v>353</v>
      </c>
      <c r="C86" s="38"/>
      <c r="D86" s="38"/>
      <c r="E86" s="38"/>
      <c r="F86" s="38"/>
      <c r="G86" s="46" t="s">
        <v>482</v>
      </c>
      <c r="H86" s="27">
        <v>206769.81</v>
      </c>
      <c r="I86" s="27">
        <v>11998</v>
      </c>
      <c r="J86" s="27">
        <v>0</v>
      </c>
      <c r="K86" s="27">
        <v>218767.81</v>
      </c>
      <c r="L86" s="68"/>
    </row>
    <row r="87" spans="1:12" x14ac:dyDescent="0.3">
      <c r="A87" s="47" t="s">
        <v>353</v>
      </c>
      <c r="B87" s="37" t="s">
        <v>353</v>
      </c>
      <c r="C87" s="38"/>
      <c r="D87" s="38"/>
      <c r="E87" s="38"/>
      <c r="F87" s="38"/>
      <c r="G87" s="48" t="s">
        <v>353</v>
      </c>
      <c r="H87" s="26"/>
      <c r="I87" s="26"/>
      <c r="J87" s="26"/>
      <c r="K87" s="26"/>
      <c r="L87" s="69"/>
    </row>
    <row r="88" spans="1:12" x14ac:dyDescent="0.3">
      <c r="A88" s="43" t="s">
        <v>483</v>
      </c>
      <c r="B88" s="37" t="s">
        <v>353</v>
      </c>
      <c r="C88" s="38"/>
      <c r="D88" s="38"/>
      <c r="E88" s="44" t="s">
        <v>484</v>
      </c>
      <c r="F88" s="40"/>
      <c r="G88" s="40"/>
      <c r="H88" s="25">
        <v>-189991.2</v>
      </c>
      <c r="I88" s="25">
        <v>0</v>
      </c>
      <c r="J88" s="25">
        <v>693.37</v>
      </c>
      <c r="K88" s="25">
        <v>-190684.57</v>
      </c>
      <c r="L88" s="72"/>
    </row>
    <row r="89" spans="1:12" x14ac:dyDescent="0.3">
      <c r="A89" s="43" t="s">
        <v>485</v>
      </c>
      <c r="B89" s="37" t="s">
        <v>353</v>
      </c>
      <c r="C89" s="38"/>
      <c r="D89" s="38"/>
      <c r="E89" s="38"/>
      <c r="F89" s="44" t="s">
        <v>486</v>
      </c>
      <c r="G89" s="40"/>
      <c r="H89" s="25">
        <v>-189991.2</v>
      </c>
      <c r="I89" s="25">
        <v>0</v>
      </c>
      <c r="J89" s="25">
        <v>693.37</v>
      </c>
      <c r="K89" s="25">
        <v>-190684.57</v>
      </c>
      <c r="L89" s="72"/>
    </row>
    <row r="90" spans="1:12" x14ac:dyDescent="0.3">
      <c r="A90" s="45" t="s">
        <v>487</v>
      </c>
      <c r="B90" s="37" t="s">
        <v>353</v>
      </c>
      <c r="C90" s="38"/>
      <c r="D90" s="38"/>
      <c r="E90" s="38"/>
      <c r="F90" s="38"/>
      <c r="G90" s="46" t="s">
        <v>488</v>
      </c>
      <c r="H90" s="27">
        <v>-189991.2</v>
      </c>
      <c r="I90" s="27">
        <v>0</v>
      </c>
      <c r="J90" s="27">
        <v>693.37</v>
      </c>
      <c r="K90" s="27">
        <v>-190684.57</v>
      </c>
      <c r="L90" s="68"/>
    </row>
    <row r="91" spans="1:12" x14ac:dyDescent="0.3">
      <c r="A91" s="43" t="s">
        <v>353</v>
      </c>
      <c r="B91" s="37" t="s">
        <v>353</v>
      </c>
      <c r="C91" s="38"/>
      <c r="D91" s="38"/>
      <c r="E91" s="44" t="s">
        <v>353</v>
      </c>
      <c r="F91" s="40"/>
      <c r="G91" s="40"/>
      <c r="H91" s="28"/>
      <c r="I91" s="28"/>
      <c r="J91" s="28"/>
      <c r="K91" s="28"/>
      <c r="L91" s="73"/>
    </row>
    <row r="92" spans="1:12" x14ac:dyDescent="0.3">
      <c r="A92" s="43" t="s">
        <v>54</v>
      </c>
      <c r="B92" s="44" t="s">
        <v>489</v>
      </c>
      <c r="C92" s="40"/>
      <c r="D92" s="40"/>
      <c r="E92" s="40"/>
      <c r="F92" s="40"/>
      <c r="G92" s="40"/>
      <c r="H92" s="25">
        <v>20667483.309999999</v>
      </c>
      <c r="I92" s="25">
        <v>10120667.560000001</v>
      </c>
      <c r="J92" s="25">
        <v>11671714.98</v>
      </c>
      <c r="K92" s="25">
        <v>22218530.73</v>
      </c>
      <c r="L92" s="72"/>
    </row>
    <row r="93" spans="1:12" x14ac:dyDescent="0.3">
      <c r="A93" s="43" t="s">
        <v>490</v>
      </c>
      <c r="B93" s="36" t="s">
        <v>353</v>
      </c>
      <c r="C93" s="44" t="s">
        <v>491</v>
      </c>
      <c r="D93" s="40"/>
      <c r="E93" s="40"/>
      <c r="F93" s="40"/>
      <c r="G93" s="40"/>
      <c r="H93" s="25">
        <v>16037605.34</v>
      </c>
      <c r="I93" s="25">
        <v>10061879.449999999</v>
      </c>
      <c r="J93" s="25">
        <v>11664852.609999999</v>
      </c>
      <c r="K93" s="25">
        <v>17640578.5</v>
      </c>
      <c r="L93" s="72"/>
    </row>
    <row r="94" spans="1:12" x14ac:dyDescent="0.3">
      <c r="A94" s="43" t="s">
        <v>492</v>
      </c>
      <c r="B94" s="37" t="s">
        <v>353</v>
      </c>
      <c r="C94" s="38"/>
      <c r="D94" s="44" t="s">
        <v>493</v>
      </c>
      <c r="E94" s="40"/>
      <c r="F94" s="40"/>
      <c r="G94" s="40"/>
      <c r="H94" s="25">
        <v>5898033.8200000003</v>
      </c>
      <c r="I94" s="25">
        <v>7354178.1100000003</v>
      </c>
      <c r="J94" s="25">
        <v>6877040.3099999996</v>
      </c>
      <c r="K94" s="25">
        <v>5420896.0199999996</v>
      </c>
      <c r="L94" s="72"/>
    </row>
    <row r="95" spans="1:12" x14ac:dyDescent="0.3">
      <c r="A95" s="43" t="s">
        <v>494</v>
      </c>
      <c r="B95" s="37" t="s">
        <v>353</v>
      </c>
      <c r="C95" s="38"/>
      <c r="D95" s="38"/>
      <c r="E95" s="44" t="s">
        <v>495</v>
      </c>
      <c r="F95" s="40"/>
      <c r="G95" s="40"/>
      <c r="H95" s="25">
        <v>4006881.18</v>
      </c>
      <c r="I95" s="25">
        <v>5666610.4000000004</v>
      </c>
      <c r="J95" s="25">
        <v>5227218</v>
      </c>
      <c r="K95" s="25">
        <v>3567488.78</v>
      </c>
      <c r="L95" s="72"/>
    </row>
    <row r="96" spans="1:12" x14ac:dyDescent="0.3">
      <c r="A96" s="43" t="s">
        <v>496</v>
      </c>
      <c r="B96" s="37" t="s">
        <v>353</v>
      </c>
      <c r="C96" s="38"/>
      <c r="D96" s="38"/>
      <c r="E96" s="38"/>
      <c r="F96" s="44" t="s">
        <v>495</v>
      </c>
      <c r="G96" s="40"/>
      <c r="H96" s="25">
        <v>4006881.18</v>
      </c>
      <c r="I96" s="25">
        <v>5666610.4000000004</v>
      </c>
      <c r="J96" s="25">
        <v>5227218</v>
      </c>
      <c r="K96" s="25">
        <v>3567488.78</v>
      </c>
      <c r="L96" s="72"/>
    </row>
    <row r="97" spans="1:12" x14ac:dyDescent="0.3">
      <c r="A97" s="45" t="s">
        <v>497</v>
      </c>
      <c r="B97" s="37" t="s">
        <v>353</v>
      </c>
      <c r="C97" s="38"/>
      <c r="D97" s="38"/>
      <c r="E97" s="38"/>
      <c r="F97" s="38"/>
      <c r="G97" s="46" t="s">
        <v>498</v>
      </c>
      <c r="H97" s="27">
        <v>657.32</v>
      </c>
      <c r="I97" s="27">
        <v>1372162.17</v>
      </c>
      <c r="J97" s="27">
        <v>1371504.85</v>
      </c>
      <c r="K97" s="27">
        <v>0</v>
      </c>
      <c r="L97" s="68"/>
    </row>
    <row r="98" spans="1:12" x14ac:dyDescent="0.3">
      <c r="A98" s="45" t="s">
        <v>499</v>
      </c>
      <c r="B98" s="37" t="s">
        <v>353</v>
      </c>
      <c r="C98" s="38"/>
      <c r="D98" s="38"/>
      <c r="E98" s="38"/>
      <c r="F98" s="38"/>
      <c r="G98" s="46" t="s">
        <v>500</v>
      </c>
      <c r="H98" s="27">
        <v>2511448.88</v>
      </c>
      <c r="I98" s="27">
        <v>2511448.88</v>
      </c>
      <c r="J98" s="27">
        <v>2571599.17</v>
      </c>
      <c r="K98" s="27">
        <v>2571599.17</v>
      </c>
      <c r="L98" s="68"/>
    </row>
    <row r="99" spans="1:12" x14ac:dyDescent="0.3">
      <c r="A99" s="45" t="s">
        <v>501</v>
      </c>
      <c r="B99" s="37" t="s">
        <v>353</v>
      </c>
      <c r="C99" s="38"/>
      <c r="D99" s="38"/>
      <c r="E99" s="38"/>
      <c r="F99" s="38"/>
      <c r="G99" s="46" t="s">
        <v>502</v>
      </c>
      <c r="H99" s="27">
        <v>1343337.53</v>
      </c>
      <c r="I99" s="27">
        <v>1343337.53</v>
      </c>
      <c r="J99" s="27">
        <v>846352.73</v>
      </c>
      <c r="K99" s="27">
        <v>846352.73</v>
      </c>
      <c r="L99" s="68"/>
    </row>
    <row r="100" spans="1:12" x14ac:dyDescent="0.3">
      <c r="A100" s="45" t="s">
        <v>503</v>
      </c>
      <c r="B100" s="37" t="s">
        <v>353</v>
      </c>
      <c r="C100" s="38"/>
      <c r="D100" s="38"/>
      <c r="E100" s="38"/>
      <c r="F100" s="38"/>
      <c r="G100" s="46" t="s">
        <v>504</v>
      </c>
      <c r="H100" s="27">
        <v>0</v>
      </c>
      <c r="I100" s="27">
        <v>4018.78</v>
      </c>
      <c r="J100" s="27">
        <v>4018.78</v>
      </c>
      <c r="K100" s="27">
        <v>0</v>
      </c>
      <c r="L100" s="68"/>
    </row>
    <row r="101" spans="1:12" x14ac:dyDescent="0.3">
      <c r="A101" s="45" t="s">
        <v>505</v>
      </c>
      <c r="B101" s="37" t="s">
        <v>353</v>
      </c>
      <c r="C101" s="38"/>
      <c r="D101" s="38"/>
      <c r="E101" s="38"/>
      <c r="F101" s="38"/>
      <c r="G101" s="46" t="s">
        <v>506</v>
      </c>
      <c r="H101" s="27">
        <v>0</v>
      </c>
      <c r="I101" s="27">
        <v>35257.47</v>
      </c>
      <c r="J101" s="27">
        <v>35257.47</v>
      </c>
      <c r="K101" s="27">
        <v>0</v>
      </c>
      <c r="L101" s="68"/>
    </row>
    <row r="102" spans="1:12" x14ac:dyDescent="0.3">
      <c r="A102" s="45" t="s">
        <v>507</v>
      </c>
      <c r="B102" s="37" t="s">
        <v>353</v>
      </c>
      <c r="C102" s="38"/>
      <c r="D102" s="38"/>
      <c r="E102" s="38"/>
      <c r="F102" s="38"/>
      <c r="G102" s="46" t="s">
        <v>508</v>
      </c>
      <c r="H102" s="27">
        <v>151437.45000000001</v>
      </c>
      <c r="I102" s="27">
        <v>400385.57</v>
      </c>
      <c r="J102" s="27">
        <v>398485</v>
      </c>
      <c r="K102" s="27">
        <v>149536.88</v>
      </c>
      <c r="L102" s="68"/>
    </row>
    <row r="103" spans="1:12" x14ac:dyDescent="0.3">
      <c r="A103" s="47" t="s">
        <v>353</v>
      </c>
      <c r="B103" s="37" t="s">
        <v>353</v>
      </c>
      <c r="C103" s="38"/>
      <c r="D103" s="38"/>
      <c r="E103" s="38"/>
      <c r="F103" s="38"/>
      <c r="G103" s="48" t="s">
        <v>353</v>
      </c>
      <c r="H103" s="26"/>
      <c r="I103" s="26"/>
      <c r="J103" s="26"/>
      <c r="K103" s="26"/>
      <c r="L103" s="69"/>
    </row>
    <row r="104" spans="1:12" x14ac:dyDescent="0.3">
      <c r="A104" s="43" t="s">
        <v>509</v>
      </c>
      <c r="B104" s="37" t="s">
        <v>353</v>
      </c>
      <c r="C104" s="38"/>
      <c r="D104" s="38"/>
      <c r="E104" s="44" t="s">
        <v>510</v>
      </c>
      <c r="F104" s="40"/>
      <c r="G104" s="40"/>
      <c r="H104" s="25">
        <v>609192.22</v>
      </c>
      <c r="I104" s="25">
        <v>621423.82999999996</v>
      </c>
      <c r="J104" s="25">
        <v>657203.04</v>
      </c>
      <c r="K104" s="25">
        <v>644971.43000000005</v>
      </c>
      <c r="L104" s="72"/>
    </row>
    <row r="105" spans="1:12" x14ac:dyDescent="0.3">
      <c r="A105" s="43" t="s">
        <v>511</v>
      </c>
      <c r="B105" s="37" t="s">
        <v>353</v>
      </c>
      <c r="C105" s="38"/>
      <c r="D105" s="38"/>
      <c r="E105" s="38"/>
      <c r="F105" s="44" t="s">
        <v>510</v>
      </c>
      <c r="G105" s="40"/>
      <c r="H105" s="25">
        <v>609192.22</v>
      </c>
      <c r="I105" s="25">
        <v>621423.82999999996</v>
      </c>
      <c r="J105" s="25">
        <v>657203.04</v>
      </c>
      <c r="K105" s="25">
        <v>644971.43000000005</v>
      </c>
      <c r="L105" s="72"/>
    </row>
    <row r="106" spans="1:12" x14ac:dyDescent="0.3">
      <c r="A106" s="45" t="s">
        <v>512</v>
      </c>
      <c r="B106" s="37" t="s">
        <v>353</v>
      </c>
      <c r="C106" s="38"/>
      <c r="D106" s="38"/>
      <c r="E106" s="38"/>
      <c r="F106" s="38"/>
      <c r="G106" s="46" t="s">
        <v>513</v>
      </c>
      <c r="H106" s="27">
        <v>478157</v>
      </c>
      <c r="I106" s="27">
        <v>490388.61</v>
      </c>
      <c r="J106" s="27">
        <v>478158.1</v>
      </c>
      <c r="K106" s="27">
        <v>465926.49</v>
      </c>
      <c r="L106" s="68"/>
    </row>
    <row r="107" spans="1:12" x14ac:dyDescent="0.3">
      <c r="A107" s="45" t="s">
        <v>514</v>
      </c>
      <c r="B107" s="37" t="s">
        <v>353</v>
      </c>
      <c r="C107" s="38"/>
      <c r="D107" s="38"/>
      <c r="E107" s="38"/>
      <c r="F107" s="38"/>
      <c r="G107" s="46" t="s">
        <v>515</v>
      </c>
      <c r="H107" s="27">
        <v>106620.66</v>
      </c>
      <c r="I107" s="27">
        <v>106620.66</v>
      </c>
      <c r="J107" s="27">
        <v>152846.82999999999</v>
      </c>
      <c r="K107" s="27">
        <v>152846.82999999999</v>
      </c>
      <c r="L107" s="68"/>
    </row>
    <row r="108" spans="1:12" x14ac:dyDescent="0.3">
      <c r="A108" s="45" t="s">
        <v>516</v>
      </c>
      <c r="B108" s="37" t="s">
        <v>353</v>
      </c>
      <c r="C108" s="38"/>
      <c r="D108" s="38"/>
      <c r="E108" s="38"/>
      <c r="F108" s="38"/>
      <c r="G108" s="46" t="s">
        <v>517</v>
      </c>
      <c r="H108" s="27">
        <v>13168.09</v>
      </c>
      <c r="I108" s="27">
        <v>13168.09</v>
      </c>
      <c r="J108" s="27">
        <v>13102.4</v>
      </c>
      <c r="K108" s="27">
        <v>13102.4</v>
      </c>
      <c r="L108" s="68"/>
    </row>
    <row r="109" spans="1:12" x14ac:dyDescent="0.3">
      <c r="A109" s="45" t="s">
        <v>518</v>
      </c>
      <c r="B109" s="37" t="s">
        <v>353</v>
      </c>
      <c r="C109" s="38"/>
      <c r="D109" s="38"/>
      <c r="E109" s="38"/>
      <c r="F109" s="38"/>
      <c r="G109" s="46" t="s">
        <v>519</v>
      </c>
      <c r="H109" s="27">
        <v>11246.47</v>
      </c>
      <c r="I109" s="27">
        <v>11246.47</v>
      </c>
      <c r="J109" s="27">
        <v>13095.71</v>
      </c>
      <c r="K109" s="27">
        <v>13095.71</v>
      </c>
      <c r="L109" s="68"/>
    </row>
    <row r="110" spans="1:12" x14ac:dyDescent="0.3">
      <c r="A110" s="47" t="s">
        <v>353</v>
      </c>
      <c r="B110" s="37" t="s">
        <v>353</v>
      </c>
      <c r="C110" s="38"/>
      <c r="D110" s="38"/>
      <c r="E110" s="38"/>
      <c r="F110" s="38"/>
      <c r="G110" s="48" t="s">
        <v>353</v>
      </c>
      <c r="H110" s="26"/>
      <c r="I110" s="26"/>
      <c r="J110" s="26"/>
      <c r="K110" s="26"/>
      <c r="L110" s="69"/>
    </row>
    <row r="111" spans="1:12" x14ac:dyDescent="0.3">
      <c r="A111" s="43" t="s">
        <v>520</v>
      </c>
      <c r="B111" s="37" t="s">
        <v>353</v>
      </c>
      <c r="C111" s="38"/>
      <c r="D111" s="38"/>
      <c r="E111" s="44" t="s">
        <v>521</v>
      </c>
      <c r="F111" s="40"/>
      <c r="G111" s="40"/>
      <c r="H111" s="25">
        <v>427775.39</v>
      </c>
      <c r="I111" s="25">
        <v>151097.47</v>
      </c>
      <c r="J111" s="25">
        <v>152607.09</v>
      </c>
      <c r="K111" s="25">
        <v>429285.01</v>
      </c>
      <c r="L111" s="72"/>
    </row>
    <row r="112" spans="1:12" x14ac:dyDescent="0.3">
      <c r="A112" s="43" t="s">
        <v>522</v>
      </c>
      <c r="B112" s="37" t="s">
        <v>353</v>
      </c>
      <c r="C112" s="38"/>
      <c r="D112" s="38"/>
      <c r="E112" s="38"/>
      <c r="F112" s="44" t="s">
        <v>521</v>
      </c>
      <c r="G112" s="40"/>
      <c r="H112" s="25">
        <v>169051.69</v>
      </c>
      <c r="I112" s="25">
        <v>151097.47</v>
      </c>
      <c r="J112" s="25">
        <v>152607.09</v>
      </c>
      <c r="K112" s="25">
        <v>170561.31</v>
      </c>
      <c r="L112" s="72"/>
    </row>
    <row r="113" spans="1:12" x14ac:dyDescent="0.3">
      <c r="A113" s="45" t="s">
        <v>523</v>
      </c>
      <c r="B113" s="37" t="s">
        <v>353</v>
      </c>
      <c r="C113" s="38"/>
      <c r="D113" s="38"/>
      <c r="E113" s="38"/>
      <c r="F113" s="38"/>
      <c r="G113" s="46" t="s">
        <v>524</v>
      </c>
      <c r="H113" s="27">
        <v>81117.91</v>
      </c>
      <c r="I113" s="27">
        <v>81858.880000000005</v>
      </c>
      <c r="J113" s="27">
        <v>82389.48</v>
      </c>
      <c r="K113" s="27">
        <v>81648.509999999995</v>
      </c>
      <c r="L113" s="68"/>
    </row>
    <row r="114" spans="1:12" x14ac:dyDescent="0.3">
      <c r="A114" s="45" t="s">
        <v>525</v>
      </c>
      <c r="B114" s="37" t="s">
        <v>353</v>
      </c>
      <c r="C114" s="38"/>
      <c r="D114" s="38"/>
      <c r="E114" s="38"/>
      <c r="F114" s="38"/>
      <c r="G114" s="46" t="s">
        <v>526</v>
      </c>
      <c r="H114" s="27">
        <v>407.22</v>
      </c>
      <c r="I114" s="27">
        <v>407.22</v>
      </c>
      <c r="J114" s="27">
        <v>228.02</v>
      </c>
      <c r="K114" s="27">
        <v>228.02</v>
      </c>
      <c r="L114" s="68"/>
    </row>
    <row r="115" spans="1:12" x14ac:dyDescent="0.3">
      <c r="A115" s="45" t="s">
        <v>527</v>
      </c>
      <c r="B115" s="37" t="s">
        <v>353</v>
      </c>
      <c r="C115" s="38"/>
      <c r="D115" s="38"/>
      <c r="E115" s="38"/>
      <c r="F115" s="38"/>
      <c r="G115" s="46" t="s">
        <v>528</v>
      </c>
      <c r="H115" s="27">
        <v>4135.78</v>
      </c>
      <c r="I115" s="27">
        <v>4135.87</v>
      </c>
      <c r="J115" s="27">
        <v>3774.25</v>
      </c>
      <c r="K115" s="27">
        <v>3774.16</v>
      </c>
      <c r="L115" s="68"/>
    </row>
    <row r="116" spans="1:12" x14ac:dyDescent="0.3">
      <c r="A116" s="45" t="s">
        <v>529</v>
      </c>
      <c r="B116" s="37" t="s">
        <v>353</v>
      </c>
      <c r="C116" s="38"/>
      <c r="D116" s="38"/>
      <c r="E116" s="38"/>
      <c r="F116" s="38"/>
      <c r="G116" s="46" t="s">
        <v>530</v>
      </c>
      <c r="H116" s="27">
        <v>37078.99</v>
      </c>
      <c r="I116" s="27">
        <v>18383.689999999999</v>
      </c>
      <c r="J116" s="27">
        <v>17232.810000000001</v>
      </c>
      <c r="K116" s="27">
        <v>35928.11</v>
      </c>
      <c r="L116" s="68"/>
    </row>
    <row r="117" spans="1:12" x14ac:dyDescent="0.3">
      <c r="A117" s="45" t="s">
        <v>531</v>
      </c>
      <c r="B117" s="37" t="s">
        <v>353</v>
      </c>
      <c r="C117" s="38"/>
      <c r="D117" s="38"/>
      <c r="E117" s="38"/>
      <c r="F117" s="38"/>
      <c r="G117" s="46" t="s">
        <v>532</v>
      </c>
      <c r="H117" s="27">
        <v>33465.35</v>
      </c>
      <c r="I117" s="27">
        <v>33465.370000000003</v>
      </c>
      <c r="J117" s="27">
        <v>32163.99</v>
      </c>
      <c r="K117" s="27">
        <v>32163.97</v>
      </c>
      <c r="L117" s="68"/>
    </row>
    <row r="118" spans="1:12" x14ac:dyDescent="0.3">
      <c r="A118" s="45" t="s">
        <v>533</v>
      </c>
      <c r="B118" s="37" t="s">
        <v>353</v>
      </c>
      <c r="C118" s="38"/>
      <c r="D118" s="38"/>
      <c r="E118" s="38"/>
      <c r="F118" s="38"/>
      <c r="G118" s="46" t="s">
        <v>534</v>
      </c>
      <c r="H118" s="27">
        <v>8036.44</v>
      </c>
      <c r="I118" s="27">
        <v>8036.44</v>
      </c>
      <c r="J118" s="27">
        <v>10817.37</v>
      </c>
      <c r="K118" s="27">
        <v>10817.37</v>
      </c>
      <c r="L118" s="68"/>
    </row>
    <row r="119" spans="1:12" x14ac:dyDescent="0.3">
      <c r="A119" s="45" t="s">
        <v>535</v>
      </c>
      <c r="B119" s="37" t="s">
        <v>353</v>
      </c>
      <c r="C119" s="38"/>
      <c r="D119" s="38"/>
      <c r="E119" s="38"/>
      <c r="F119" s="38"/>
      <c r="G119" s="46" t="s">
        <v>536</v>
      </c>
      <c r="H119" s="27">
        <v>1813.92</v>
      </c>
      <c r="I119" s="27">
        <v>1813.92</v>
      </c>
      <c r="J119" s="27">
        <v>2112.06</v>
      </c>
      <c r="K119" s="27">
        <v>2112.06</v>
      </c>
      <c r="L119" s="68"/>
    </row>
    <row r="120" spans="1:12" x14ac:dyDescent="0.3">
      <c r="A120" s="45" t="s">
        <v>537</v>
      </c>
      <c r="B120" s="37" t="s">
        <v>353</v>
      </c>
      <c r="C120" s="38"/>
      <c r="D120" s="38"/>
      <c r="E120" s="38"/>
      <c r="F120" s="38"/>
      <c r="G120" s="46" t="s">
        <v>538</v>
      </c>
      <c r="H120" s="27">
        <v>2996.08</v>
      </c>
      <c r="I120" s="27">
        <v>2996.08</v>
      </c>
      <c r="J120" s="27">
        <v>3889.11</v>
      </c>
      <c r="K120" s="27">
        <v>3889.11</v>
      </c>
      <c r="L120" s="68"/>
    </row>
    <row r="121" spans="1:12" x14ac:dyDescent="0.3">
      <c r="A121" s="47" t="s">
        <v>353</v>
      </c>
      <c r="B121" s="37" t="s">
        <v>353</v>
      </c>
      <c r="C121" s="38"/>
      <c r="D121" s="38"/>
      <c r="E121" s="38"/>
      <c r="F121" s="38"/>
      <c r="G121" s="48" t="s">
        <v>353</v>
      </c>
      <c r="H121" s="26"/>
      <c r="I121" s="26"/>
      <c r="J121" s="26"/>
      <c r="K121" s="26"/>
      <c r="L121" s="69"/>
    </row>
    <row r="122" spans="1:12" x14ac:dyDescent="0.3">
      <c r="A122" s="43" t="s">
        <v>539</v>
      </c>
      <c r="B122" s="37" t="s">
        <v>353</v>
      </c>
      <c r="C122" s="38"/>
      <c r="D122" s="38"/>
      <c r="E122" s="38"/>
      <c r="F122" s="44" t="s">
        <v>540</v>
      </c>
      <c r="G122" s="40"/>
      <c r="H122" s="25">
        <v>258723.7</v>
      </c>
      <c r="I122" s="25">
        <v>0</v>
      </c>
      <c r="J122" s="25">
        <v>0</v>
      </c>
      <c r="K122" s="25">
        <v>258723.7</v>
      </c>
      <c r="L122" s="72"/>
    </row>
    <row r="123" spans="1:12" x14ac:dyDescent="0.3">
      <c r="A123" s="45" t="s">
        <v>541</v>
      </c>
      <c r="B123" s="37" t="s">
        <v>353</v>
      </c>
      <c r="C123" s="38"/>
      <c r="D123" s="38"/>
      <c r="E123" s="38"/>
      <c r="F123" s="38"/>
      <c r="G123" s="46" t="s">
        <v>542</v>
      </c>
      <c r="H123" s="27">
        <v>258723.7</v>
      </c>
      <c r="I123" s="27">
        <v>0</v>
      </c>
      <c r="J123" s="27">
        <v>0</v>
      </c>
      <c r="K123" s="27">
        <v>258723.7</v>
      </c>
      <c r="L123" s="68"/>
    </row>
    <row r="124" spans="1:12" x14ac:dyDescent="0.3">
      <c r="A124" s="47" t="s">
        <v>353</v>
      </c>
      <c r="B124" s="37" t="s">
        <v>353</v>
      </c>
      <c r="C124" s="38"/>
      <c r="D124" s="38"/>
      <c r="E124" s="38"/>
      <c r="F124" s="38"/>
      <c r="G124" s="48" t="s">
        <v>353</v>
      </c>
      <c r="H124" s="26"/>
      <c r="I124" s="26"/>
      <c r="J124" s="26"/>
      <c r="K124" s="26"/>
      <c r="L124" s="69"/>
    </row>
    <row r="125" spans="1:12" x14ac:dyDescent="0.3">
      <c r="A125" s="43" t="s">
        <v>543</v>
      </c>
      <c r="B125" s="37" t="s">
        <v>353</v>
      </c>
      <c r="C125" s="38"/>
      <c r="D125" s="38"/>
      <c r="E125" s="44" t="s">
        <v>544</v>
      </c>
      <c r="F125" s="40"/>
      <c r="G125" s="40"/>
      <c r="H125" s="25">
        <v>852536.52</v>
      </c>
      <c r="I125" s="25">
        <v>913397.9</v>
      </c>
      <c r="J125" s="25">
        <v>840012.18</v>
      </c>
      <c r="K125" s="25">
        <v>779150.8</v>
      </c>
      <c r="L125" s="72"/>
    </row>
    <row r="126" spans="1:12" x14ac:dyDescent="0.3">
      <c r="A126" s="43" t="s">
        <v>545</v>
      </c>
      <c r="B126" s="37" t="s">
        <v>353</v>
      </c>
      <c r="C126" s="38"/>
      <c r="D126" s="38"/>
      <c r="E126" s="38"/>
      <c r="F126" s="44" t="s">
        <v>544</v>
      </c>
      <c r="G126" s="40"/>
      <c r="H126" s="25">
        <v>852536.52</v>
      </c>
      <c r="I126" s="25">
        <v>913397.9</v>
      </c>
      <c r="J126" s="25">
        <v>840012.18</v>
      </c>
      <c r="K126" s="25">
        <v>779150.8</v>
      </c>
      <c r="L126" s="72"/>
    </row>
    <row r="127" spans="1:12" x14ac:dyDescent="0.3">
      <c r="A127" s="45" t="s">
        <v>546</v>
      </c>
      <c r="B127" s="37" t="s">
        <v>353</v>
      </c>
      <c r="C127" s="38"/>
      <c r="D127" s="38"/>
      <c r="E127" s="38"/>
      <c r="F127" s="38"/>
      <c r="G127" s="46" t="s">
        <v>547</v>
      </c>
      <c r="H127" s="27">
        <v>852536.52</v>
      </c>
      <c r="I127" s="27">
        <v>913397.9</v>
      </c>
      <c r="J127" s="27">
        <v>840012.18</v>
      </c>
      <c r="K127" s="27">
        <v>779150.8</v>
      </c>
      <c r="L127" s="68"/>
    </row>
    <row r="128" spans="1:12" x14ac:dyDescent="0.3">
      <c r="A128" s="47" t="s">
        <v>353</v>
      </c>
      <c r="B128" s="37" t="s">
        <v>353</v>
      </c>
      <c r="C128" s="38"/>
      <c r="D128" s="38"/>
      <c r="E128" s="38"/>
      <c r="F128" s="38"/>
      <c r="G128" s="48" t="s">
        <v>353</v>
      </c>
      <c r="H128" s="26"/>
      <c r="I128" s="26"/>
      <c r="J128" s="26"/>
      <c r="K128" s="26"/>
      <c r="L128" s="69"/>
    </row>
    <row r="129" spans="1:12" x14ac:dyDescent="0.3">
      <c r="A129" s="43" t="s">
        <v>1002</v>
      </c>
      <c r="B129" s="37" t="s">
        <v>353</v>
      </c>
      <c r="C129" s="38"/>
      <c r="D129" s="38"/>
      <c r="E129" s="44" t="s">
        <v>389</v>
      </c>
      <c r="F129" s="40"/>
      <c r="G129" s="40"/>
      <c r="H129" s="25">
        <v>1648.51</v>
      </c>
      <c r="I129" s="25">
        <v>1648.51</v>
      </c>
      <c r="J129" s="25">
        <v>0</v>
      </c>
      <c r="K129" s="25">
        <v>0</v>
      </c>
      <c r="L129" s="72"/>
    </row>
    <row r="130" spans="1:12" x14ac:dyDescent="0.3">
      <c r="A130" s="43" t="s">
        <v>1003</v>
      </c>
      <c r="B130" s="37" t="s">
        <v>353</v>
      </c>
      <c r="C130" s="38"/>
      <c r="D130" s="38"/>
      <c r="E130" s="38"/>
      <c r="F130" s="44" t="s">
        <v>389</v>
      </c>
      <c r="G130" s="40"/>
      <c r="H130" s="25">
        <v>1648.51</v>
      </c>
      <c r="I130" s="25">
        <v>1648.51</v>
      </c>
      <c r="J130" s="25">
        <v>0</v>
      </c>
      <c r="K130" s="25">
        <v>0</v>
      </c>
      <c r="L130" s="72"/>
    </row>
    <row r="131" spans="1:12" x14ac:dyDescent="0.3">
      <c r="A131" s="45" t="s">
        <v>1004</v>
      </c>
      <c r="B131" s="37" t="s">
        <v>353</v>
      </c>
      <c r="C131" s="38"/>
      <c r="D131" s="38"/>
      <c r="E131" s="38"/>
      <c r="F131" s="38"/>
      <c r="G131" s="46" t="s">
        <v>1005</v>
      </c>
      <c r="H131" s="27">
        <v>1648.51</v>
      </c>
      <c r="I131" s="27">
        <v>1648.51</v>
      </c>
      <c r="J131" s="27">
        <v>0</v>
      </c>
      <c r="K131" s="27">
        <v>0</v>
      </c>
      <c r="L131" s="68"/>
    </row>
    <row r="132" spans="1:12" x14ac:dyDescent="0.3">
      <c r="A132" s="47" t="s">
        <v>353</v>
      </c>
      <c r="B132" s="37" t="s">
        <v>353</v>
      </c>
      <c r="C132" s="38"/>
      <c r="D132" s="38"/>
      <c r="E132" s="38"/>
      <c r="F132" s="38"/>
      <c r="G132" s="48" t="s">
        <v>353</v>
      </c>
      <c r="H132" s="26"/>
      <c r="I132" s="26"/>
      <c r="J132" s="26"/>
      <c r="K132" s="26"/>
      <c r="L132" s="69"/>
    </row>
    <row r="133" spans="1:12" x14ac:dyDescent="0.3">
      <c r="A133" s="43" t="s">
        <v>550</v>
      </c>
      <c r="B133" s="37" t="s">
        <v>353</v>
      </c>
      <c r="C133" s="38"/>
      <c r="D133" s="44" t="s">
        <v>551</v>
      </c>
      <c r="E133" s="40"/>
      <c r="F133" s="40"/>
      <c r="G133" s="40"/>
      <c r="H133" s="25">
        <v>10139571.52</v>
      </c>
      <c r="I133" s="25">
        <v>2707701.34</v>
      </c>
      <c r="J133" s="25">
        <v>4787812.3</v>
      </c>
      <c r="K133" s="25">
        <v>12219682.48</v>
      </c>
      <c r="L133" s="72"/>
    </row>
    <row r="134" spans="1:12" x14ac:dyDescent="0.3">
      <c r="A134" s="43" t="s">
        <v>552</v>
      </c>
      <c r="B134" s="37" t="s">
        <v>353</v>
      </c>
      <c r="C134" s="38"/>
      <c r="D134" s="38"/>
      <c r="E134" s="44" t="s">
        <v>551</v>
      </c>
      <c r="F134" s="40"/>
      <c r="G134" s="40"/>
      <c r="H134" s="25">
        <v>10139571.52</v>
      </c>
      <c r="I134" s="25">
        <v>2707701.34</v>
      </c>
      <c r="J134" s="25">
        <v>4787812.3</v>
      </c>
      <c r="K134" s="25">
        <v>12219682.48</v>
      </c>
      <c r="L134" s="72"/>
    </row>
    <row r="135" spans="1:12" x14ac:dyDescent="0.3">
      <c r="A135" s="43" t="s">
        <v>553</v>
      </c>
      <c r="B135" s="37" t="s">
        <v>353</v>
      </c>
      <c r="C135" s="38"/>
      <c r="D135" s="38"/>
      <c r="E135" s="38"/>
      <c r="F135" s="44" t="s">
        <v>551</v>
      </c>
      <c r="G135" s="40"/>
      <c r="H135" s="25">
        <v>10139571.52</v>
      </c>
      <c r="I135" s="25">
        <v>2707701.34</v>
      </c>
      <c r="J135" s="25">
        <v>4787812.3</v>
      </c>
      <c r="K135" s="25">
        <v>12219682.48</v>
      </c>
      <c r="L135" s="72"/>
    </row>
    <row r="136" spans="1:12" x14ac:dyDescent="0.3">
      <c r="A136" s="45" t="s">
        <v>554</v>
      </c>
      <c r="B136" s="37" t="s">
        <v>353</v>
      </c>
      <c r="C136" s="38"/>
      <c r="D136" s="38"/>
      <c r="E136" s="38"/>
      <c r="F136" s="38"/>
      <c r="G136" s="46" t="s">
        <v>555</v>
      </c>
      <c r="H136" s="27">
        <v>10139571.52</v>
      </c>
      <c r="I136" s="27">
        <v>2707701.34</v>
      </c>
      <c r="J136" s="27">
        <v>4787812.3</v>
      </c>
      <c r="K136" s="27">
        <v>12219682.48</v>
      </c>
      <c r="L136" s="68"/>
    </row>
    <row r="137" spans="1:12" x14ac:dyDescent="0.3">
      <c r="A137" s="43" t="s">
        <v>353</v>
      </c>
      <c r="B137" s="37" t="s">
        <v>353</v>
      </c>
      <c r="C137" s="38"/>
      <c r="D137" s="44" t="s">
        <v>353</v>
      </c>
      <c r="E137" s="40"/>
      <c r="F137" s="40"/>
      <c r="G137" s="40"/>
      <c r="H137" s="28"/>
      <c r="I137" s="28"/>
      <c r="J137" s="28"/>
      <c r="K137" s="28"/>
      <c r="L137" s="73"/>
    </row>
    <row r="138" spans="1:12" x14ac:dyDescent="0.3">
      <c r="A138" s="43" t="s">
        <v>556</v>
      </c>
      <c r="B138" s="36" t="s">
        <v>353</v>
      </c>
      <c r="C138" s="44" t="s">
        <v>557</v>
      </c>
      <c r="D138" s="40"/>
      <c r="E138" s="40"/>
      <c r="F138" s="40"/>
      <c r="G138" s="40"/>
      <c r="H138" s="25">
        <v>4629877.97</v>
      </c>
      <c r="I138" s="25">
        <v>58788.11</v>
      </c>
      <c r="J138" s="25">
        <v>6862.37</v>
      </c>
      <c r="K138" s="25">
        <v>4577952.2300000004</v>
      </c>
      <c r="L138" s="72"/>
    </row>
    <row r="139" spans="1:12" x14ac:dyDescent="0.3">
      <c r="A139" s="43" t="s">
        <v>558</v>
      </c>
      <c r="B139" s="37" t="s">
        <v>353</v>
      </c>
      <c r="C139" s="38"/>
      <c r="D139" s="44" t="s">
        <v>559</v>
      </c>
      <c r="E139" s="40"/>
      <c r="F139" s="40"/>
      <c r="G139" s="40"/>
      <c r="H139" s="25">
        <v>4629877.97</v>
      </c>
      <c r="I139" s="25">
        <v>58788.11</v>
      </c>
      <c r="J139" s="25">
        <v>6862.37</v>
      </c>
      <c r="K139" s="25">
        <v>4577952.2300000004</v>
      </c>
      <c r="L139" s="72"/>
    </row>
    <row r="140" spans="1:12" x14ac:dyDescent="0.3">
      <c r="A140" s="43" t="s">
        <v>560</v>
      </c>
      <c r="B140" s="37" t="s">
        <v>353</v>
      </c>
      <c r="C140" s="38"/>
      <c r="D140" s="38"/>
      <c r="E140" s="44" t="s">
        <v>561</v>
      </c>
      <c r="F140" s="40"/>
      <c r="G140" s="40"/>
      <c r="H140" s="25">
        <v>4238393.88</v>
      </c>
      <c r="I140" s="25">
        <v>58476.1</v>
      </c>
      <c r="J140" s="25">
        <v>4942.5600000000004</v>
      </c>
      <c r="K140" s="25">
        <v>4184860.34</v>
      </c>
      <c r="L140" s="72"/>
    </row>
    <row r="141" spans="1:12" x14ac:dyDescent="0.3">
      <c r="A141" s="43" t="s">
        <v>562</v>
      </c>
      <c r="B141" s="37" t="s">
        <v>353</v>
      </c>
      <c r="C141" s="38"/>
      <c r="D141" s="38"/>
      <c r="E141" s="38"/>
      <c r="F141" s="44" t="s">
        <v>561</v>
      </c>
      <c r="G141" s="40"/>
      <c r="H141" s="25">
        <v>4238393.88</v>
      </c>
      <c r="I141" s="25">
        <v>58476.1</v>
      </c>
      <c r="J141" s="25">
        <v>4942.5600000000004</v>
      </c>
      <c r="K141" s="25">
        <v>4184860.34</v>
      </c>
      <c r="L141" s="72"/>
    </row>
    <row r="142" spans="1:12" x14ac:dyDescent="0.3">
      <c r="A142" s="45" t="s">
        <v>563</v>
      </c>
      <c r="B142" s="37" t="s">
        <v>353</v>
      </c>
      <c r="C142" s="38"/>
      <c r="D142" s="38"/>
      <c r="E142" s="38"/>
      <c r="F142" s="38"/>
      <c r="G142" s="46" t="s">
        <v>564</v>
      </c>
      <c r="H142" s="27">
        <v>4238393.88</v>
      </c>
      <c r="I142" s="27">
        <v>58476.1</v>
      </c>
      <c r="J142" s="27">
        <v>4942.5600000000004</v>
      </c>
      <c r="K142" s="27">
        <v>4184860.34</v>
      </c>
      <c r="L142" s="68"/>
    </row>
    <row r="143" spans="1:12" x14ac:dyDescent="0.3">
      <c r="A143" s="47" t="s">
        <v>353</v>
      </c>
      <c r="B143" s="37" t="s">
        <v>353</v>
      </c>
      <c r="C143" s="38"/>
      <c r="D143" s="38"/>
      <c r="E143" s="38"/>
      <c r="F143" s="38"/>
      <c r="G143" s="48" t="s">
        <v>353</v>
      </c>
      <c r="H143" s="26"/>
      <c r="I143" s="26"/>
      <c r="J143" s="26"/>
      <c r="K143" s="26"/>
      <c r="L143" s="69"/>
    </row>
    <row r="144" spans="1:12" x14ac:dyDescent="0.3">
      <c r="A144" s="43" t="s">
        <v>565</v>
      </c>
      <c r="B144" s="37" t="s">
        <v>353</v>
      </c>
      <c r="C144" s="38"/>
      <c r="D144" s="38"/>
      <c r="E144" s="44" t="s">
        <v>566</v>
      </c>
      <c r="F144" s="40"/>
      <c r="G144" s="40"/>
      <c r="H144" s="25">
        <v>7519.52</v>
      </c>
      <c r="I144" s="25">
        <v>312.01</v>
      </c>
      <c r="J144" s="25">
        <v>0</v>
      </c>
      <c r="K144" s="25">
        <v>7207.51</v>
      </c>
      <c r="L144" s="72"/>
    </row>
    <row r="145" spans="1:12" x14ac:dyDescent="0.3">
      <c r="A145" s="43" t="s">
        <v>567</v>
      </c>
      <c r="B145" s="37" t="s">
        <v>353</v>
      </c>
      <c r="C145" s="38"/>
      <c r="D145" s="38"/>
      <c r="E145" s="38"/>
      <c r="F145" s="44" t="s">
        <v>566</v>
      </c>
      <c r="G145" s="40"/>
      <c r="H145" s="25">
        <v>7519.52</v>
      </c>
      <c r="I145" s="25">
        <v>312.01</v>
      </c>
      <c r="J145" s="25">
        <v>0</v>
      </c>
      <c r="K145" s="25">
        <v>7207.51</v>
      </c>
      <c r="L145" s="72"/>
    </row>
    <row r="146" spans="1:12" x14ac:dyDescent="0.3">
      <c r="A146" s="45" t="s">
        <v>568</v>
      </c>
      <c r="B146" s="37" t="s">
        <v>353</v>
      </c>
      <c r="C146" s="38"/>
      <c r="D146" s="38"/>
      <c r="E146" s="38"/>
      <c r="F146" s="38"/>
      <c r="G146" s="46" t="s">
        <v>569</v>
      </c>
      <c r="H146" s="27">
        <v>7519.52</v>
      </c>
      <c r="I146" s="27">
        <v>312.01</v>
      </c>
      <c r="J146" s="27">
        <v>0</v>
      </c>
      <c r="K146" s="27">
        <v>7207.51</v>
      </c>
      <c r="L146" s="68"/>
    </row>
    <row r="147" spans="1:12" x14ac:dyDescent="0.3">
      <c r="A147" s="47" t="s">
        <v>353</v>
      </c>
      <c r="B147" s="37" t="s">
        <v>353</v>
      </c>
      <c r="C147" s="38"/>
      <c r="D147" s="38"/>
      <c r="E147" s="38"/>
      <c r="F147" s="38"/>
      <c r="G147" s="48" t="s">
        <v>353</v>
      </c>
      <c r="H147" s="26"/>
      <c r="I147" s="26"/>
      <c r="J147" s="26"/>
      <c r="K147" s="26"/>
      <c r="L147" s="69"/>
    </row>
    <row r="148" spans="1:12" x14ac:dyDescent="0.3">
      <c r="A148" s="43" t="s">
        <v>570</v>
      </c>
      <c r="B148" s="37" t="s">
        <v>353</v>
      </c>
      <c r="C148" s="38"/>
      <c r="D148" s="38"/>
      <c r="E148" s="44" t="s">
        <v>571</v>
      </c>
      <c r="F148" s="40"/>
      <c r="G148" s="40"/>
      <c r="H148" s="25">
        <v>383964.57</v>
      </c>
      <c r="I148" s="25">
        <v>0</v>
      </c>
      <c r="J148" s="25">
        <v>1919.81</v>
      </c>
      <c r="K148" s="25">
        <v>385884.38</v>
      </c>
      <c r="L148" s="72"/>
    </row>
    <row r="149" spans="1:12" x14ac:dyDescent="0.3">
      <c r="A149" s="43" t="s">
        <v>572</v>
      </c>
      <c r="B149" s="37" t="s">
        <v>353</v>
      </c>
      <c r="C149" s="38"/>
      <c r="D149" s="38"/>
      <c r="E149" s="38"/>
      <c r="F149" s="44" t="s">
        <v>571</v>
      </c>
      <c r="G149" s="40"/>
      <c r="H149" s="25">
        <v>383964.57</v>
      </c>
      <c r="I149" s="25">
        <v>0</v>
      </c>
      <c r="J149" s="25">
        <v>1919.81</v>
      </c>
      <c r="K149" s="25">
        <v>385884.38</v>
      </c>
      <c r="L149" s="72"/>
    </row>
    <row r="150" spans="1:12" x14ac:dyDescent="0.3">
      <c r="A150" s="45" t="s">
        <v>573</v>
      </c>
      <c r="B150" s="37" t="s">
        <v>353</v>
      </c>
      <c r="C150" s="38"/>
      <c r="D150" s="38"/>
      <c r="E150" s="38"/>
      <c r="F150" s="38"/>
      <c r="G150" s="46" t="s">
        <v>574</v>
      </c>
      <c r="H150" s="27">
        <v>35544.86</v>
      </c>
      <c r="I150" s="27">
        <v>0</v>
      </c>
      <c r="J150" s="27">
        <v>177.72</v>
      </c>
      <c r="K150" s="27">
        <v>35722.58</v>
      </c>
      <c r="L150" s="68"/>
    </row>
    <row r="151" spans="1:12" x14ac:dyDescent="0.3">
      <c r="A151" s="45" t="s">
        <v>575</v>
      </c>
      <c r="B151" s="37" t="s">
        <v>353</v>
      </c>
      <c r="C151" s="38"/>
      <c r="D151" s="38"/>
      <c r="E151" s="38"/>
      <c r="F151" s="38"/>
      <c r="G151" s="46" t="s">
        <v>576</v>
      </c>
      <c r="H151" s="27">
        <v>348419.71</v>
      </c>
      <c r="I151" s="27">
        <v>0</v>
      </c>
      <c r="J151" s="27">
        <v>1742.09</v>
      </c>
      <c r="K151" s="27">
        <v>350161.8</v>
      </c>
      <c r="L151" s="68"/>
    </row>
    <row r="152" spans="1:12" x14ac:dyDescent="0.3">
      <c r="A152" s="43" t="s">
        <v>353</v>
      </c>
      <c r="B152" s="37" t="s">
        <v>353</v>
      </c>
      <c r="C152" s="38"/>
      <c r="D152" s="44" t="s">
        <v>353</v>
      </c>
      <c r="E152" s="40"/>
      <c r="F152" s="40"/>
      <c r="G152" s="40"/>
      <c r="H152" s="28"/>
      <c r="I152" s="28"/>
      <c r="J152" s="28"/>
      <c r="K152" s="28"/>
      <c r="L152" s="73"/>
    </row>
    <row r="153" spans="1:12" x14ac:dyDescent="0.3">
      <c r="A153" s="43" t="s">
        <v>58</v>
      </c>
      <c r="B153" s="44" t="s">
        <v>577</v>
      </c>
      <c r="C153" s="40"/>
      <c r="D153" s="40"/>
      <c r="E153" s="40"/>
      <c r="F153" s="40"/>
      <c r="G153" s="40"/>
      <c r="H153" s="25">
        <v>33267316.350000001</v>
      </c>
      <c r="I153" s="25">
        <v>6749605.29</v>
      </c>
      <c r="J153" s="25">
        <v>3943238.15</v>
      </c>
      <c r="K153" s="25">
        <v>36073683.490000002</v>
      </c>
      <c r="L153" s="74">
        <f>I153-J153</f>
        <v>2806367.14</v>
      </c>
    </row>
    <row r="154" spans="1:12" x14ac:dyDescent="0.3">
      <c r="A154" s="43" t="s">
        <v>578</v>
      </c>
      <c r="B154" s="36" t="s">
        <v>353</v>
      </c>
      <c r="C154" s="44" t="s">
        <v>579</v>
      </c>
      <c r="D154" s="40"/>
      <c r="E154" s="40"/>
      <c r="F154" s="40"/>
      <c r="G154" s="40"/>
      <c r="H154" s="25">
        <v>28356094.460000001</v>
      </c>
      <c r="I154" s="25">
        <v>6104827.4400000004</v>
      </c>
      <c r="J154" s="25">
        <v>3935256.4</v>
      </c>
      <c r="K154" s="25">
        <v>30525665.5</v>
      </c>
      <c r="L154" s="72"/>
    </row>
    <row r="155" spans="1:12" x14ac:dyDescent="0.3">
      <c r="A155" s="43" t="s">
        <v>580</v>
      </c>
      <c r="B155" s="37" t="s">
        <v>353</v>
      </c>
      <c r="C155" s="38"/>
      <c r="D155" s="44" t="s">
        <v>581</v>
      </c>
      <c r="E155" s="40"/>
      <c r="F155" s="40"/>
      <c r="G155" s="40"/>
      <c r="H155" s="25">
        <v>24218472.960000001</v>
      </c>
      <c r="I155" s="25">
        <v>5694481.7400000002</v>
      </c>
      <c r="J155" s="25">
        <v>3935256.39</v>
      </c>
      <c r="K155" s="25">
        <v>25977698.309999999</v>
      </c>
      <c r="L155" s="72"/>
    </row>
    <row r="156" spans="1:12" x14ac:dyDescent="0.3">
      <c r="A156" s="43" t="s">
        <v>582</v>
      </c>
      <c r="B156" s="37" t="s">
        <v>353</v>
      </c>
      <c r="C156" s="38"/>
      <c r="D156" s="38"/>
      <c r="E156" s="44" t="s">
        <v>583</v>
      </c>
      <c r="F156" s="40"/>
      <c r="G156" s="40"/>
      <c r="H156" s="25">
        <v>509301.66</v>
      </c>
      <c r="I156" s="25">
        <v>79897.11</v>
      </c>
      <c r="J156" s="25">
        <v>56367.199999999997</v>
      </c>
      <c r="K156" s="25">
        <v>532831.56999999995</v>
      </c>
      <c r="L156" s="72"/>
    </row>
    <row r="157" spans="1:12" x14ac:dyDescent="0.3">
      <c r="A157" s="43" t="s">
        <v>584</v>
      </c>
      <c r="B157" s="37" t="s">
        <v>353</v>
      </c>
      <c r="C157" s="38"/>
      <c r="D157" s="38"/>
      <c r="E157" s="38"/>
      <c r="F157" s="44" t="s">
        <v>585</v>
      </c>
      <c r="G157" s="40"/>
      <c r="H157" s="25">
        <v>180247.77</v>
      </c>
      <c r="I157" s="25">
        <v>0</v>
      </c>
      <c r="J157" s="25">
        <v>0</v>
      </c>
      <c r="K157" s="25">
        <v>180247.77</v>
      </c>
      <c r="L157" s="74">
        <f>I157-J157</f>
        <v>0</v>
      </c>
    </row>
    <row r="158" spans="1:12" x14ac:dyDescent="0.3">
      <c r="A158" s="45" t="s">
        <v>586</v>
      </c>
      <c r="B158" s="37" t="s">
        <v>353</v>
      </c>
      <c r="C158" s="38"/>
      <c r="D158" s="38"/>
      <c r="E158" s="38"/>
      <c r="F158" s="38"/>
      <c r="G158" s="46" t="s">
        <v>587</v>
      </c>
      <c r="H158" s="27">
        <v>96229.43</v>
      </c>
      <c r="I158" s="27">
        <v>0</v>
      </c>
      <c r="J158" s="27">
        <v>0</v>
      </c>
      <c r="K158" s="27">
        <v>96229.43</v>
      </c>
      <c r="L158" s="68"/>
    </row>
    <row r="159" spans="1:12" x14ac:dyDescent="0.3">
      <c r="A159" s="45" t="s">
        <v>588</v>
      </c>
      <c r="B159" s="37" t="s">
        <v>353</v>
      </c>
      <c r="C159" s="38"/>
      <c r="D159" s="38"/>
      <c r="E159" s="38"/>
      <c r="F159" s="38"/>
      <c r="G159" s="46" t="s">
        <v>589</v>
      </c>
      <c r="H159" s="27">
        <v>35986.5</v>
      </c>
      <c r="I159" s="27">
        <v>0</v>
      </c>
      <c r="J159" s="27">
        <v>0</v>
      </c>
      <c r="K159" s="27">
        <v>35986.5</v>
      </c>
      <c r="L159" s="68"/>
    </row>
    <row r="160" spans="1:12" x14ac:dyDescent="0.3">
      <c r="A160" s="45" t="s">
        <v>590</v>
      </c>
      <c r="B160" s="37" t="s">
        <v>353</v>
      </c>
      <c r="C160" s="38"/>
      <c r="D160" s="38"/>
      <c r="E160" s="38"/>
      <c r="F160" s="38"/>
      <c r="G160" s="46" t="s">
        <v>591</v>
      </c>
      <c r="H160" s="27">
        <v>8434.34</v>
      </c>
      <c r="I160" s="27">
        <v>0</v>
      </c>
      <c r="J160" s="27">
        <v>0</v>
      </c>
      <c r="K160" s="27">
        <v>8434.34</v>
      </c>
      <c r="L160" s="68"/>
    </row>
    <row r="161" spans="1:12" x14ac:dyDescent="0.3">
      <c r="A161" s="45" t="s">
        <v>592</v>
      </c>
      <c r="B161" s="37" t="s">
        <v>353</v>
      </c>
      <c r="C161" s="38"/>
      <c r="D161" s="38"/>
      <c r="E161" s="38"/>
      <c r="F161" s="38"/>
      <c r="G161" s="46" t="s">
        <v>593</v>
      </c>
      <c r="H161" s="27">
        <v>27714.13</v>
      </c>
      <c r="I161" s="27">
        <v>0</v>
      </c>
      <c r="J161" s="27">
        <v>0</v>
      </c>
      <c r="K161" s="27">
        <v>27714.13</v>
      </c>
      <c r="L161" s="68"/>
    </row>
    <row r="162" spans="1:12" x14ac:dyDescent="0.3">
      <c r="A162" s="45" t="s">
        <v>594</v>
      </c>
      <c r="B162" s="37" t="s">
        <v>353</v>
      </c>
      <c r="C162" s="38"/>
      <c r="D162" s="38"/>
      <c r="E162" s="38"/>
      <c r="F162" s="38"/>
      <c r="G162" s="46" t="s">
        <v>595</v>
      </c>
      <c r="H162" s="27">
        <v>8373.1200000000008</v>
      </c>
      <c r="I162" s="27">
        <v>0</v>
      </c>
      <c r="J162" s="27">
        <v>0</v>
      </c>
      <c r="K162" s="27">
        <v>8373.1200000000008</v>
      </c>
      <c r="L162" s="68"/>
    </row>
    <row r="163" spans="1:12" x14ac:dyDescent="0.3">
      <c r="A163" s="45" t="s">
        <v>596</v>
      </c>
      <c r="B163" s="37" t="s">
        <v>353</v>
      </c>
      <c r="C163" s="38"/>
      <c r="D163" s="38"/>
      <c r="E163" s="38"/>
      <c r="F163" s="38"/>
      <c r="G163" s="46" t="s">
        <v>597</v>
      </c>
      <c r="H163" s="27">
        <v>1046.6400000000001</v>
      </c>
      <c r="I163" s="27">
        <v>0</v>
      </c>
      <c r="J163" s="27">
        <v>0</v>
      </c>
      <c r="K163" s="27">
        <v>1046.6400000000001</v>
      </c>
      <c r="L163" s="68"/>
    </row>
    <row r="164" spans="1:12" x14ac:dyDescent="0.3">
      <c r="A164" s="45" t="s">
        <v>598</v>
      </c>
      <c r="B164" s="37" t="s">
        <v>353</v>
      </c>
      <c r="C164" s="38"/>
      <c r="D164" s="38"/>
      <c r="E164" s="38"/>
      <c r="F164" s="38"/>
      <c r="G164" s="46" t="s">
        <v>599</v>
      </c>
      <c r="H164" s="27">
        <v>36.54</v>
      </c>
      <c r="I164" s="27">
        <v>0</v>
      </c>
      <c r="J164" s="27">
        <v>0</v>
      </c>
      <c r="K164" s="27">
        <v>36.54</v>
      </c>
      <c r="L164" s="68"/>
    </row>
    <row r="165" spans="1:12" x14ac:dyDescent="0.3">
      <c r="A165" s="45" t="s">
        <v>600</v>
      </c>
      <c r="B165" s="37" t="s">
        <v>353</v>
      </c>
      <c r="C165" s="38"/>
      <c r="D165" s="38"/>
      <c r="E165" s="38"/>
      <c r="F165" s="38"/>
      <c r="G165" s="46" t="s">
        <v>601</v>
      </c>
      <c r="H165" s="27">
        <v>2427.0700000000002</v>
      </c>
      <c r="I165" s="27">
        <v>0</v>
      </c>
      <c r="J165" s="27">
        <v>0</v>
      </c>
      <c r="K165" s="27">
        <v>2427.0700000000002</v>
      </c>
      <c r="L165" s="68"/>
    </row>
    <row r="166" spans="1:12" x14ac:dyDescent="0.3">
      <c r="A166" s="47" t="s">
        <v>353</v>
      </c>
      <c r="B166" s="37" t="s">
        <v>353</v>
      </c>
      <c r="C166" s="38"/>
      <c r="D166" s="38"/>
      <c r="E166" s="38"/>
      <c r="F166" s="38"/>
      <c r="G166" s="48" t="s">
        <v>353</v>
      </c>
      <c r="H166" s="26"/>
      <c r="I166" s="26"/>
      <c r="J166" s="26"/>
      <c r="K166" s="26"/>
      <c r="L166" s="69"/>
    </row>
    <row r="167" spans="1:12" x14ac:dyDescent="0.3">
      <c r="A167" s="43" t="s">
        <v>602</v>
      </c>
      <c r="B167" s="37" t="s">
        <v>353</v>
      </c>
      <c r="C167" s="38"/>
      <c r="D167" s="38"/>
      <c r="E167" s="38"/>
      <c r="F167" s="44" t="s">
        <v>603</v>
      </c>
      <c r="G167" s="40"/>
      <c r="H167" s="25">
        <v>329053.89</v>
      </c>
      <c r="I167" s="25">
        <v>79897.11</v>
      </c>
      <c r="J167" s="25">
        <v>56367.199999999997</v>
      </c>
      <c r="K167" s="25">
        <v>352583.8</v>
      </c>
      <c r="L167" s="74">
        <f>I167-J167</f>
        <v>23529.910000000003</v>
      </c>
    </row>
    <row r="168" spans="1:12" x14ac:dyDescent="0.3">
      <c r="A168" s="45" t="s">
        <v>604</v>
      </c>
      <c r="B168" s="37" t="s">
        <v>353</v>
      </c>
      <c r="C168" s="38"/>
      <c r="D168" s="38"/>
      <c r="E168" s="38"/>
      <c r="F168" s="38"/>
      <c r="G168" s="46" t="s">
        <v>587</v>
      </c>
      <c r="H168" s="27">
        <v>208339.74</v>
      </c>
      <c r="I168" s="27">
        <v>20324.71</v>
      </c>
      <c r="J168" s="27">
        <v>0</v>
      </c>
      <c r="K168" s="27">
        <v>228664.45</v>
      </c>
      <c r="L168" s="68"/>
    </row>
    <row r="169" spans="1:12" x14ac:dyDescent="0.3">
      <c r="A169" s="45" t="s">
        <v>605</v>
      </c>
      <c r="B169" s="37" t="s">
        <v>353</v>
      </c>
      <c r="C169" s="38"/>
      <c r="D169" s="38"/>
      <c r="E169" s="38"/>
      <c r="F169" s="38"/>
      <c r="G169" s="46" t="s">
        <v>589</v>
      </c>
      <c r="H169" s="27">
        <v>34687.51</v>
      </c>
      <c r="I169" s="27">
        <v>37578.129999999997</v>
      </c>
      <c r="J169" s="27">
        <v>34687.51</v>
      </c>
      <c r="K169" s="27">
        <v>37578.129999999997</v>
      </c>
      <c r="L169" s="68"/>
    </row>
    <row r="170" spans="1:12" x14ac:dyDescent="0.3">
      <c r="A170" s="45" t="s">
        <v>606</v>
      </c>
      <c r="B170" s="37" t="s">
        <v>353</v>
      </c>
      <c r="C170" s="38"/>
      <c r="D170" s="38"/>
      <c r="E170" s="38"/>
      <c r="F170" s="38"/>
      <c r="G170" s="46" t="s">
        <v>591</v>
      </c>
      <c r="H170" s="27">
        <v>21679.69</v>
      </c>
      <c r="I170" s="27">
        <v>12872.32</v>
      </c>
      <c r="J170" s="27">
        <v>21679.69</v>
      </c>
      <c r="K170" s="27">
        <v>12872.32</v>
      </c>
      <c r="L170" s="68"/>
    </row>
    <row r="171" spans="1:12" x14ac:dyDescent="0.3">
      <c r="A171" s="45" t="s">
        <v>607</v>
      </c>
      <c r="B171" s="37" t="s">
        <v>353</v>
      </c>
      <c r="C171" s="38"/>
      <c r="D171" s="38"/>
      <c r="E171" s="38"/>
      <c r="F171" s="38"/>
      <c r="G171" s="46" t="s">
        <v>593</v>
      </c>
      <c r="H171" s="27">
        <v>41667.94</v>
      </c>
      <c r="I171" s="27">
        <v>6097.42</v>
      </c>
      <c r="J171" s="27">
        <v>0</v>
      </c>
      <c r="K171" s="27">
        <v>47765.36</v>
      </c>
      <c r="L171" s="68"/>
    </row>
    <row r="172" spans="1:12" x14ac:dyDescent="0.3">
      <c r="A172" s="45" t="s">
        <v>608</v>
      </c>
      <c r="B172" s="37" t="s">
        <v>353</v>
      </c>
      <c r="C172" s="38"/>
      <c r="D172" s="38"/>
      <c r="E172" s="38"/>
      <c r="F172" s="38"/>
      <c r="G172" s="46" t="s">
        <v>595</v>
      </c>
      <c r="H172" s="27">
        <v>16667.18</v>
      </c>
      <c r="I172" s="27">
        <v>2438.9699999999998</v>
      </c>
      <c r="J172" s="27">
        <v>0</v>
      </c>
      <c r="K172" s="27">
        <v>19106.150000000001</v>
      </c>
      <c r="L172" s="68"/>
    </row>
    <row r="173" spans="1:12" x14ac:dyDescent="0.3">
      <c r="A173" s="45" t="s">
        <v>609</v>
      </c>
      <c r="B173" s="37" t="s">
        <v>353</v>
      </c>
      <c r="C173" s="38"/>
      <c r="D173" s="38"/>
      <c r="E173" s="38"/>
      <c r="F173" s="38"/>
      <c r="G173" s="46" t="s">
        <v>599</v>
      </c>
      <c r="H173" s="27">
        <v>71.12</v>
      </c>
      <c r="I173" s="27">
        <v>5.99</v>
      </c>
      <c r="J173" s="27">
        <v>0</v>
      </c>
      <c r="K173" s="27">
        <v>77.11</v>
      </c>
      <c r="L173" s="68"/>
    </row>
    <row r="174" spans="1:12" x14ac:dyDescent="0.3">
      <c r="A174" s="45" t="s">
        <v>610</v>
      </c>
      <c r="B174" s="37" t="s">
        <v>353</v>
      </c>
      <c r="C174" s="38"/>
      <c r="D174" s="38"/>
      <c r="E174" s="38"/>
      <c r="F174" s="38"/>
      <c r="G174" s="46" t="s">
        <v>601</v>
      </c>
      <c r="H174" s="27">
        <v>5940.71</v>
      </c>
      <c r="I174" s="27">
        <v>579.57000000000005</v>
      </c>
      <c r="J174" s="27">
        <v>0</v>
      </c>
      <c r="K174" s="27">
        <v>6520.28</v>
      </c>
      <c r="L174" s="68"/>
    </row>
    <row r="175" spans="1:12" x14ac:dyDescent="0.3">
      <c r="A175" s="47" t="s">
        <v>353</v>
      </c>
      <c r="B175" s="37" t="s">
        <v>353</v>
      </c>
      <c r="C175" s="38"/>
      <c r="D175" s="38"/>
      <c r="E175" s="38"/>
      <c r="F175" s="38"/>
      <c r="G175" s="48" t="s">
        <v>353</v>
      </c>
      <c r="H175" s="26"/>
      <c r="I175" s="26"/>
      <c r="J175" s="26"/>
      <c r="K175" s="26"/>
      <c r="L175" s="69"/>
    </row>
    <row r="176" spans="1:12" x14ac:dyDescent="0.3">
      <c r="A176" s="43" t="s">
        <v>611</v>
      </c>
      <c r="B176" s="37" t="s">
        <v>353</v>
      </c>
      <c r="C176" s="38"/>
      <c r="D176" s="38"/>
      <c r="E176" s="44" t="s">
        <v>612</v>
      </c>
      <c r="F176" s="40"/>
      <c r="G176" s="40"/>
      <c r="H176" s="25">
        <v>23489266.989999998</v>
      </c>
      <c r="I176" s="25">
        <v>5569894.4900000002</v>
      </c>
      <c r="J176" s="25">
        <v>3852472.9</v>
      </c>
      <c r="K176" s="25">
        <v>25206688.579999998</v>
      </c>
      <c r="L176" s="72"/>
    </row>
    <row r="177" spans="1:12" x14ac:dyDescent="0.3">
      <c r="A177" s="43" t="s">
        <v>613</v>
      </c>
      <c r="B177" s="37" t="s">
        <v>353</v>
      </c>
      <c r="C177" s="38"/>
      <c r="D177" s="38"/>
      <c r="E177" s="38"/>
      <c r="F177" s="44" t="s">
        <v>585</v>
      </c>
      <c r="G177" s="40"/>
      <c r="H177" s="25">
        <v>2504541.19</v>
      </c>
      <c r="I177" s="25">
        <v>651613.06999999995</v>
      </c>
      <c r="J177" s="25">
        <v>452653.94</v>
      </c>
      <c r="K177" s="25">
        <v>2703500.32</v>
      </c>
      <c r="L177" s="74">
        <f>I177-J177</f>
        <v>198959.12999999995</v>
      </c>
    </row>
    <row r="178" spans="1:12" x14ac:dyDescent="0.3">
      <c r="A178" s="45" t="s">
        <v>614</v>
      </c>
      <c r="B178" s="37" t="s">
        <v>353</v>
      </c>
      <c r="C178" s="38"/>
      <c r="D178" s="38"/>
      <c r="E178" s="38"/>
      <c r="F178" s="38"/>
      <c r="G178" s="46" t="s">
        <v>587</v>
      </c>
      <c r="H178" s="27">
        <v>1140616.07</v>
      </c>
      <c r="I178" s="27">
        <v>132038.15</v>
      </c>
      <c r="J178" s="27">
        <v>0</v>
      </c>
      <c r="K178" s="27">
        <v>1272654.22</v>
      </c>
      <c r="L178" s="68"/>
    </row>
    <row r="179" spans="1:12" x14ac:dyDescent="0.3">
      <c r="A179" s="45" t="s">
        <v>615</v>
      </c>
      <c r="B179" s="37" t="s">
        <v>353</v>
      </c>
      <c r="C179" s="38"/>
      <c r="D179" s="38"/>
      <c r="E179" s="38"/>
      <c r="F179" s="38"/>
      <c r="G179" s="46" t="s">
        <v>589</v>
      </c>
      <c r="H179" s="27">
        <v>452370.04</v>
      </c>
      <c r="I179" s="27">
        <v>315621.39</v>
      </c>
      <c r="J179" s="27">
        <v>296718.33</v>
      </c>
      <c r="K179" s="27">
        <v>471273.1</v>
      </c>
      <c r="L179" s="68"/>
    </row>
    <row r="180" spans="1:12" x14ac:dyDescent="0.3">
      <c r="A180" s="45" t="s">
        <v>616</v>
      </c>
      <c r="B180" s="37" t="s">
        <v>353</v>
      </c>
      <c r="C180" s="38"/>
      <c r="D180" s="38"/>
      <c r="E180" s="38"/>
      <c r="F180" s="38"/>
      <c r="G180" s="46" t="s">
        <v>591</v>
      </c>
      <c r="H180" s="27">
        <v>153552.35</v>
      </c>
      <c r="I180" s="27">
        <v>99160.46</v>
      </c>
      <c r="J180" s="27">
        <v>147717.31</v>
      </c>
      <c r="K180" s="27">
        <v>104995.5</v>
      </c>
      <c r="L180" s="68"/>
    </row>
    <row r="181" spans="1:12" x14ac:dyDescent="0.3">
      <c r="A181" s="45" t="s">
        <v>617</v>
      </c>
      <c r="B181" s="37" t="s">
        <v>353</v>
      </c>
      <c r="C181" s="38"/>
      <c r="D181" s="38"/>
      <c r="E181" s="38"/>
      <c r="F181" s="38"/>
      <c r="G181" s="46" t="s">
        <v>618</v>
      </c>
      <c r="H181" s="27">
        <v>-2560.8000000000002</v>
      </c>
      <c r="I181" s="27">
        <v>0</v>
      </c>
      <c r="J181" s="27">
        <v>0</v>
      </c>
      <c r="K181" s="27">
        <v>-2560.8000000000002</v>
      </c>
      <c r="L181" s="68"/>
    </row>
    <row r="182" spans="1:12" x14ac:dyDescent="0.3">
      <c r="A182" s="45" t="s">
        <v>619</v>
      </c>
      <c r="B182" s="37" t="s">
        <v>353</v>
      </c>
      <c r="C182" s="38"/>
      <c r="D182" s="38"/>
      <c r="E182" s="38"/>
      <c r="F182" s="38"/>
      <c r="G182" s="46" t="s">
        <v>593</v>
      </c>
      <c r="H182" s="27">
        <v>335902.46</v>
      </c>
      <c r="I182" s="27">
        <v>38392.46</v>
      </c>
      <c r="J182" s="27">
        <v>662.84</v>
      </c>
      <c r="K182" s="27">
        <v>373632.08</v>
      </c>
      <c r="L182" s="68"/>
    </row>
    <row r="183" spans="1:12" x14ac:dyDescent="0.3">
      <c r="A183" s="45" t="s">
        <v>620</v>
      </c>
      <c r="B183" s="37" t="s">
        <v>353</v>
      </c>
      <c r="C183" s="38"/>
      <c r="D183" s="38"/>
      <c r="E183" s="38"/>
      <c r="F183" s="38"/>
      <c r="G183" s="46" t="s">
        <v>595</v>
      </c>
      <c r="H183" s="27">
        <v>102483.24</v>
      </c>
      <c r="I183" s="27">
        <v>17018.62</v>
      </c>
      <c r="J183" s="27">
        <v>0</v>
      </c>
      <c r="K183" s="27">
        <v>119501.86</v>
      </c>
      <c r="L183" s="68"/>
    </row>
    <row r="184" spans="1:12" x14ac:dyDescent="0.3">
      <c r="A184" s="45" t="s">
        <v>621</v>
      </c>
      <c r="B184" s="37" t="s">
        <v>353</v>
      </c>
      <c r="C184" s="38"/>
      <c r="D184" s="38"/>
      <c r="E184" s="38"/>
      <c r="F184" s="38"/>
      <c r="G184" s="46" t="s">
        <v>597</v>
      </c>
      <c r="H184" s="27">
        <v>12496.14</v>
      </c>
      <c r="I184" s="27">
        <v>1530.16</v>
      </c>
      <c r="J184" s="27">
        <v>0</v>
      </c>
      <c r="K184" s="27">
        <v>14026.3</v>
      </c>
      <c r="L184" s="68"/>
    </row>
    <row r="185" spans="1:12" x14ac:dyDescent="0.3">
      <c r="A185" s="45" t="s">
        <v>622</v>
      </c>
      <c r="B185" s="37" t="s">
        <v>353</v>
      </c>
      <c r="C185" s="38"/>
      <c r="D185" s="38"/>
      <c r="E185" s="38"/>
      <c r="F185" s="38"/>
      <c r="G185" s="46" t="s">
        <v>623</v>
      </c>
      <c r="H185" s="27">
        <v>86765.8</v>
      </c>
      <c r="I185" s="27">
        <v>15390.56</v>
      </c>
      <c r="J185" s="27">
        <v>4809.33</v>
      </c>
      <c r="K185" s="27">
        <v>97347.03</v>
      </c>
      <c r="L185" s="68"/>
    </row>
    <row r="186" spans="1:12" x14ac:dyDescent="0.3">
      <c r="A186" s="45" t="s">
        <v>624</v>
      </c>
      <c r="B186" s="37" t="s">
        <v>353</v>
      </c>
      <c r="C186" s="38"/>
      <c r="D186" s="38"/>
      <c r="E186" s="38"/>
      <c r="F186" s="38"/>
      <c r="G186" s="46" t="s">
        <v>599</v>
      </c>
      <c r="H186" s="27">
        <v>2314.25</v>
      </c>
      <c r="I186" s="27">
        <v>258.57</v>
      </c>
      <c r="J186" s="27">
        <v>0</v>
      </c>
      <c r="K186" s="27">
        <v>2572.8200000000002</v>
      </c>
      <c r="L186" s="68"/>
    </row>
    <row r="187" spans="1:12" x14ac:dyDescent="0.3">
      <c r="A187" s="45" t="s">
        <v>625</v>
      </c>
      <c r="B187" s="37" t="s">
        <v>353</v>
      </c>
      <c r="C187" s="38"/>
      <c r="D187" s="38"/>
      <c r="E187" s="38"/>
      <c r="F187" s="38"/>
      <c r="G187" s="46" t="s">
        <v>601</v>
      </c>
      <c r="H187" s="27">
        <v>184127.9</v>
      </c>
      <c r="I187" s="27">
        <v>23317.82</v>
      </c>
      <c r="J187" s="27">
        <v>0</v>
      </c>
      <c r="K187" s="27">
        <v>207445.72</v>
      </c>
      <c r="L187" s="68"/>
    </row>
    <row r="188" spans="1:12" x14ac:dyDescent="0.3">
      <c r="A188" s="45" t="s">
        <v>626</v>
      </c>
      <c r="B188" s="37" t="s">
        <v>353</v>
      </c>
      <c r="C188" s="38"/>
      <c r="D188" s="38"/>
      <c r="E188" s="38"/>
      <c r="F188" s="38"/>
      <c r="G188" s="46" t="s">
        <v>627</v>
      </c>
      <c r="H188" s="27">
        <v>30636.74</v>
      </c>
      <c r="I188" s="27">
        <v>7720.88</v>
      </c>
      <c r="J188" s="27">
        <v>2746.13</v>
      </c>
      <c r="K188" s="27">
        <v>35611.49</v>
      </c>
      <c r="L188" s="68"/>
    </row>
    <row r="189" spans="1:12" x14ac:dyDescent="0.3">
      <c r="A189" s="45" t="s">
        <v>628</v>
      </c>
      <c r="B189" s="37" t="s">
        <v>353</v>
      </c>
      <c r="C189" s="38"/>
      <c r="D189" s="38"/>
      <c r="E189" s="38"/>
      <c r="F189" s="38"/>
      <c r="G189" s="46" t="s">
        <v>629</v>
      </c>
      <c r="H189" s="27">
        <v>5837</v>
      </c>
      <c r="I189" s="27">
        <v>1164</v>
      </c>
      <c r="J189" s="27">
        <v>0</v>
      </c>
      <c r="K189" s="27">
        <v>7001</v>
      </c>
      <c r="L189" s="68"/>
    </row>
    <row r="190" spans="1:12" x14ac:dyDescent="0.3">
      <c r="A190" s="47" t="s">
        <v>353</v>
      </c>
      <c r="B190" s="37" t="s">
        <v>353</v>
      </c>
      <c r="C190" s="38"/>
      <c r="D190" s="38"/>
      <c r="E190" s="38"/>
      <c r="F190" s="38"/>
      <c r="G190" s="48" t="s">
        <v>353</v>
      </c>
      <c r="H190" s="26"/>
      <c r="I190" s="26"/>
      <c r="J190" s="26"/>
      <c r="K190" s="26"/>
      <c r="L190" s="69"/>
    </row>
    <row r="191" spans="1:12" x14ac:dyDescent="0.3">
      <c r="A191" s="43" t="s">
        <v>630</v>
      </c>
      <c r="B191" s="37" t="s">
        <v>353</v>
      </c>
      <c r="C191" s="38"/>
      <c r="D191" s="38"/>
      <c r="E191" s="38"/>
      <c r="F191" s="44" t="s">
        <v>603</v>
      </c>
      <c r="G191" s="40"/>
      <c r="H191" s="25">
        <v>20984725.800000001</v>
      </c>
      <c r="I191" s="25">
        <v>4918281.42</v>
      </c>
      <c r="J191" s="25">
        <v>3399818.96</v>
      </c>
      <c r="K191" s="25">
        <v>22503188.260000002</v>
      </c>
      <c r="L191" s="74">
        <f>I191-J191</f>
        <v>1518462.46</v>
      </c>
    </row>
    <row r="192" spans="1:12" x14ac:dyDescent="0.3">
      <c r="A192" s="45" t="s">
        <v>631</v>
      </c>
      <c r="B192" s="37" t="s">
        <v>353</v>
      </c>
      <c r="C192" s="38"/>
      <c r="D192" s="38"/>
      <c r="E192" s="38"/>
      <c r="F192" s="38"/>
      <c r="G192" s="46" t="s">
        <v>587</v>
      </c>
      <c r="H192" s="27">
        <v>10172793.76</v>
      </c>
      <c r="I192" s="27">
        <v>1099364.56</v>
      </c>
      <c r="J192" s="27">
        <v>9189.2000000000007</v>
      </c>
      <c r="K192" s="27">
        <v>11262969.119999999</v>
      </c>
      <c r="L192" s="68"/>
    </row>
    <row r="193" spans="1:12" x14ac:dyDescent="0.3">
      <c r="A193" s="45" t="s">
        <v>632</v>
      </c>
      <c r="B193" s="37" t="s">
        <v>353</v>
      </c>
      <c r="C193" s="38"/>
      <c r="D193" s="38"/>
      <c r="E193" s="38"/>
      <c r="F193" s="38"/>
      <c r="G193" s="46" t="s">
        <v>589</v>
      </c>
      <c r="H193" s="27">
        <v>2970765.36</v>
      </c>
      <c r="I193" s="27">
        <v>2289657.2000000002</v>
      </c>
      <c r="J193" s="27">
        <v>2165117.6</v>
      </c>
      <c r="K193" s="27">
        <v>3095304.96</v>
      </c>
      <c r="L193" s="68"/>
    </row>
    <row r="194" spans="1:12" x14ac:dyDescent="0.3">
      <c r="A194" s="45" t="s">
        <v>633</v>
      </c>
      <c r="B194" s="37" t="s">
        <v>353</v>
      </c>
      <c r="C194" s="38"/>
      <c r="D194" s="38"/>
      <c r="E194" s="38"/>
      <c r="F194" s="38"/>
      <c r="G194" s="46" t="s">
        <v>591</v>
      </c>
      <c r="H194" s="27">
        <v>1185857.19</v>
      </c>
      <c r="I194" s="27">
        <v>732674.69</v>
      </c>
      <c r="J194" s="27">
        <v>1164546.04</v>
      </c>
      <c r="K194" s="27">
        <v>753985.84</v>
      </c>
      <c r="L194" s="68"/>
    </row>
    <row r="195" spans="1:12" x14ac:dyDescent="0.3">
      <c r="A195" s="45" t="s">
        <v>634</v>
      </c>
      <c r="B195" s="37" t="s">
        <v>353</v>
      </c>
      <c r="C195" s="38"/>
      <c r="D195" s="38"/>
      <c r="E195" s="38"/>
      <c r="F195" s="38"/>
      <c r="G195" s="46" t="s">
        <v>618</v>
      </c>
      <c r="H195" s="27">
        <v>8688.01</v>
      </c>
      <c r="I195" s="27">
        <v>3703.88</v>
      </c>
      <c r="J195" s="27">
        <v>0</v>
      </c>
      <c r="K195" s="27">
        <v>12391.89</v>
      </c>
      <c r="L195" s="68"/>
    </row>
    <row r="196" spans="1:12" x14ac:dyDescent="0.3">
      <c r="A196" s="45" t="s">
        <v>635</v>
      </c>
      <c r="B196" s="37" t="s">
        <v>353</v>
      </c>
      <c r="C196" s="38"/>
      <c r="D196" s="38"/>
      <c r="E196" s="38"/>
      <c r="F196" s="38"/>
      <c r="G196" s="46" t="s">
        <v>636</v>
      </c>
      <c r="H196" s="27">
        <v>4837.41</v>
      </c>
      <c r="I196" s="27">
        <v>0</v>
      </c>
      <c r="J196" s="27">
        <v>0</v>
      </c>
      <c r="K196" s="27">
        <v>4837.41</v>
      </c>
      <c r="L196" s="68"/>
    </row>
    <row r="197" spans="1:12" x14ac:dyDescent="0.3">
      <c r="A197" s="45" t="s">
        <v>637</v>
      </c>
      <c r="B197" s="37" t="s">
        <v>353</v>
      </c>
      <c r="C197" s="38"/>
      <c r="D197" s="38"/>
      <c r="E197" s="38"/>
      <c r="F197" s="38"/>
      <c r="G197" s="46" t="s">
        <v>593</v>
      </c>
      <c r="H197" s="27">
        <v>2902843.38</v>
      </c>
      <c r="I197" s="27">
        <v>302228.8</v>
      </c>
      <c r="J197" s="27">
        <v>5571.47</v>
      </c>
      <c r="K197" s="27">
        <v>3199500.71</v>
      </c>
      <c r="L197" s="68"/>
    </row>
    <row r="198" spans="1:12" x14ac:dyDescent="0.3">
      <c r="A198" s="45" t="s">
        <v>638</v>
      </c>
      <c r="B198" s="37" t="s">
        <v>353</v>
      </c>
      <c r="C198" s="38"/>
      <c r="D198" s="38"/>
      <c r="E198" s="38"/>
      <c r="F198" s="38"/>
      <c r="G198" s="46" t="s">
        <v>595</v>
      </c>
      <c r="H198" s="27">
        <v>909205.07</v>
      </c>
      <c r="I198" s="27">
        <v>134990.09</v>
      </c>
      <c r="J198" s="27">
        <v>0</v>
      </c>
      <c r="K198" s="27">
        <v>1044195.16</v>
      </c>
      <c r="L198" s="68"/>
    </row>
    <row r="199" spans="1:12" x14ac:dyDescent="0.3">
      <c r="A199" s="45" t="s">
        <v>639</v>
      </c>
      <c r="B199" s="37" t="s">
        <v>353</v>
      </c>
      <c r="C199" s="38"/>
      <c r="D199" s="38"/>
      <c r="E199" s="38"/>
      <c r="F199" s="38"/>
      <c r="G199" s="46" t="s">
        <v>597</v>
      </c>
      <c r="H199" s="27">
        <v>108316.96</v>
      </c>
      <c r="I199" s="27">
        <v>11455.42</v>
      </c>
      <c r="J199" s="27">
        <v>0</v>
      </c>
      <c r="K199" s="27">
        <v>119772.38</v>
      </c>
      <c r="L199" s="68"/>
    </row>
    <row r="200" spans="1:12" x14ac:dyDescent="0.3">
      <c r="A200" s="45" t="s">
        <v>640</v>
      </c>
      <c r="B200" s="37" t="s">
        <v>353</v>
      </c>
      <c r="C200" s="38"/>
      <c r="D200" s="38"/>
      <c r="E200" s="38"/>
      <c r="F200" s="38"/>
      <c r="G200" s="46" t="s">
        <v>623</v>
      </c>
      <c r="H200" s="27">
        <v>879143.57</v>
      </c>
      <c r="I200" s="27">
        <v>129991.3</v>
      </c>
      <c r="J200" s="27">
        <v>36638.29</v>
      </c>
      <c r="K200" s="27">
        <v>972496.58</v>
      </c>
      <c r="L200" s="68"/>
    </row>
    <row r="201" spans="1:12" x14ac:dyDescent="0.3">
      <c r="A201" s="45" t="s">
        <v>641</v>
      </c>
      <c r="B201" s="37" t="s">
        <v>353</v>
      </c>
      <c r="C201" s="38"/>
      <c r="D201" s="38"/>
      <c r="E201" s="38"/>
      <c r="F201" s="38"/>
      <c r="G201" s="46" t="s">
        <v>599</v>
      </c>
      <c r="H201" s="27">
        <v>27241.4</v>
      </c>
      <c r="I201" s="27">
        <v>2444.5700000000002</v>
      </c>
      <c r="J201" s="27">
        <v>0.04</v>
      </c>
      <c r="K201" s="27">
        <v>29685.93</v>
      </c>
      <c r="L201" s="68"/>
    </row>
    <row r="202" spans="1:12" x14ac:dyDescent="0.3">
      <c r="A202" s="45" t="s">
        <v>642</v>
      </c>
      <c r="B202" s="37" t="s">
        <v>353</v>
      </c>
      <c r="C202" s="38"/>
      <c r="D202" s="38"/>
      <c r="E202" s="38"/>
      <c r="F202" s="38"/>
      <c r="G202" s="46" t="s">
        <v>601</v>
      </c>
      <c r="H202" s="27">
        <v>1614744.93</v>
      </c>
      <c r="I202" s="27">
        <v>170010.84</v>
      </c>
      <c r="J202" s="27">
        <v>691.53</v>
      </c>
      <c r="K202" s="27">
        <v>1784064.24</v>
      </c>
      <c r="L202" s="68"/>
    </row>
    <row r="203" spans="1:12" x14ac:dyDescent="0.3">
      <c r="A203" s="45" t="s">
        <v>643</v>
      </c>
      <c r="B203" s="37" t="s">
        <v>353</v>
      </c>
      <c r="C203" s="38"/>
      <c r="D203" s="38"/>
      <c r="E203" s="38"/>
      <c r="F203" s="38"/>
      <c r="G203" s="46" t="s">
        <v>627</v>
      </c>
      <c r="H203" s="27">
        <v>185985.07</v>
      </c>
      <c r="I203" s="27">
        <v>40273.33</v>
      </c>
      <c r="J203" s="27">
        <v>18064.79</v>
      </c>
      <c r="K203" s="27">
        <v>208193.61</v>
      </c>
      <c r="L203" s="68"/>
    </row>
    <row r="204" spans="1:12" x14ac:dyDescent="0.3">
      <c r="A204" s="45" t="s">
        <v>644</v>
      </c>
      <c r="B204" s="37" t="s">
        <v>353</v>
      </c>
      <c r="C204" s="38"/>
      <c r="D204" s="38"/>
      <c r="E204" s="38"/>
      <c r="F204" s="38"/>
      <c r="G204" s="46" t="s">
        <v>629</v>
      </c>
      <c r="H204" s="27">
        <v>14303.69</v>
      </c>
      <c r="I204" s="27">
        <v>1486.74</v>
      </c>
      <c r="J204" s="27">
        <v>0</v>
      </c>
      <c r="K204" s="27">
        <v>15790.43</v>
      </c>
      <c r="L204" s="68"/>
    </row>
    <row r="205" spans="1:12" x14ac:dyDescent="0.3">
      <c r="A205" s="47" t="s">
        <v>353</v>
      </c>
      <c r="B205" s="37" t="s">
        <v>353</v>
      </c>
      <c r="C205" s="38"/>
      <c r="D205" s="38"/>
      <c r="E205" s="38"/>
      <c r="F205" s="38"/>
      <c r="G205" s="48" t="s">
        <v>353</v>
      </c>
      <c r="H205" s="26"/>
      <c r="I205" s="26"/>
      <c r="J205" s="26"/>
      <c r="K205" s="26"/>
      <c r="L205" s="69"/>
    </row>
    <row r="206" spans="1:12" x14ac:dyDescent="0.3">
      <c r="A206" s="43" t="s">
        <v>645</v>
      </c>
      <c r="B206" s="37" t="s">
        <v>353</v>
      </c>
      <c r="C206" s="38"/>
      <c r="D206" s="38"/>
      <c r="E206" s="44" t="s">
        <v>646</v>
      </c>
      <c r="F206" s="40"/>
      <c r="G206" s="40"/>
      <c r="H206" s="25">
        <v>3793.76</v>
      </c>
      <c r="I206" s="25">
        <v>1048.4000000000001</v>
      </c>
      <c r="J206" s="25">
        <v>0</v>
      </c>
      <c r="K206" s="25">
        <v>4842.16</v>
      </c>
      <c r="L206" s="74">
        <f>I206-J206</f>
        <v>1048.4000000000001</v>
      </c>
    </row>
    <row r="207" spans="1:12" x14ac:dyDescent="0.3">
      <c r="A207" s="43" t="s">
        <v>647</v>
      </c>
      <c r="B207" s="37" t="s">
        <v>353</v>
      </c>
      <c r="C207" s="38"/>
      <c r="D207" s="38"/>
      <c r="E207" s="38"/>
      <c r="F207" s="44" t="s">
        <v>585</v>
      </c>
      <c r="G207" s="40"/>
      <c r="H207" s="25">
        <v>3793.76</v>
      </c>
      <c r="I207" s="25">
        <v>1048.4000000000001</v>
      </c>
      <c r="J207" s="25">
        <v>0</v>
      </c>
      <c r="K207" s="25">
        <v>4842.16</v>
      </c>
      <c r="L207" s="72"/>
    </row>
    <row r="208" spans="1:12" x14ac:dyDescent="0.3">
      <c r="A208" s="45" t="s">
        <v>648</v>
      </c>
      <c r="B208" s="37" t="s">
        <v>353</v>
      </c>
      <c r="C208" s="38"/>
      <c r="D208" s="38"/>
      <c r="E208" s="38"/>
      <c r="F208" s="38"/>
      <c r="G208" s="46" t="s">
        <v>599</v>
      </c>
      <c r="H208" s="27">
        <v>20.49</v>
      </c>
      <c r="I208" s="27">
        <v>5.99</v>
      </c>
      <c r="J208" s="27">
        <v>0</v>
      </c>
      <c r="K208" s="27">
        <v>26.48</v>
      </c>
      <c r="L208" s="68"/>
    </row>
    <row r="209" spans="1:12" x14ac:dyDescent="0.3">
      <c r="A209" s="45" t="s">
        <v>649</v>
      </c>
      <c r="B209" s="37" t="s">
        <v>353</v>
      </c>
      <c r="C209" s="38"/>
      <c r="D209" s="38"/>
      <c r="E209" s="38"/>
      <c r="F209" s="38"/>
      <c r="G209" s="46" t="s">
        <v>627</v>
      </c>
      <c r="H209" s="27">
        <v>705.01</v>
      </c>
      <c r="I209" s="27">
        <v>485.07</v>
      </c>
      <c r="J209" s="27">
        <v>0</v>
      </c>
      <c r="K209" s="27">
        <v>1190.08</v>
      </c>
      <c r="L209" s="68"/>
    </row>
    <row r="210" spans="1:12" x14ac:dyDescent="0.3">
      <c r="A210" s="45" t="s">
        <v>650</v>
      </c>
      <c r="B210" s="37" t="s">
        <v>353</v>
      </c>
      <c r="C210" s="38"/>
      <c r="D210" s="38"/>
      <c r="E210" s="38"/>
      <c r="F210" s="38"/>
      <c r="G210" s="46" t="s">
        <v>651</v>
      </c>
      <c r="H210" s="27">
        <v>3068.26</v>
      </c>
      <c r="I210" s="27">
        <v>557.34</v>
      </c>
      <c r="J210" s="27">
        <v>0</v>
      </c>
      <c r="K210" s="27">
        <v>3625.6</v>
      </c>
      <c r="L210" s="68"/>
    </row>
    <row r="211" spans="1:12" x14ac:dyDescent="0.3">
      <c r="A211" s="47" t="s">
        <v>353</v>
      </c>
      <c r="B211" s="37" t="s">
        <v>353</v>
      </c>
      <c r="C211" s="38"/>
      <c r="D211" s="38"/>
      <c r="E211" s="38"/>
      <c r="F211" s="38"/>
      <c r="G211" s="48" t="s">
        <v>353</v>
      </c>
      <c r="H211" s="26"/>
      <c r="I211" s="26"/>
      <c r="J211" s="26"/>
      <c r="K211" s="26"/>
      <c r="L211" s="69"/>
    </row>
    <row r="212" spans="1:12" x14ac:dyDescent="0.3">
      <c r="A212" s="43" t="s">
        <v>652</v>
      </c>
      <c r="B212" s="37" t="s">
        <v>353</v>
      </c>
      <c r="C212" s="38"/>
      <c r="D212" s="38"/>
      <c r="E212" s="44" t="s">
        <v>653</v>
      </c>
      <c r="F212" s="40"/>
      <c r="G212" s="40"/>
      <c r="H212" s="25">
        <v>216110.55</v>
      </c>
      <c r="I212" s="25">
        <v>43641.74</v>
      </c>
      <c r="J212" s="25">
        <v>26416.29</v>
      </c>
      <c r="K212" s="25">
        <v>233336</v>
      </c>
      <c r="L212" s="74">
        <f>I212-J212</f>
        <v>17225.449999999997</v>
      </c>
    </row>
    <row r="213" spans="1:12" x14ac:dyDescent="0.3">
      <c r="A213" s="43" t="s">
        <v>654</v>
      </c>
      <c r="B213" s="37" t="s">
        <v>353</v>
      </c>
      <c r="C213" s="38"/>
      <c r="D213" s="38"/>
      <c r="E213" s="38"/>
      <c r="F213" s="44" t="s">
        <v>603</v>
      </c>
      <c r="G213" s="40"/>
      <c r="H213" s="25">
        <v>216110.55</v>
      </c>
      <c r="I213" s="25">
        <v>43641.74</v>
      </c>
      <c r="J213" s="25">
        <v>26416.29</v>
      </c>
      <c r="K213" s="25">
        <v>233336</v>
      </c>
      <c r="L213" s="72"/>
    </row>
    <row r="214" spans="1:12" x14ac:dyDescent="0.3">
      <c r="A214" s="45" t="s">
        <v>655</v>
      </c>
      <c r="B214" s="37" t="s">
        <v>353</v>
      </c>
      <c r="C214" s="38"/>
      <c r="D214" s="38"/>
      <c r="E214" s="38"/>
      <c r="F214" s="38"/>
      <c r="G214" s="46" t="s">
        <v>587</v>
      </c>
      <c r="H214" s="27">
        <v>94453.3</v>
      </c>
      <c r="I214" s="27">
        <v>10947.24</v>
      </c>
      <c r="J214" s="27">
        <v>0</v>
      </c>
      <c r="K214" s="27">
        <v>105400.54</v>
      </c>
      <c r="L214" s="68"/>
    </row>
    <row r="215" spans="1:12" x14ac:dyDescent="0.3">
      <c r="A215" s="45" t="s">
        <v>656</v>
      </c>
      <c r="B215" s="37" t="s">
        <v>353</v>
      </c>
      <c r="C215" s="38"/>
      <c r="D215" s="38"/>
      <c r="E215" s="38"/>
      <c r="F215" s="38"/>
      <c r="G215" s="46" t="s">
        <v>589</v>
      </c>
      <c r="H215" s="27">
        <v>23187.51</v>
      </c>
      <c r="I215" s="27">
        <v>14605.03</v>
      </c>
      <c r="J215" s="27">
        <v>14925.44</v>
      </c>
      <c r="K215" s="27">
        <v>22867.1</v>
      </c>
      <c r="L215" s="68"/>
    </row>
    <row r="216" spans="1:12" x14ac:dyDescent="0.3">
      <c r="A216" s="45" t="s">
        <v>657</v>
      </c>
      <c r="B216" s="37" t="s">
        <v>353</v>
      </c>
      <c r="C216" s="38"/>
      <c r="D216" s="38"/>
      <c r="E216" s="38"/>
      <c r="F216" s="38"/>
      <c r="G216" s="46" t="s">
        <v>591</v>
      </c>
      <c r="H216" s="27">
        <v>9458.73</v>
      </c>
      <c r="I216" s="27">
        <v>5469.51</v>
      </c>
      <c r="J216" s="27">
        <v>9394.49</v>
      </c>
      <c r="K216" s="27">
        <v>5533.75</v>
      </c>
      <c r="L216" s="68"/>
    </row>
    <row r="217" spans="1:12" x14ac:dyDescent="0.3">
      <c r="A217" s="45" t="s">
        <v>658</v>
      </c>
      <c r="B217" s="37" t="s">
        <v>353</v>
      </c>
      <c r="C217" s="38"/>
      <c r="D217" s="38"/>
      <c r="E217" s="38"/>
      <c r="F217" s="38"/>
      <c r="G217" s="46" t="s">
        <v>618</v>
      </c>
      <c r="H217" s="27">
        <v>0</v>
      </c>
      <c r="I217" s="27">
        <v>0</v>
      </c>
      <c r="J217" s="27">
        <v>885.22</v>
      </c>
      <c r="K217" s="27">
        <v>-885.22</v>
      </c>
      <c r="L217" s="68"/>
    </row>
    <row r="218" spans="1:12" x14ac:dyDescent="0.3">
      <c r="A218" s="45" t="s">
        <v>659</v>
      </c>
      <c r="B218" s="37" t="s">
        <v>353</v>
      </c>
      <c r="C218" s="38"/>
      <c r="D218" s="38"/>
      <c r="E218" s="38"/>
      <c r="F218" s="38"/>
      <c r="G218" s="46" t="s">
        <v>636</v>
      </c>
      <c r="H218" s="27">
        <v>787.98</v>
      </c>
      <c r="I218" s="27">
        <v>0</v>
      </c>
      <c r="J218" s="27">
        <v>0</v>
      </c>
      <c r="K218" s="27">
        <v>787.98</v>
      </c>
      <c r="L218" s="68"/>
    </row>
    <row r="219" spans="1:12" x14ac:dyDescent="0.3">
      <c r="A219" s="45" t="s">
        <v>660</v>
      </c>
      <c r="B219" s="37" t="s">
        <v>353</v>
      </c>
      <c r="C219" s="38"/>
      <c r="D219" s="38"/>
      <c r="E219" s="38"/>
      <c r="F219" s="38"/>
      <c r="G219" s="46" t="s">
        <v>593</v>
      </c>
      <c r="H219" s="27">
        <v>27457.24</v>
      </c>
      <c r="I219" s="27">
        <v>3094.07</v>
      </c>
      <c r="J219" s="27">
        <v>88.86</v>
      </c>
      <c r="K219" s="27">
        <v>30462.45</v>
      </c>
      <c r="L219" s="68"/>
    </row>
    <row r="220" spans="1:12" x14ac:dyDescent="0.3">
      <c r="A220" s="45" t="s">
        <v>661</v>
      </c>
      <c r="B220" s="37" t="s">
        <v>353</v>
      </c>
      <c r="C220" s="38"/>
      <c r="D220" s="38"/>
      <c r="E220" s="38"/>
      <c r="F220" s="38"/>
      <c r="G220" s="46" t="s">
        <v>595</v>
      </c>
      <c r="H220" s="27">
        <v>8096.97</v>
      </c>
      <c r="I220" s="27">
        <v>1235.77</v>
      </c>
      <c r="J220" s="27">
        <v>0</v>
      </c>
      <c r="K220" s="27">
        <v>9332.74</v>
      </c>
      <c r="L220" s="68"/>
    </row>
    <row r="221" spans="1:12" x14ac:dyDescent="0.3">
      <c r="A221" s="45" t="s">
        <v>662</v>
      </c>
      <c r="B221" s="37" t="s">
        <v>353</v>
      </c>
      <c r="C221" s="38"/>
      <c r="D221" s="38"/>
      <c r="E221" s="38"/>
      <c r="F221" s="38"/>
      <c r="G221" s="46" t="s">
        <v>597</v>
      </c>
      <c r="H221" s="27">
        <v>1020.63</v>
      </c>
      <c r="I221" s="27">
        <v>116.82</v>
      </c>
      <c r="J221" s="27">
        <v>0</v>
      </c>
      <c r="K221" s="27">
        <v>1137.45</v>
      </c>
      <c r="L221" s="68"/>
    </row>
    <row r="222" spans="1:12" x14ac:dyDescent="0.3">
      <c r="A222" s="45" t="s">
        <v>663</v>
      </c>
      <c r="B222" s="37" t="s">
        <v>353</v>
      </c>
      <c r="C222" s="38"/>
      <c r="D222" s="38"/>
      <c r="E222" s="38"/>
      <c r="F222" s="38"/>
      <c r="G222" s="46" t="s">
        <v>623</v>
      </c>
      <c r="H222" s="27">
        <v>11683.9</v>
      </c>
      <c r="I222" s="27">
        <v>1507.49</v>
      </c>
      <c r="J222" s="27">
        <v>429.76</v>
      </c>
      <c r="K222" s="27">
        <v>12761.63</v>
      </c>
      <c r="L222" s="68"/>
    </row>
    <row r="223" spans="1:12" x14ac:dyDescent="0.3">
      <c r="A223" s="45" t="s">
        <v>664</v>
      </c>
      <c r="B223" s="37" t="s">
        <v>353</v>
      </c>
      <c r="C223" s="38"/>
      <c r="D223" s="38"/>
      <c r="E223" s="38"/>
      <c r="F223" s="38"/>
      <c r="G223" s="46" t="s">
        <v>599</v>
      </c>
      <c r="H223" s="27">
        <v>964.86</v>
      </c>
      <c r="I223" s="27">
        <v>105.2</v>
      </c>
      <c r="J223" s="27">
        <v>0</v>
      </c>
      <c r="K223" s="27">
        <v>1070.06</v>
      </c>
      <c r="L223" s="68"/>
    </row>
    <row r="224" spans="1:12" x14ac:dyDescent="0.3">
      <c r="A224" s="45" t="s">
        <v>665</v>
      </c>
      <c r="B224" s="37" t="s">
        <v>353</v>
      </c>
      <c r="C224" s="38"/>
      <c r="D224" s="38"/>
      <c r="E224" s="38"/>
      <c r="F224" s="38"/>
      <c r="G224" s="46" t="s">
        <v>601</v>
      </c>
      <c r="H224" s="27">
        <v>33513.22</v>
      </c>
      <c r="I224" s="27">
        <v>5112.24</v>
      </c>
      <c r="J224" s="27">
        <v>278.83</v>
      </c>
      <c r="K224" s="27">
        <v>38346.629999999997</v>
      </c>
      <c r="L224" s="68"/>
    </row>
    <row r="225" spans="1:12" x14ac:dyDescent="0.3">
      <c r="A225" s="45" t="s">
        <v>666</v>
      </c>
      <c r="B225" s="37" t="s">
        <v>353</v>
      </c>
      <c r="C225" s="38"/>
      <c r="D225" s="38"/>
      <c r="E225" s="38"/>
      <c r="F225" s="38"/>
      <c r="G225" s="46" t="s">
        <v>627</v>
      </c>
      <c r="H225" s="27">
        <v>5486.21</v>
      </c>
      <c r="I225" s="27">
        <v>1448.37</v>
      </c>
      <c r="J225" s="27">
        <v>413.69</v>
      </c>
      <c r="K225" s="27">
        <v>6520.89</v>
      </c>
      <c r="L225" s="68"/>
    </row>
    <row r="226" spans="1:12" x14ac:dyDescent="0.3">
      <c r="A226" s="47" t="s">
        <v>353</v>
      </c>
      <c r="B226" s="37" t="s">
        <v>353</v>
      </c>
      <c r="C226" s="38"/>
      <c r="D226" s="38"/>
      <c r="E226" s="38"/>
      <c r="F226" s="38"/>
      <c r="G226" s="48" t="s">
        <v>353</v>
      </c>
      <c r="H226" s="26"/>
      <c r="I226" s="26"/>
      <c r="J226" s="26"/>
      <c r="K226" s="26"/>
      <c r="L226" s="69"/>
    </row>
    <row r="227" spans="1:12" x14ac:dyDescent="0.3">
      <c r="A227" s="43" t="s">
        <v>667</v>
      </c>
      <c r="B227" s="37" t="s">
        <v>353</v>
      </c>
      <c r="C227" s="38"/>
      <c r="D227" s="44" t="s">
        <v>668</v>
      </c>
      <c r="E227" s="40"/>
      <c r="F227" s="40"/>
      <c r="G227" s="40"/>
      <c r="H227" s="25">
        <v>4137621.5</v>
      </c>
      <c r="I227" s="25">
        <v>410345.7</v>
      </c>
      <c r="J227" s="25">
        <v>0.01</v>
      </c>
      <c r="K227" s="25">
        <v>4547967.1900000004</v>
      </c>
      <c r="L227" s="74">
        <f>I227-J227</f>
        <v>410345.69</v>
      </c>
    </row>
    <row r="228" spans="1:12" x14ac:dyDescent="0.3">
      <c r="A228" s="43" t="s">
        <v>669</v>
      </c>
      <c r="B228" s="37" t="s">
        <v>353</v>
      </c>
      <c r="C228" s="38"/>
      <c r="D228" s="38"/>
      <c r="E228" s="44" t="s">
        <v>668</v>
      </c>
      <c r="F228" s="40"/>
      <c r="G228" s="40"/>
      <c r="H228" s="25">
        <v>4137621.5</v>
      </c>
      <c r="I228" s="25">
        <v>410345.7</v>
      </c>
      <c r="J228" s="25">
        <v>0.01</v>
      </c>
      <c r="K228" s="25">
        <v>4547967.1900000004</v>
      </c>
      <c r="L228" s="72"/>
    </row>
    <row r="229" spans="1:12" x14ac:dyDescent="0.3">
      <c r="A229" s="43" t="s">
        <v>670</v>
      </c>
      <c r="B229" s="37" t="s">
        <v>353</v>
      </c>
      <c r="C229" s="38"/>
      <c r="D229" s="38"/>
      <c r="E229" s="38"/>
      <c r="F229" s="44" t="s">
        <v>668</v>
      </c>
      <c r="G229" s="40"/>
      <c r="H229" s="25">
        <v>4137621.5</v>
      </c>
      <c r="I229" s="25">
        <v>410345.7</v>
      </c>
      <c r="J229" s="25">
        <v>0.01</v>
      </c>
      <c r="K229" s="25">
        <v>4547967.1900000004</v>
      </c>
      <c r="L229" s="72"/>
    </row>
    <row r="230" spans="1:12" x14ac:dyDescent="0.3">
      <c r="A230" s="45" t="s">
        <v>671</v>
      </c>
      <c r="B230" s="37" t="s">
        <v>353</v>
      </c>
      <c r="C230" s="38"/>
      <c r="D230" s="38"/>
      <c r="E230" s="38"/>
      <c r="F230" s="38"/>
      <c r="G230" s="46" t="s">
        <v>672</v>
      </c>
      <c r="H230" s="27">
        <v>156180</v>
      </c>
      <c r="I230" s="27">
        <v>22800</v>
      </c>
      <c r="J230" s="27">
        <v>0</v>
      </c>
      <c r="K230" s="27">
        <v>178980</v>
      </c>
      <c r="L230" s="74">
        <f t="shared" ref="L230:L238" si="0">I230-J230</f>
        <v>22800</v>
      </c>
    </row>
    <row r="231" spans="1:12" x14ac:dyDescent="0.3">
      <c r="A231" s="45" t="s">
        <v>673</v>
      </c>
      <c r="B231" s="37" t="s">
        <v>353</v>
      </c>
      <c r="C231" s="38"/>
      <c r="D231" s="38"/>
      <c r="E231" s="38"/>
      <c r="F231" s="38"/>
      <c r="G231" s="46" t="s">
        <v>674</v>
      </c>
      <c r="H231" s="27">
        <v>60343.5</v>
      </c>
      <c r="I231" s="27">
        <v>5880</v>
      </c>
      <c r="J231" s="27">
        <v>0</v>
      </c>
      <c r="K231" s="27">
        <v>66223.5</v>
      </c>
      <c r="L231" s="74">
        <f t="shared" si="0"/>
        <v>5880</v>
      </c>
    </row>
    <row r="232" spans="1:12" x14ac:dyDescent="0.3">
      <c r="A232" s="45" t="s">
        <v>675</v>
      </c>
      <c r="B232" s="37" t="s">
        <v>353</v>
      </c>
      <c r="C232" s="38"/>
      <c r="D232" s="38"/>
      <c r="E232" s="38"/>
      <c r="F232" s="38"/>
      <c r="G232" s="46" t="s">
        <v>676</v>
      </c>
      <c r="H232" s="27">
        <v>79766.73</v>
      </c>
      <c r="I232" s="27">
        <v>0.05</v>
      </c>
      <c r="J232" s="27">
        <v>0</v>
      </c>
      <c r="K232" s="27">
        <v>79766.78</v>
      </c>
      <c r="L232" s="74">
        <f t="shared" si="0"/>
        <v>0.05</v>
      </c>
    </row>
    <row r="233" spans="1:12" x14ac:dyDescent="0.3">
      <c r="A233" s="45" t="s">
        <v>677</v>
      </c>
      <c r="B233" s="37" t="s">
        <v>353</v>
      </c>
      <c r="C233" s="38"/>
      <c r="D233" s="38"/>
      <c r="E233" s="38"/>
      <c r="F233" s="38"/>
      <c r="G233" s="46" t="s">
        <v>678</v>
      </c>
      <c r="H233" s="27">
        <v>18603.919999999998</v>
      </c>
      <c r="I233" s="27">
        <v>2172.87</v>
      </c>
      <c r="J233" s="27">
        <v>0</v>
      </c>
      <c r="K233" s="27">
        <v>20776.79</v>
      </c>
      <c r="L233" s="74">
        <f t="shared" si="0"/>
        <v>2172.87</v>
      </c>
    </row>
    <row r="234" spans="1:12" x14ac:dyDescent="0.3">
      <c r="A234" s="45" t="s">
        <v>679</v>
      </c>
      <c r="B234" s="37" t="s">
        <v>353</v>
      </c>
      <c r="C234" s="38"/>
      <c r="D234" s="38"/>
      <c r="E234" s="38"/>
      <c r="F234" s="38"/>
      <c r="G234" s="46" t="s">
        <v>680</v>
      </c>
      <c r="H234" s="27">
        <v>1488486.89</v>
      </c>
      <c r="I234" s="27">
        <v>148848.69</v>
      </c>
      <c r="J234" s="27">
        <v>0</v>
      </c>
      <c r="K234" s="27">
        <v>1637335.58</v>
      </c>
      <c r="L234" s="74">
        <f t="shared" si="0"/>
        <v>148848.69</v>
      </c>
    </row>
    <row r="235" spans="1:12" x14ac:dyDescent="0.3">
      <c r="A235" s="45" t="s">
        <v>681</v>
      </c>
      <c r="B235" s="37" t="s">
        <v>353</v>
      </c>
      <c r="C235" s="38"/>
      <c r="D235" s="38"/>
      <c r="E235" s="38"/>
      <c r="F235" s="38"/>
      <c r="G235" s="46" t="s">
        <v>682</v>
      </c>
      <c r="H235" s="27">
        <v>12057</v>
      </c>
      <c r="I235" s="27">
        <v>1117.76</v>
      </c>
      <c r="J235" s="27">
        <v>0</v>
      </c>
      <c r="K235" s="27">
        <v>13174.76</v>
      </c>
      <c r="L235" s="74">
        <f t="shared" si="0"/>
        <v>1117.76</v>
      </c>
    </row>
    <row r="236" spans="1:12" x14ac:dyDescent="0.3">
      <c r="A236" s="45" t="s">
        <v>683</v>
      </c>
      <c r="B236" s="37" t="s">
        <v>353</v>
      </c>
      <c r="C236" s="38"/>
      <c r="D236" s="38"/>
      <c r="E236" s="38"/>
      <c r="F236" s="38"/>
      <c r="G236" s="46" t="s">
        <v>684</v>
      </c>
      <c r="H236" s="27">
        <v>2025983.91</v>
      </c>
      <c r="I236" s="27">
        <v>202598.39</v>
      </c>
      <c r="J236" s="27">
        <v>0</v>
      </c>
      <c r="K236" s="27">
        <v>2228582.2999999998</v>
      </c>
      <c r="L236" s="74">
        <f t="shared" si="0"/>
        <v>202598.39</v>
      </c>
    </row>
    <row r="237" spans="1:12" x14ac:dyDescent="0.3">
      <c r="A237" s="45" t="s">
        <v>685</v>
      </c>
      <c r="B237" s="37" t="s">
        <v>353</v>
      </c>
      <c r="C237" s="38"/>
      <c r="D237" s="38"/>
      <c r="E237" s="38"/>
      <c r="F237" s="38"/>
      <c r="G237" s="46" t="s">
        <v>686</v>
      </c>
      <c r="H237" s="27">
        <v>126911.12</v>
      </c>
      <c r="I237" s="27">
        <v>11673.45</v>
      </c>
      <c r="J237" s="27">
        <v>0</v>
      </c>
      <c r="K237" s="27">
        <v>138584.57</v>
      </c>
      <c r="L237" s="74">
        <f t="shared" si="0"/>
        <v>11673.45</v>
      </c>
    </row>
    <row r="238" spans="1:12" x14ac:dyDescent="0.3">
      <c r="A238" s="45" t="s">
        <v>687</v>
      </c>
      <c r="B238" s="37" t="s">
        <v>353</v>
      </c>
      <c r="C238" s="38"/>
      <c r="D238" s="38"/>
      <c r="E238" s="38"/>
      <c r="F238" s="38"/>
      <c r="G238" s="46" t="s">
        <v>688</v>
      </c>
      <c r="H238" s="27">
        <v>169288.43</v>
      </c>
      <c r="I238" s="27">
        <v>15254.49</v>
      </c>
      <c r="J238" s="27">
        <v>0.01</v>
      </c>
      <c r="K238" s="27">
        <v>184542.91</v>
      </c>
      <c r="L238" s="74">
        <f t="shared" si="0"/>
        <v>15254.48</v>
      </c>
    </row>
    <row r="239" spans="1:12" x14ac:dyDescent="0.3">
      <c r="A239" s="47" t="s">
        <v>353</v>
      </c>
      <c r="B239" s="37" t="s">
        <v>353</v>
      </c>
      <c r="C239" s="38"/>
      <c r="D239" s="38"/>
      <c r="E239" s="38"/>
      <c r="F239" s="38"/>
      <c r="G239" s="48" t="s">
        <v>353</v>
      </c>
      <c r="H239" s="26"/>
      <c r="I239" s="26"/>
      <c r="J239" s="26"/>
      <c r="K239" s="26"/>
      <c r="L239" s="69"/>
    </row>
    <row r="240" spans="1:12" x14ac:dyDescent="0.3">
      <c r="A240" s="43" t="s">
        <v>689</v>
      </c>
      <c r="B240" s="36" t="s">
        <v>353</v>
      </c>
      <c r="C240" s="44" t="s">
        <v>690</v>
      </c>
      <c r="D240" s="40"/>
      <c r="E240" s="40"/>
      <c r="F240" s="40"/>
      <c r="G240" s="40"/>
      <c r="H240" s="25">
        <v>1212805.25</v>
      </c>
      <c r="I240" s="25">
        <v>202921.75</v>
      </c>
      <c r="J240" s="25">
        <v>2012.36</v>
      </c>
      <c r="K240" s="25">
        <v>1413714.64</v>
      </c>
      <c r="L240" s="74">
        <f>I240-J240</f>
        <v>200909.39</v>
      </c>
    </row>
    <row r="241" spans="1:12" x14ac:dyDescent="0.3">
      <c r="A241" s="43" t="s">
        <v>691</v>
      </c>
      <c r="B241" s="37" t="s">
        <v>353</v>
      </c>
      <c r="C241" s="38"/>
      <c r="D241" s="44" t="s">
        <v>690</v>
      </c>
      <c r="E241" s="40"/>
      <c r="F241" s="40"/>
      <c r="G241" s="40"/>
      <c r="H241" s="25">
        <v>1212805.25</v>
      </c>
      <c r="I241" s="25">
        <v>202921.75</v>
      </c>
      <c r="J241" s="25">
        <v>2012.36</v>
      </c>
      <c r="K241" s="25">
        <v>1413714.64</v>
      </c>
      <c r="L241" s="72"/>
    </row>
    <row r="242" spans="1:12" x14ac:dyDescent="0.3">
      <c r="A242" s="43" t="s">
        <v>692</v>
      </c>
      <c r="B242" s="37" t="s">
        <v>353</v>
      </c>
      <c r="C242" s="38"/>
      <c r="D242" s="38"/>
      <c r="E242" s="44" t="s">
        <v>690</v>
      </c>
      <c r="F242" s="40"/>
      <c r="G242" s="40"/>
      <c r="H242" s="25">
        <v>1212805.25</v>
      </c>
      <c r="I242" s="25">
        <v>202921.75</v>
      </c>
      <c r="J242" s="25">
        <v>2012.36</v>
      </c>
      <c r="K242" s="25">
        <v>1413714.64</v>
      </c>
      <c r="L242" s="72"/>
    </row>
    <row r="243" spans="1:12" x14ac:dyDescent="0.3">
      <c r="A243" s="43" t="s">
        <v>693</v>
      </c>
      <c r="B243" s="37" t="s">
        <v>353</v>
      </c>
      <c r="C243" s="38"/>
      <c r="D243" s="38"/>
      <c r="E243" s="38"/>
      <c r="F243" s="44" t="s">
        <v>694</v>
      </c>
      <c r="G243" s="40"/>
      <c r="H243" s="25">
        <v>168861.96</v>
      </c>
      <c r="I243" s="25">
        <v>23994.92</v>
      </c>
      <c r="J243" s="25">
        <v>0</v>
      </c>
      <c r="K243" s="25">
        <v>192856.88</v>
      </c>
      <c r="L243" s="74">
        <f>I243-J243</f>
        <v>23994.92</v>
      </c>
    </row>
    <row r="244" spans="1:12" x14ac:dyDescent="0.3">
      <c r="A244" s="45" t="s">
        <v>695</v>
      </c>
      <c r="B244" s="37" t="s">
        <v>353</v>
      </c>
      <c r="C244" s="38"/>
      <c r="D244" s="38"/>
      <c r="E244" s="38"/>
      <c r="F244" s="38"/>
      <c r="G244" s="46" t="s">
        <v>696</v>
      </c>
      <c r="H244" s="27">
        <v>168861.96</v>
      </c>
      <c r="I244" s="27">
        <v>23994.92</v>
      </c>
      <c r="J244" s="27">
        <v>0</v>
      </c>
      <c r="K244" s="27">
        <v>192856.88</v>
      </c>
      <c r="L244" s="68"/>
    </row>
    <row r="245" spans="1:12" x14ac:dyDescent="0.3">
      <c r="A245" s="47" t="s">
        <v>353</v>
      </c>
      <c r="B245" s="37" t="s">
        <v>353</v>
      </c>
      <c r="C245" s="38"/>
      <c r="D245" s="38"/>
      <c r="E245" s="38"/>
      <c r="F245" s="38"/>
      <c r="G245" s="48" t="s">
        <v>353</v>
      </c>
      <c r="H245" s="26"/>
      <c r="I245" s="26"/>
      <c r="J245" s="26"/>
      <c r="K245" s="26"/>
      <c r="L245" s="69"/>
    </row>
    <row r="246" spans="1:12" x14ac:dyDescent="0.3">
      <c r="A246" s="43" t="s">
        <v>697</v>
      </c>
      <c r="B246" s="37" t="s">
        <v>353</v>
      </c>
      <c r="C246" s="38"/>
      <c r="D246" s="38"/>
      <c r="E246" s="38"/>
      <c r="F246" s="44" t="s">
        <v>698</v>
      </c>
      <c r="G246" s="40"/>
      <c r="H246" s="25">
        <v>692331.62</v>
      </c>
      <c r="I246" s="25">
        <v>94264.99</v>
      </c>
      <c r="J246" s="25">
        <v>0</v>
      </c>
      <c r="K246" s="25">
        <v>786596.61</v>
      </c>
      <c r="L246" s="74">
        <f t="shared" ref="L246:L250" si="1">I246-J246</f>
        <v>94264.99</v>
      </c>
    </row>
    <row r="247" spans="1:12" x14ac:dyDescent="0.3">
      <c r="A247" s="45" t="s">
        <v>699</v>
      </c>
      <c r="B247" s="37" t="s">
        <v>353</v>
      </c>
      <c r="C247" s="38"/>
      <c r="D247" s="38"/>
      <c r="E247" s="38"/>
      <c r="F247" s="38"/>
      <c r="G247" s="46" t="s">
        <v>700</v>
      </c>
      <c r="H247" s="27">
        <v>270376.77</v>
      </c>
      <c r="I247" s="27">
        <v>41374.75</v>
      </c>
      <c r="J247" s="27">
        <v>0</v>
      </c>
      <c r="K247" s="27">
        <v>311751.52</v>
      </c>
      <c r="L247" s="74">
        <f t="shared" si="1"/>
        <v>41374.75</v>
      </c>
    </row>
    <row r="248" spans="1:12" x14ac:dyDescent="0.3">
      <c r="A248" s="45" t="s">
        <v>701</v>
      </c>
      <c r="B248" s="37" t="s">
        <v>353</v>
      </c>
      <c r="C248" s="38"/>
      <c r="D248" s="38"/>
      <c r="E248" s="38"/>
      <c r="F248" s="38"/>
      <c r="G248" s="46" t="s">
        <v>702</v>
      </c>
      <c r="H248" s="27">
        <v>280277.61</v>
      </c>
      <c r="I248" s="27">
        <v>26686.59</v>
      </c>
      <c r="J248" s="27">
        <v>0</v>
      </c>
      <c r="K248" s="27">
        <v>306964.2</v>
      </c>
      <c r="L248" s="74">
        <f t="shared" si="1"/>
        <v>26686.59</v>
      </c>
    </row>
    <row r="249" spans="1:12" x14ac:dyDescent="0.3">
      <c r="A249" s="45" t="s">
        <v>703</v>
      </c>
      <c r="B249" s="37" t="s">
        <v>353</v>
      </c>
      <c r="C249" s="38"/>
      <c r="D249" s="38"/>
      <c r="E249" s="38"/>
      <c r="F249" s="38"/>
      <c r="G249" s="46" t="s">
        <v>704</v>
      </c>
      <c r="H249" s="27">
        <v>67171.240000000005</v>
      </c>
      <c r="I249" s="27">
        <v>18182.84</v>
      </c>
      <c r="J249" s="27">
        <v>0</v>
      </c>
      <c r="K249" s="27">
        <v>85354.08</v>
      </c>
      <c r="L249" s="74">
        <f t="shared" si="1"/>
        <v>18182.84</v>
      </c>
    </row>
    <row r="250" spans="1:12" x14ac:dyDescent="0.3">
      <c r="A250" s="45" t="s">
        <v>705</v>
      </c>
      <c r="B250" s="37" t="s">
        <v>353</v>
      </c>
      <c r="C250" s="38"/>
      <c r="D250" s="38"/>
      <c r="E250" s="38"/>
      <c r="F250" s="38"/>
      <c r="G250" s="46" t="s">
        <v>706</v>
      </c>
      <c r="H250" s="27">
        <v>74506</v>
      </c>
      <c r="I250" s="27">
        <v>8020.81</v>
      </c>
      <c r="J250" s="27">
        <v>0</v>
      </c>
      <c r="K250" s="27">
        <v>82526.81</v>
      </c>
      <c r="L250" s="74">
        <f t="shared" si="1"/>
        <v>8020.81</v>
      </c>
    </row>
    <row r="251" spans="1:12" x14ac:dyDescent="0.3">
      <c r="A251" s="47" t="s">
        <v>353</v>
      </c>
      <c r="B251" s="37" t="s">
        <v>353</v>
      </c>
      <c r="C251" s="38"/>
      <c r="D251" s="38"/>
      <c r="E251" s="38"/>
      <c r="F251" s="38"/>
      <c r="G251" s="48" t="s">
        <v>353</v>
      </c>
      <c r="H251" s="26"/>
      <c r="I251" s="26"/>
      <c r="J251" s="26"/>
      <c r="K251" s="26"/>
      <c r="L251" s="69"/>
    </row>
    <row r="252" spans="1:12" x14ac:dyDescent="0.3">
      <c r="A252" s="43" t="s">
        <v>707</v>
      </c>
      <c r="B252" s="37" t="s">
        <v>353</v>
      </c>
      <c r="C252" s="38"/>
      <c r="D252" s="38"/>
      <c r="E252" s="38"/>
      <c r="F252" s="44" t="s">
        <v>708</v>
      </c>
      <c r="G252" s="40"/>
      <c r="H252" s="25">
        <v>8825.9</v>
      </c>
      <c r="I252" s="25">
        <v>4884</v>
      </c>
      <c r="J252" s="25">
        <v>0</v>
      </c>
      <c r="K252" s="25">
        <v>13709.9</v>
      </c>
      <c r="L252" s="74">
        <f>I252-J252</f>
        <v>4884</v>
      </c>
    </row>
    <row r="253" spans="1:12" x14ac:dyDescent="0.3">
      <c r="A253" s="45" t="s">
        <v>709</v>
      </c>
      <c r="B253" s="37" t="s">
        <v>353</v>
      </c>
      <c r="C253" s="38"/>
      <c r="D253" s="38"/>
      <c r="E253" s="38"/>
      <c r="F253" s="38"/>
      <c r="G253" s="46" t="s">
        <v>710</v>
      </c>
      <c r="H253" s="27">
        <v>179.9</v>
      </c>
      <c r="I253" s="27">
        <v>0</v>
      </c>
      <c r="J253" s="27">
        <v>0</v>
      </c>
      <c r="K253" s="27">
        <v>179.9</v>
      </c>
      <c r="L253" s="68"/>
    </row>
    <row r="254" spans="1:12" x14ac:dyDescent="0.3">
      <c r="A254" s="45" t="s">
        <v>711</v>
      </c>
      <c r="B254" s="37" t="s">
        <v>353</v>
      </c>
      <c r="C254" s="38"/>
      <c r="D254" s="38"/>
      <c r="E254" s="38"/>
      <c r="F254" s="38"/>
      <c r="G254" s="46" t="s">
        <v>712</v>
      </c>
      <c r="H254" s="27">
        <v>8646</v>
      </c>
      <c r="I254" s="27">
        <v>4884</v>
      </c>
      <c r="J254" s="27">
        <v>0</v>
      </c>
      <c r="K254" s="27">
        <v>13530</v>
      </c>
      <c r="L254" s="68"/>
    </row>
    <row r="255" spans="1:12" x14ac:dyDescent="0.3">
      <c r="A255" s="47" t="s">
        <v>353</v>
      </c>
      <c r="B255" s="37" t="s">
        <v>353</v>
      </c>
      <c r="C255" s="38"/>
      <c r="D255" s="38"/>
      <c r="E255" s="38"/>
      <c r="F255" s="38"/>
      <c r="G255" s="48" t="s">
        <v>353</v>
      </c>
      <c r="H255" s="26"/>
      <c r="I255" s="26"/>
      <c r="J255" s="26"/>
      <c r="K255" s="26"/>
      <c r="L255" s="69"/>
    </row>
    <row r="256" spans="1:12" x14ac:dyDescent="0.3">
      <c r="A256" s="43" t="s">
        <v>719</v>
      </c>
      <c r="B256" s="37" t="s">
        <v>353</v>
      </c>
      <c r="C256" s="38"/>
      <c r="D256" s="38"/>
      <c r="E256" s="38"/>
      <c r="F256" s="44" t="s">
        <v>720</v>
      </c>
      <c r="G256" s="40"/>
      <c r="H256" s="25">
        <v>126896.35</v>
      </c>
      <c r="I256" s="25">
        <v>21817.62</v>
      </c>
      <c r="J256" s="25">
        <v>0</v>
      </c>
      <c r="K256" s="25">
        <v>148713.97</v>
      </c>
      <c r="L256" s="74">
        <f>I256-J256</f>
        <v>21817.62</v>
      </c>
    </row>
    <row r="257" spans="1:12" x14ac:dyDescent="0.3">
      <c r="A257" s="45" t="s">
        <v>721</v>
      </c>
      <c r="B257" s="37" t="s">
        <v>353</v>
      </c>
      <c r="C257" s="38"/>
      <c r="D257" s="38"/>
      <c r="E257" s="38"/>
      <c r="F257" s="38"/>
      <c r="G257" s="46" t="s">
        <v>722</v>
      </c>
      <c r="H257" s="27">
        <v>66124.31</v>
      </c>
      <c r="I257" s="27">
        <v>12555.92</v>
      </c>
      <c r="J257" s="27">
        <v>0</v>
      </c>
      <c r="K257" s="27">
        <v>78680.23</v>
      </c>
      <c r="L257" s="68"/>
    </row>
    <row r="258" spans="1:12" x14ac:dyDescent="0.3">
      <c r="A258" s="45" t="s">
        <v>723</v>
      </c>
      <c r="B258" s="37" t="s">
        <v>353</v>
      </c>
      <c r="C258" s="38"/>
      <c r="D258" s="38"/>
      <c r="E258" s="38"/>
      <c r="F258" s="38"/>
      <c r="G258" s="46" t="s">
        <v>724</v>
      </c>
      <c r="H258" s="27">
        <v>27111.14</v>
      </c>
      <c r="I258" s="27">
        <v>4255.2</v>
      </c>
      <c r="J258" s="27">
        <v>0</v>
      </c>
      <c r="K258" s="27">
        <v>31366.34</v>
      </c>
      <c r="L258" s="68"/>
    </row>
    <row r="259" spans="1:12" x14ac:dyDescent="0.3">
      <c r="A259" s="45" t="s">
        <v>725</v>
      </c>
      <c r="B259" s="37" t="s">
        <v>353</v>
      </c>
      <c r="C259" s="38"/>
      <c r="D259" s="38"/>
      <c r="E259" s="38"/>
      <c r="F259" s="38"/>
      <c r="G259" s="46" t="s">
        <v>726</v>
      </c>
      <c r="H259" s="27">
        <v>4186</v>
      </c>
      <c r="I259" s="27">
        <v>0</v>
      </c>
      <c r="J259" s="27">
        <v>0</v>
      </c>
      <c r="K259" s="27">
        <v>4186</v>
      </c>
      <c r="L259" s="68"/>
    </row>
    <row r="260" spans="1:12" x14ac:dyDescent="0.3">
      <c r="A260" s="45" t="s">
        <v>727</v>
      </c>
      <c r="B260" s="37" t="s">
        <v>353</v>
      </c>
      <c r="C260" s="38"/>
      <c r="D260" s="38"/>
      <c r="E260" s="38"/>
      <c r="F260" s="38"/>
      <c r="G260" s="46" t="s">
        <v>728</v>
      </c>
      <c r="H260" s="27">
        <v>847.5</v>
      </c>
      <c r="I260" s="27">
        <v>0</v>
      </c>
      <c r="J260" s="27">
        <v>0</v>
      </c>
      <c r="K260" s="27">
        <v>847.5</v>
      </c>
      <c r="L260" s="68"/>
    </row>
    <row r="261" spans="1:12" x14ac:dyDescent="0.3">
      <c r="A261" s="45" t="s">
        <v>729</v>
      </c>
      <c r="B261" s="37" t="s">
        <v>353</v>
      </c>
      <c r="C261" s="38"/>
      <c r="D261" s="38"/>
      <c r="E261" s="38"/>
      <c r="F261" s="38"/>
      <c r="G261" s="46" t="s">
        <v>730</v>
      </c>
      <c r="H261" s="27">
        <v>27548.85</v>
      </c>
      <c r="I261" s="27">
        <v>5006.5</v>
      </c>
      <c r="J261" s="27">
        <v>0</v>
      </c>
      <c r="K261" s="27">
        <v>32555.35</v>
      </c>
      <c r="L261" s="68"/>
    </row>
    <row r="262" spans="1:12" x14ac:dyDescent="0.3">
      <c r="A262" s="45" t="s">
        <v>731</v>
      </c>
      <c r="B262" s="37" t="s">
        <v>353</v>
      </c>
      <c r="C262" s="38"/>
      <c r="D262" s="38"/>
      <c r="E262" s="38"/>
      <c r="F262" s="38"/>
      <c r="G262" s="46" t="s">
        <v>686</v>
      </c>
      <c r="H262" s="27">
        <v>1078.55</v>
      </c>
      <c r="I262" s="27">
        <v>0</v>
      </c>
      <c r="J262" s="27">
        <v>0</v>
      </c>
      <c r="K262" s="27">
        <v>1078.55</v>
      </c>
      <c r="L262" s="68"/>
    </row>
    <row r="263" spans="1:12" x14ac:dyDescent="0.3">
      <c r="A263" s="47" t="s">
        <v>353</v>
      </c>
      <c r="B263" s="37" t="s">
        <v>353</v>
      </c>
      <c r="C263" s="38"/>
      <c r="D263" s="38"/>
      <c r="E263" s="38"/>
      <c r="F263" s="38"/>
      <c r="G263" s="48" t="s">
        <v>353</v>
      </c>
      <c r="H263" s="26"/>
      <c r="I263" s="26"/>
      <c r="J263" s="26"/>
      <c r="K263" s="26"/>
      <c r="L263" s="69"/>
    </row>
    <row r="264" spans="1:12" x14ac:dyDescent="0.3">
      <c r="A264" s="43" t="s">
        <v>732</v>
      </c>
      <c r="B264" s="37" t="s">
        <v>353</v>
      </c>
      <c r="C264" s="38"/>
      <c r="D264" s="38"/>
      <c r="E264" s="38"/>
      <c r="F264" s="44" t="s">
        <v>733</v>
      </c>
      <c r="G264" s="40"/>
      <c r="H264" s="25">
        <v>128837.8</v>
      </c>
      <c r="I264" s="25">
        <v>29041.67</v>
      </c>
      <c r="J264" s="25">
        <v>2012.36</v>
      </c>
      <c r="K264" s="25">
        <v>155867.10999999999</v>
      </c>
      <c r="L264" s="74">
        <f>I264-J264</f>
        <v>27029.309999999998</v>
      </c>
    </row>
    <row r="265" spans="1:12" x14ac:dyDescent="0.3">
      <c r="A265" s="45" t="s">
        <v>734</v>
      </c>
      <c r="B265" s="37" t="s">
        <v>353</v>
      </c>
      <c r="C265" s="38"/>
      <c r="D265" s="38"/>
      <c r="E265" s="38"/>
      <c r="F265" s="38"/>
      <c r="G265" s="46" t="s">
        <v>538</v>
      </c>
      <c r="H265" s="27">
        <v>17095.28</v>
      </c>
      <c r="I265" s="27">
        <v>3889.11</v>
      </c>
      <c r="J265" s="27">
        <v>0</v>
      </c>
      <c r="K265" s="27">
        <v>20984.39</v>
      </c>
      <c r="L265" s="68"/>
    </row>
    <row r="266" spans="1:12" x14ac:dyDescent="0.3">
      <c r="A266" s="45" t="s">
        <v>735</v>
      </c>
      <c r="B266" s="37" t="s">
        <v>353</v>
      </c>
      <c r="C266" s="38"/>
      <c r="D266" s="38"/>
      <c r="E266" s="38"/>
      <c r="F266" s="38"/>
      <c r="G266" s="46" t="s">
        <v>736</v>
      </c>
      <c r="H266" s="27">
        <v>18863.150000000001</v>
      </c>
      <c r="I266" s="27">
        <v>3497.76</v>
      </c>
      <c r="J266" s="27">
        <v>0</v>
      </c>
      <c r="K266" s="27">
        <v>22360.91</v>
      </c>
      <c r="L266" s="68"/>
    </row>
    <row r="267" spans="1:12" x14ac:dyDescent="0.3">
      <c r="A267" s="45" t="s">
        <v>737</v>
      </c>
      <c r="B267" s="37" t="s">
        <v>353</v>
      </c>
      <c r="C267" s="38"/>
      <c r="D267" s="38"/>
      <c r="E267" s="38"/>
      <c r="F267" s="38"/>
      <c r="G267" s="46" t="s">
        <v>738</v>
      </c>
      <c r="H267" s="27">
        <v>92879.37</v>
      </c>
      <c r="I267" s="27">
        <v>21654.799999999999</v>
      </c>
      <c r="J267" s="27">
        <v>2012.36</v>
      </c>
      <c r="K267" s="27">
        <v>112521.81</v>
      </c>
      <c r="L267" s="68"/>
    </row>
    <row r="268" spans="1:12" x14ac:dyDescent="0.3">
      <c r="A268" s="47" t="s">
        <v>353</v>
      </c>
      <c r="B268" s="37" t="s">
        <v>353</v>
      </c>
      <c r="C268" s="38"/>
      <c r="D268" s="38"/>
      <c r="E268" s="38"/>
      <c r="F268" s="38"/>
      <c r="G268" s="48" t="s">
        <v>353</v>
      </c>
      <c r="H268" s="26"/>
      <c r="I268" s="26"/>
      <c r="J268" s="26"/>
      <c r="K268" s="26"/>
      <c r="L268" s="69"/>
    </row>
    <row r="269" spans="1:12" x14ac:dyDescent="0.3">
      <c r="A269" s="43" t="s">
        <v>739</v>
      </c>
      <c r="B269" s="37" t="s">
        <v>353</v>
      </c>
      <c r="C269" s="38"/>
      <c r="D269" s="38"/>
      <c r="E269" s="38"/>
      <c r="F269" s="44" t="s">
        <v>740</v>
      </c>
      <c r="G269" s="40"/>
      <c r="H269" s="25">
        <v>77012.42</v>
      </c>
      <c r="I269" s="25">
        <v>28036.55</v>
      </c>
      <c r="J269" s="25">
        <v>0</v>
      </c>
      <c r="K269" s="25">
        <v>105048.97</v>
      </c>
      <c r="L269" s="74">
        <f>I269-J269</f>
        <v>28036.55</v>
      </c>
    </row>
    <row r="270" spans="1:12" x14ac:dyDescent="0.3">
      <c r="A270" s="45" t="s">
        <v>741</v>
      </c>
      <c r="B270" s="37" t="s">
        <v>353</v>
      </c>
      <c r="C270" s="38"/>
      <c r="D270" s="38"/>
      <c r="E270" s="38"/>
      <c r="F270" s="38"/>
      <c r="G270" s="46" t="s">
        <v>742</v>
      </c>
      <c r="H270" s="27">
        <v>222.46</v>
      </c>
      <c r="I270" s="27">
        <v>0</v>
      </c>
      <c r="J270" s="27">
        <v>0</v>
      </c>
      <c r="K270" s="27">
        <v>222.46</v>
      </c>
      <c r="L270" s="68"/>
    </row>
    <row r="271" spans="1:12" x14ac:dyDescent="0.3">
      <c r="A271" s="45" t="s">
        <v>743</v>
      </c>
      <c r="B271" s="37" t="s">
        <v>353</v>
      </c>
      <c r="C271" s="38"/>
      <c r="D271" s="38"/>
      <c r="E271" s="38"/>
      <c r="F271" s="38"/>
      <c r="G271" s="46" t="s">
        <v>744</v>
      </c>
      <c r="H271" s="27">
        <v>7290.75</v>
      </c>
      <c r="I271" s="27">
        <v>0</v>
      </c>
      <c r="J271" s="27">
        <v>0</v>
      </c>
      <c r="K271" s="27">
        <v>7290.75</v>
      </c>
      <c r="L271" s="68"/>
    </row>
    <row r="272" spans="1:12" x14ac:dyDescent="0.3">
      <c r="A272" s="45" t="s">
        <v>745</v>
      </c>
      <c r="B272" s="37" t="s">
        <v>353</v>
      </c>
      <c r="C272" s="38"/>
      <c r="D272" s="38"/>
      <c r="E272" s="38"/>
      <c r="F272" s="38"/>
      <c r="G272" s="46" t="s">
        <v>746</v>
      </c>
      <c r="H272" s="27">
        <v>423</v>
      </c>
      <c r="I272" s="27">
        <v>14</v>
      </c>
      <c r="J272" s="27">
        <v>0</v>
      </c>
      <c r="K272" s="27">
        <v>437</v>
      </c>
      <c r="L272" s="68"/>
    </row>
    <row r="273" spans="1:12" x14ac:dyDescent="0.3">
      <c r="A273" s="45" t="s">
        <v>747</v>
      </c>
      <c r="B273" s="37" t="s">
        <v>353</v>
      </c>
      <c r="C273" s="38"/>
      <c r="D273" s="38"/>
      <c r="E273" s="38"/>
      <c r="F273" s="38"/>
      <c r="G273" s="46" t="s">
        <v>748</v>
      </c>
      <c r="H273" s="27">
        <v>385.57</v>
      </c>
      <c r="I273" s="27">
        <v>0</v>
      </c>
      <c r="J273" s="27">
        <v>0</v>
      </c>
      <c r="K273" s="27">
        <v>385.57</v>
      </c>
      <c r="L273" s="68"/>
    </row>
    <row r="274" spans="1:12" x14ac:dyDescent="0.3">
      <c r="A274" s="45" t="s">
        <v>749</v>
      </c>
      <c r="B274" s="37" t="s">
        <v>353</v>
      </c>
      <c r="C274" s="38"/>
      <c r="D274" s="38"/>
      <c r="E274" s="38"/>
      <c r="F274" s="38"/>
      <c r="G274" s="46" t="s">
        <v>750</v>
      </c>
      <c r="H274" s="27">
        <v>9828.52</v>
      </c>
      <c r="I274" s="27">
        <v>15757.98</v>
      </c>
      <c r="J274" s="27">
        <v>0</v>
      </c>
      <c r="K274" s="27">
        <v>25586.5</v>
      </c>
      <c r="L274" s="68"/>
    </row>
    <row r="275" spans="1:12" x14ac:dyDescent="0.3">
      <c r="A275" s="45" t="s">
        <v>751</v>
      </c>
      <c r="B275" s="37" t="s">
        <v>353</v>
      </c>
      <c r="C275" s="38"/>
      <c r="D275" s="38"/>
      <c r="E275" s="38"/>
      <c r="F275" s="38"/>
      <c r="G275" s="46" t="s">
        <v>752</v>
      </c>
      <c r="H275" s="27">
        <v>10</v>
      </c>
      <c r="I275" s="27">
        <v>0</v>
      </c>
      <c r="J275" s="27">
        <v>0</v>
      </c>
      <c r="K275" s="27">
        <v>10</v>
      </c>
      <c r="L275" s="68"/>
    </row>
    <row r="276" spans="1:12" x14ac:dyDescent="0.3">
      <c r="A276" s="45" t="s">
        <v>753</v>
      </c>
      <c r="B276" s="37" t="s">
        <v>353</v>
      </c>
      <c r="C276" s="38"/>
      <c r="D276" s="38"/>
      <c r="E276" s="38"/>
      <c r="F276" s="38"/>
      <c r="G276" s="46" t="s">
        <v>754</v>
      </c>
      <c r="H276" s="27">
        <v>246</v>
      </c>
      <c r="I276" s="27">
        <v>0</v>
      </c>
      <c r="J276" s="27">
        <v>0</v>
      </c>
      <c r="K276" s="27">
        <v>246</v>
      </c>
      <c r="L276" s="68"/>
    </row>
    <row r="277" spans="1:12" x14ac:dyDescent="0.3">
      <c r="A277" s="45" t="s">
        <v>755</v>
      </c>
      <c r="B277" s="37" t="s">
        <v>353</v>
      </c>
      <c r="C277" s="38"/>
      <c r="D277" s="38"/>
      <c r="E277" s="38"/>
      <c r="F277" s="38"/>
      <c r="G277" s="46" t="s">
        <v>756</v>
      </c>
      <c r="H277" s="27">
        <v>4398.8999999999996</v>
      </c>
      <c r="I277" s="27">
        <v>0</v>
      </c>
      <c r="J277" s="27">
        <v>0</v>
      </c>
      <c r="K277" s="27">
        <v>4398.8999999999996</v>
      </c>
      <c r="L277" s="68"/>
    </row>
    <row r="278" spans="1:12" x14ac:dyDescent="0.3">
      <c r="A278" s="45" t="s">
        <v>757</v>
      </c>
      <c r="B278" s="37" t="s">
        <v>353</v>
      </c>
      <c r="C278" s="38"/>
      <c r="D278" s="38"/>
      <c r="E278" s="38"/>
      <c r="F278" s="38"/>
      <c r="G278" s="46" t="s">
        <v>758</v>
      </c>
      <c r="H278" s="27">
        <v>599.85</v>
      </c>
      <c r="I278" s="27">
        <v>1010.34</v>
      </c>
      <c r="J278" s="27">
        <v>0</v>
      </c>
      <c r="K278" s="27">
        <v>1610.19</v>
      </c>
      <c r="L278" s="68"/>
    </row>
    <row r="279" spans="1:12" x14ac:dyDescent="0.3">
      <c r="A279" s="45" t="s">
        <v>759</v>
      </c>
      <c r="B279" s="37" t="s">
        <v>353</v>
      </c>
      <c r="C279" s="38"/>
      <c r="D279" s="38"/>
      <c r="E279" s="38"/>
      <c r="F279" s="38"/>
      <c r="G279" s="46" t="s">
        <v>760</v>
      </c>
      <c r="H279" s="27">
        <v>15241.84</v>
      </c>
      <c r="I279" s="27">
        <v>1789.72</v>
      </c>
      <c r="J279" s="27">
        <v>0</v>
      </c>
      <c r="K279" s="27">
        <v>17031.560000000001</v>
      </c>
      <c r="L279" s="68"/>
    </row>
    <row r="280" spans="1:12" x14ac:dyDescent="0.3">
      <c r="A280" s="45" t="s">
        <v>761</v>
      </c>
      <c r="B280" s="37" t="s">
        <v>353</v>
      </c>
      <c r="C280" s="38"/>
      <c r="D280" s="38"/>
      <c r="E280" s="38"/>
      <c r="F280" s="38"/>
      <c r="G280" s="46" t="s">
        <v>762</v>
      </c>
      <c r="H280" s="27">
        <v>2365.75</v>
      </c>
      <c r="I280" s="27">
        <v>158.86000000000001</v>
      </c>
      <c r="J280" s="27">
        <v>0</v>
      </c>
      <c r="K280" s="27">
        <v>2524.61</v>
      </c>
      <c r="L280" s="68"/>
    </row>
    <row r="281" spans="1:12" x14ac:dyDescent="0.3">
      <c r="A281" s="45" t="s">
        <v>763</v>
      </c>
      <c r="B281" s="37" t="s">
        <v>353</v>
      </c>
      <c r="C281" s="38"/>
      <c r="D281" s="38"/>
      <c r="E281" s="38"/>
      <c r="F281" s="38"/>
      <c r="G281" s="46" t="s">
        <v>764</v>
      </c>
      <c r="H281" s="27">
        <v>1773.12</v>
      </c>
      <c r="I281" s="27">
        <v>0</v>
      </c>
      <c r="J281" s="27">
        <v>0</v>
      </c>
      <c r="K281" s="27">
        <v>1773.12</v>
      </c>
      <c r="L281" s="68"/>
    </row>
    <row r="282" spans="1:12" x14ac:dyDescent="0.3">
      <c r="A282" s="45" t="s">
        <v>765</v>
      </c>
      <c r="B282" s="37" t="s">
        <v>353</v>
      </c>
      <c r="C282" s="38"/>
      <c r="D282" s="38"/>
      <c r="E282" s="38"/>
      <c r="F282" s="38"/>
      <c r="G282" s="46" t="s">
        <v>766</v>
      </c>
      <c r="H282" s="27">
        <v>34226.660000000003</v>
      </c>
      <c r="I282" s="27">
        <v>9305.65</v>
      </c>
      <c r="J282" s="27">
        <v>0</v>
      </c>
      <c r="K282" s="27">
        <v>43532.31</v>
      </c>
      <c r="L282" s="68"/>
    </row>
    <row r="283" spans="1:12" x14ac:dyDescent="0.3">
      <c r="A283" s="47" t="s">
        <v>353</v>
      </c>
      <c r="B283" s="37" t="s">
        <v>353</v>
      </c>
      <c r="C283" s="38"/>
      <c r="D283" s="38"/>
      <c r="E283" s="38"/>
      <c r="F283" s="38"/>
      <c r="G283" s="48" t="s">
        <v>353</v>
      </c>
      <c r="H283" s="26"/>
      <c r="I283" s="26"/>
      <c r="J283" s="26"/>
      <c r="K283" s="26"/>
      <c r="L283" s="69"/>
    </row>
    <row r="284" spans="1:12" x14ac:dyDescent="0.3">
      <c r="A284" s="43" t="s">
        <v>767</v>
      </c>
      <c r="B284" s="37" t="s">
        <v>353</v>
      </c>
      <c r="C284" s="38"/>
      <c r="D284" s="38"/>
      <c r="E284" s="38"/>
      <c r="F284" s="44" t="s">
        <v>768</v>
      </c>
      <c r="G284" s="40"/>
      <c r="H284" s="25">
        <v>6739.2</v>
      </c>
      <c r="I284" s="25">
        <v>882</v>
      </c>
      <c r="J284" s="25">
        <v>0</v>
      </c>
      <c r="K284" s="25">
        <v>7621.2</v>
      </c>
      <c r="L284" s="74">
        <f>I284-J284</f>
        <v>882</v>
      </c>
    </row>
    <row r="285" spans="1:12" x14ac:dyDescent="0.3">
      <c r="A285" s="45" t="s">
        <v>769</v>
      </c>
      <c r="B285" s="37" t="s">
        <v>353</v>
      </c>
      <c r="C285" s="38"/>
      <c r="D285" s="38"/>
      <c r="E285" s="38"/>
      <c r="F285" s="38"/>
      <c r="G285" s="46" t="s">
        <v>770</v>
      </c>
      <c r="H285" s="27">
        <v>800</v>
      </c>
      <c r="I285" s="27">
        <v>0</v>
      </c>
      <c r="J285" s="27">
        <v>0</v>
      </c>
      <c r="K285" s="27">
        <v>800</v>
      </c>
      <c r="L285" s="68"/>
    </row>
    <row r="286" spans="1:12" x14ac:dyDescent="0.3">
      <c r="A286" s="45" t="s">
        <v>771</v>
      </c>
      <c r="B286" s="37" t="s">
        <v>353</v>
      </c>
      <c r="C286" s="38"/>
      <c r="D286" s="38"/>
      <c r="E286" s="38"/>
      <c r="F286" s="38"/>
      <c r="G286" s="46" t="s">
        <v>772</v>
      </c>
      <c r="H286" s="27">
        <v>5924.2</v>
      </c>
      <c r="I286" s="27">
        <v>882</v>
      </c>
      <c r="J286" s="27">
        <v>0</v>
      </c>
      <c r="K286" s="27">
        <v>6806.2</v>
      </c>
      <c r="L286" s="68"/>
    </row>
    <row r="287" spans="1:12" x14ac:dyDescent="0.3">
      <c r="A287" s="45" t="s">
        <v>773</v>
      </c>
      <c r="B287" s="37" t="s">
        <v>353</v>
      </c>
      <c r="C287" s="38"/>
      <c r="D287" s="38"/>
      <c r="E287" s="38"/>
      <c r="F287" s="38"/>
      <c r="G287" s="46" t="s">
        <v>774</v>
      </c>
      <c r="H287" s="27">
        <v>15</v>
      </c>
      <c r="I287" s="27">
        <v>0</v>
      </c>
      <c r="J287" s="27">
        <v>0</v>
      </c>
      <c r="K287" s="27">
        <v>15</v>
      </c>
      <c r="L287" s="68"/>
    </row>
    <row r="288" spans="1:12" x14ac:dyDescent="0.3">
      <c r="A288" s="47" t="s">
        <v>353</v>
      </c>
      <c r="B288" s="37" t="s">
        <v>353</v>
      </c>
      <c r="C288" s="38"/>
      <c r="D288" s="38"/>
      <c r="E288" s="38"/>
      <c r="F288" s="38"/>
      <c r="G288" s="48" t="s">
        <v>353</v>
      </c>
      <c r="H288" s="26"/>
      <c r="I288" s="26"/>
      <c r="J288" s="26"/>
      <c r="K288" s="26"/>
      <c r="L288" s="69"/>
    </row>
    <row r="289" spans="1:12" x14ac:dyDescent="0.3">
      <c r="A289" s="43" t="s">
        <v>775</v>
      </c>
      <c r="B289" s="37" t="s">
        <v>353</v>
      </c>
      <c r="C289" s="38"/>
      <c r="D289" s="38"/>
      <c r="E289" s="38"/>
      <c r="F289" s="44" t="s">
        <v>776</v>
      </c>
      <c r="G289" s="40"/>
      <c r="H289" s="25">
        <v>3300</v>
      </c>
      <c r="I289" s="25">
        <v>0</v>
      </c>
      <c r="J289" s="25">
        <v>0</v>
      </c>
      <c r="K289" s="25">
        <v>3300</v>
      </c>
      <c r="L289" s="74">
        <f>I289-J289</f>
        <v>0</v>
      </c>
    </row>
    <row r="290" spans="1:12" x14ac:dyDescent="0.3">
      <c r="A290" s="45" t="s">
        <v>777</v>
      </c>
      <c r="B290" s="37" t="s">
        <v>353</v>
      </c>
      <c r="C290" s="38"/>
      <c r="D290" s="38"/>
      <c r="E290" s="38"/>
      <c r="F290" s="38"/>
      <c r="G290" s="46" t="s">
        <v>778</v>
      </c>
      <c r="H290" s="27">
        <v>3300</v>
      </c>
      <c r="I290" s="27">
        <v>0</v>
      </c>
      <c r="J290" s="27">
        <v>0</v>
      </c>
      <c r="K290" s="27">
        <v>3300</v>
      </c>
      <c r="L290" s="68"/>
    </row>
    <row r="291" spans="1:12" x14ac:dyDescent="0.3">
      <c r="A291" s="47" t="s">
        <v>353</v>
      </c>
      <c r="B291" s="37" t="s">
        <v>353</v>
      </c>
      <c r="C291" s="38"/>
      <c r="D291" s="38"/>
      <c r="E291" s="38"/>
      <c r="F291" s="38"/>
      <c r="G291" s="48" t="s">
        <v>353</v>
      </c>
      <c r="H291" s="26"/>
      <c r="I291" s="26"/>
      <c r="J291" s="26"/>
      <c r="K291" s="26"/>
      <c r="L291" s="69"/>
    </row>
    <row r="292" spans="1:12" x14ac:dyDescent="0.3">
      <c r="A292" s="43" t="s">
        <v>779</v>
      </c>
      <c r="B292" s="36" t="s">
        <v>353</v>
      </c>
      <c r="C292" s="44" t="s">
        <v>780</v>
      </c>
      <c r="D292" s="40"/>
      <c r="E292" s="40"/>
      <c r="F292" s="40"/>
      <c r="G292" s="40"/>
      <c r="H292" s="25">
        <v>507200.7</v>
      </c>
      <c r="I292" s="25">
        <v>61422.32</v>
      </c>
      <c r="J292" s="25">
        <v>0.01</v>
      </c>
      <c r="K292" s="25">
        <v>568623.01</v>
      </c>
      <c r="L292" s="74">
        <f>I292-J292</f>
        <v>61422.31</v>
      </c>
    </row>
    <row r="293" spans="1:12" x14ac:dyDescent="0.3">
      <c r="A293" s="43" t="s">
        <v>781</v>
      </c>
      <c r="B293" s="37" t="s">
        <v>353</v>
      </c>
      <c r="C293" s="38"/>
      <c r="D293" s="44" t="s">
        <v>780</v>
      </c>
      <c r="E293" s="40"/>
      <c r="F293" s="40"/>
      <c r="G293" s="40"/>
      <c r="H293" s="25">
        <v>507200.7</v>
      </c>
      <c r="I293" s="25">
        <v>61422.32</v>
      </c>
      <c r="J293" s="25">
        <v>0.01</v>
      </c>
      <c r="K293" s="25">
        <v>568623.01</v>
      </c>
      <c r="L293" s="72"/>
    </row>
    <row r="294" spans="1:12" x14ac:dyDescent="0.3">
      <c r="A294" s="43" t="s">
        <v>782</v>
      </c>
      <c r="B294" s="37" t="s">
        <v>353</v>
      </c>
      <c r="C294" s="38"/>
      <c r="D294" s="38"/>
      <c r="E294" s="44" t="s">
        <v>780</v>
      </c>
      <c r="F294" s="40"/>
      <c r="G294" s="40"/>
      <c r="H294" s="25">
        <v>507200.7</v>
      </c>
      <c r="I294" s="25">
        <v>61422.32</v>
      </c>
      <c r="J294" s="25">
        <v>0.01</v>
      </c>
      <c r="K294" s="25">
        <v>568623.01</v>
      </c>
      <c r="L294" s="72"/>
    </row>
    <row r="295" spans="1:12" x14ac:dyDescent="0.3">
      <c r="A295" s="43" t="s">
        <v>783</v>
      </c>
      <c r="B295" s="37" t="s">
        <v>353</v>
      </c>
      <c r="C295" s="38"/>
      <c r="D295" s="38"/>
      <c r="E295" s="38"/>
      <c r="F295" s="44" t="s">
        <v>784</v>
      </c>
      <c r="G295" s="40"/>
      <c r="H295" s="25">
        <v>342211.44</v>
      </c>
      <c r="I295" s="25">
        <v>35427.47</v>
      </c>
      <c r="J295" s="25">
        <v>0</v>
      </c>
      <c r="K295" s="25">
        <v>377638.91</v>
      </c>
      <c r="L295" s="74">
        <f>I295-J295</f>
        <v>35427.47</v>
      </c>
    </row>
    <row r="296" spans="1:12" x14ac:dyDescent="0.3">
      <c r="A296" s="45" t="s">
        <v>785</v>
      </c>
      <c r="B296" s="37" t="s">
        <v>353</v>
      </c>
      <c r="C296" s="38"/>
      <c r="D296" s="38"/>
      <c r="E296" s="38"/>
      <c r="F296" s="38"/>
      <c r="G296" s="46" t="s">
        <v>786</v>
      </c>
      <c r="H296" s="27">
        <v>19916.77</v>
      </c>
      <c r="I296" s="27">
        <v>0</v>
      </c>
      <c r="J296" s="27">
        <v>0</v>
      </c>
      <c r="K296" s="27">
        <v>19916.77</v>
      </c>
      <c r="L296" s="68"/>
    </row>
    <row r="297" spans="1:12" x14ac:dyDescent="0.3">
      <c r="A297" s="45" t="s">
        <v>787</v>
      </c>
      <c r="B297" s="37" t="s">
        <v>353</v>
      </c>
      <c r="C297" s="38"/>
      <c r="D297" s="38"/>
      <c r="E297" s="38"/>
      <c r="F297" s="38"/>
      <c r="G297" s="46" t="s">
        <v>788</v>
      </c>
      <c r="H297" s="27">
        <v>7730</v>
      </c>
      <c r="I297" s="27">
        <v>7380</v>
      </c>
      <c r="J297" s="27">
        <v>0</v>
      </c>
      <c r="K297" s="27">
        <v>15110</v>
      </c>
      <c r="L297" s="68"/>
    </row>
    <row r="298" spans="1:12" x14ac:dyDescent="0.3">
      <c r="A298" s="45" t="s">
        <v>789</v>
      </c>
      <c r="B298" s="37" t="s">
        <v>353</v>
      </c>
      <c r="C298" s="38"/>
      <c r="D298" s="38"/>
      <c r="E298" s="38"/>
      <c r="F298" s="38"/>
      <c r="G298" s="46" t="s">
        <v>790</v>
      </c>
      <c r="H298" s="27">
        <v>139.97999999999999</v>
      </c>
      <c r="I298" s="27">
        <v>117.07</v>
      </c>
      <c r="J298" s="27">
        <v>0</v>
      </c>
      <c r="K298" s="27">
        <v>257.05</v>
      </c>
      <c r="L298" s="68"/>
    </row>
    <row r="299" spans="1:12" x14ac:dyDescent="0.3">
      <c r="A299" s="45" t="s">
        <v>791</v>
      </c>
      <c r="B299" s="37" t="s">
        <v>353</v>
      </c>
      <c r="C299" s="38"/>
      <c r="D299" s="38"/>
      <c r="E299" s="38"/>
      <c r="F299" s="38"/>
      <c r="G299" s="46" t="s">
        <v>792</v>
      </c>
      <c r="H299" s="27">
        <v>72760</v>
      </c>
      <c r="I299" s="27">
        <v>7276</v>
      </c>
      <c r="J299" s="27">
        <v>0</v>
      </c>
      <c r="K299" s="27">
        <v>80036</v>
      </c>
      <c r="L299" s="68"/>
    </row>
    <row r="300" spans="1:12" x14ac:dyDescent="0.3">
      <c r="A300" s="45" t="s">
        <v>793</v>
      </c>
      <c r="B300" s="37" t="s">
        <v>353</v>
      </c>
      <c r="C300" s="38"/>
      <c r="D300" s="38"/>
      <c r="E300" s="38"/>
      <c r="F300" s="38"/>
      <c r="G300" s="46" t="s">
        <v>794</v>
      </c>
      <c r="H300" s="27">
        <v>7111.12</v>
      </c>
      <c r="I300" s="27">
        <v>203.06</v>
      </c>
      <c r="J300" s="27">
        <v>0</v>
      </c>
      <c r="K300" s="27">
        <v>7314.18</v>
      </c>
      <c r="L300" s="68"/>
    </row>
    <row r="301" spans="1:12" x14ac:dyDescent="0.3">
      <c r="A301" s="45" t="s">
        <v>795</v>
      </c>
      <c r="B301" s="37" t="s">
        <v>353</v>
      </c>
      <c r="C301" s="38"/>
      <c r="D301" s="38"/>
      <c r="E301" s="38"/>
      <c r="F301" s="38"/>
      <c r="G301" s="46" t="s">
        <v>796</v>
      </c>
      <c r="H301" s="27">
        <v>68786.36</v>
      </c>
      <c r="I301" s="27">
        <v>4467.04</v>
      </c>
      <c r="J301" s="27">
        <v>0</v>
      </c>
      <c r="K301" s="27">
        <v>73253.399999999994</v>
      </c>
      <c r="L301" s="68"/>
    </row>
    <row r="302" spans="1:12" x14ac:dyDescent="0.3">
      <c r="A302" s="45" t="s">
        <v>797</v>
      </c>
      <c r="B302" s="37" t="s">
        <v>353</v>
      </c>
      <c r="C302" s="38"/>
      <c r="D302" s="38"/>
      <c r="E302" s="38"/>
      <c r="F302" s="38"/>
      <c r="G302" s="46" t="s">
        <v>798</v>
      </c>
      <c r="H302" s="27">
        <v>5488.05</v>
      </c>
      <c r="I302" s="27">
        <v>0</v>
      </c>
      <c r="J302" s="27">
        <v>0</v>
      </c>
      <c r="K302" s="27">
        <v>5488.05</v>
      </c>
      <c r="L302" s="68"/>
    </row>
    <row r="303" spans="1:12" x14ac:dyDescent="0.3">
      <c r="A303" s="45" t="s">
        <v>799</v>
      </c>
      <c r="B303" s="37" t="s">
        <v>353</v>
      </c>
      <c r="C303" s="38"/>
      <c r="D303" s="38"/>
      <c r="E303" s="38"/>
      <c r="F303" s="38"/>
      <c r="G303" s="46" t="s">
        <v>800</v>
      </c>
      <c r="H303" s="27">
        <v>153008.53</v>
      </c>
      <c r="I303" s="27">
        <v>15984.3</v>
      </c>
      <c r="J303" s="27">
        <v>0</v>
      </c>
      <c r="K303" s="27">
        <v>168992.83</v>
      </c>
      <c r="L303" s="68"/>
    </row>
    <row r="304" spans="1:12" x14ac:dyDescent="0.3">
      <c r="A304" s="45" t="s">
        <v>801</v>
      </c>
      <c r="B304" s="37" t="s">
        <v>353</v>
      </c>
      <c r="C304" s="38"/>
      <c r="D304" s="38"/>
      <c r="E304" s="38"/>
      <c r="F304" s="38"/>
      <c r="G304" s="46" t="s">
        <v>802</v>
      </c>
      <c r="H304" s="27">
        <v>7270.63</v>
      </c>
      <c r="I304" s="27">
        <v>0</v>
      </c>
      <c r="J304" s="27">
        <v>0</v>
      </c>
      <c r="K304" s="27">
        <v>7270.63</v>
      </c>
      <c r="L304" s="68"/>
    </row>
    <row r="305" spans="1:12" x14ac:dyDescent="0.3">
      <c r="A305" s="47" t="s">
        <v>353</v>
      </c>
      <c r="B305" s="37" t="s">
        <v>353</v>
      </c>
      <c r="C305" s="38"/>
      <c r="D305" s="38"/>
      <c r="E305" s="38"/>
      <c r="F305" s="38"/>
      <c r="G305" s="48" t="s">
        <v>353</v>
      </c>
      <c r="H305" s="26"/>
      <c r="I305" s="26"/>
      <c r="J305" s="26"/>
      <c r="K305" s="26"/>
      <c r="L305" s="69"/>
    </row>
    <row r="306" spans="1:12" x14ac:dyDescent="0.3">
      <c r="A306" s="43" t="s">
        <v>803</v>
      </c>
      <c r="B306" s="37" t="s">
        <v>353</v>
      </c>
      <c r="C306" s="38"/>
      <c r="D306" s="38"/>
      <c r="E306" s="38"/>
      <c r="F306" s="44" t="s">
        <v>804</v>
      </c>
      <c r="G306" s="40"/>
      <c r="H306" s="25">
        <v>50214.66</v>
      </c>
      <c r="I306" s="25">
        <v>15953.24</v>
      </c>
      <c r="J306" s="25">
        <v>0</v>
      </c>
      <c r="K306" s="25">
        <v>66167.899999999994</v>
      </c>
      <c r="L306" s="74">
        <f>I306-J306</f>
        <v>15953.24</v>
      </c>
    </row>
    <row r="307" spans="1:12" x14ac:dyDescent="0.3">
      <c r="A307" s="45" t="s">
        <v>805</v>
      </c>
      <c r="B307" s="37" t="s">
        <v>353</v>
      </c>
      <c r="C307" s="38"/>
      <c r="D307" s="38"/>
      <c r="E307" s="38"/>
      <c r="F307" s="38"/>
      <c r="G307" s="46" t="s">
        <v>806</v>
      </c>
      <c r="H307" s="27">
        <v>549</v>
      </c>
      <c r="I307" s="27">
        <v>0</v>
      </c>
      <c r="J307" s="27">
        <v>0</v>
      </c>
      <c r="K307" s="27">
        <v>549</v>
      </c>
      <c r="L307" s="68"/>
    </row>
    <row r="308" spans="1:12" x14ac:dyDescent="0.3">
      <c r="A308" s="45" t="s">
        <v>807</v>
      </c>
      <c r="B308" s="37" t="s">
        <v>353</v>
      </c>
      <c r="C308" s="38"/>
      <c r="D308" s="38"/>
      <c r="E308" s="38"/>
      <c r="F308" s="38"/>
      <c r="G308" s="46" t="s">
        <v>808</v>
      </c>
      <c r="H308" s="27">
        <v>45165.66</v>
      </c>
      <c r="I308" s="27">
        <v>15953.21</v>
      </c>
      <c r="J308" s="27">
        <v>0</v>
      </c>
      <c r="K308" s="27">
        <v>61118.87</v>
      </c>
      <c r="L308" s="68"/>
    </row>
    <row r="309" spans="1:12" x14ac:dyDescent="0.3">
      <c r="A309" s="45" t="s">
        <v>809</v>
      </c>
      <c r="B309" s="37" t="s">
        <v>353</v>
      </c>
      <c r="C309" s="38"/>
      <c r="D309" s="38"/>
      <c r="E309" s="38"/>
      <c r="F309" s="38"/>
      <c r="G309" s="46" t="s">
        <v>810</v>
      </c>
      <c r="H309" s="27">
        <v>4500</v>
      </c>
      <c r="I309" s="27">
        <v>0.03</v>
      </c>
      <c r="J309" s="27">
        <v>0</v>
      </c>
      <c r="K309" s="27">
        <v>4500.03</v>
      </c>
      <c r="L309" s="68"/>
    </row>
    <row r="310" spans="1:12" x14ac:dyDescent="0.3">
      <c r="A310" s="47" t="s">
        <v>353</v>
      </c>
      <c r="B310" s="37" t="s">
        <v>353</v>
      </c>
      <c r="C310" s="38"/>
      <c r="D310" s="38"/>
      <c r="E310" s="38"/>
      <c r="F310" s="38"/>
      <c r="G310" s="48" t="s">
        <v>353</v>
      </c>
      <c r="H310" s="26"/>
      <c r="I310" s="26"/>
      <c r="J310" s="26"/>
      <c r="K310" s="26"/>
      <c r="L310" s="69"/>
    </row>
    <row r="311" spans="1:12" x14ac:dyDescent="0.3">
      <c r="A311" s="43" t="s">
        <v>811</v>
      </c>
      <c r="B311" s="37" t="s">
        <v>353</v>
      </c>
      <c r="C311" s="38"/>
      <c r="D311" s="38"/>
      <c r="E311" s="38"/>
      <c r="F311" s="44" t="s">
        <v>812</v>
      </c>
      <c r="G311" s="40"/>
      <c r="H311" s="25">
        <v>44851.5</v>
      </c>
      <c r="I311" s="25">
        <v>4426.13</v>
      </c>
      <c r="J311" s="25">
        <v>0</v>
      </c>
      <c r="K311" s="25">
        <v>49277.63</v>
      </c>
      <c r="L311" s="74">
        <f>I311-J311</f>
        <v>4426.13</v>
      </c>
    </row>
    <row r="312" spans="1:12" x14ac:dyDescent="0.3">
      <c r="A312" s="45" t="s">
        <v>813</v>
      </c>
      <c r="B312" s="37" t="s">
        <v>353</v>
      </c>
      <c r="C312" s="38"/>
      <c r="D312" s="38"/>
      <c r="E312" s="38"/>
      <c r="F312" s="38"/>
      <c r="G312" s="46" t="s">
        <v>814</v>
      </c>
      <c r="H312" s="27">
        <v>44851.5</v>
      </c>
      <c r="I312" s="27">
        <v>4426.13</v>
      </c>
      <c r="J312" s="27">
        <v>0</v>
      </c>
      <c r="K312" s="27">
        <v>49277.63</v>
      </c>
      <c r="L312" s="68"/>
    </row>
    <row r="313" spans="1:12" x14ac:dyDescent="0.3">
      <c r="A313" s="47" t="s">
        <v>353</v>
      </c>
      <c r="B313" s="37" t="s">
        <v>353</v>
      </c>
      <c r="C313" s="38"/>
      <c r="D313" s="38"/>
      <c r="E313" s="38"/>
      <c r="F313" s="38"/>
      <c r="G313" s="48" t="s">
        <v>353</v>
      </c>
      <c r="H313" s="26"/>
      <c r="I313" s="26"/>
      <c r="J313" s="26"/>
      <c r="K313" s="26"/>
      <c r="L313" s="69"/>
    </row>
    <row r="314" spans="1:12" x14ac:dyDescent="0.3">
      <c r="A314" s="43" t="s">
        <v>815</v>
      </c>
      <c r="B314" s="37" t="s">
        <v>353</v>
      </c>
      <c r="C314" s="38"/>
      <c r="D314" s="38"/>
      <c r="E314" s="38"/>
      <c r="F314" s="44" t="s">
        <v>768</v>
      </c>
      <c r="G314" s="40"/>
      <c r="H314" s="25">
        <v>69923.100000000006</v>
      </c>
      <c r="I314" s="25">
        <v>5615.48</v>
      </c>
      <c r="J314" s="25">
        <v>0.01</v>
      </c>
      <c r="K314" s="25">
        <v>75538.570000000007</v>
      </c>
      <c r="L314" s="74">
        <f>I314-J314</f>
        <v>5615.4699999999993</v>
      </c>
    </row>
    <row r="315" spans="1:12" x14ac:dyDescent="0.3">
      <c r="A315" s="45" t="s">
        <v>816</v>
      </c>
      <c r="B315" s="37" t="s">
        <v>353</v>
      </c>
      <c r="C315" s="38"/>
      <c r="D315" s="38"/>
      <c r="E315" s="38"/>
      <c r="F315" s="38"/>
      <c r="G315" s="46" t="s">
        <v>770</v>
      </c>
      <c r="H315" s="27">
        <v>8822</v>
      </c>
      <c r="I315" s="27">
        <v>0</v>
      </c>
      <c r="J315" s="27">
        <v>0</v>
      </c>
      <c r="K315" s="27">
        <v>8822</v>
      </c>
      <c r="L315" s="74">
        <f t="shared" ref="L315:L317" si="2">I315-J315</f>
        <v>0</v>
      </c>
    </row>
    <row r="316" spans="1:12" x14ac:dyDescent="0.3">
      <c r="A316" s="45" t="s">
        <v>817</v>
      </c>
      <c r="B316" s="37" t="s">
        <v>353</v>
      </c>
      <c r="C316" s="38"/>
      <c r="D316" s="38"/>
      <c r="E316" s="38"/>
      <c r="F316" s="38"/>
      <c r="G316" s="46" t="s">
        <v>818</v>
      </c>
      <c r="H316" s="27">
        <v>31000</v>
      </c>
      <c r="I316" s="27">
        <v>4988</v>
      </c>
      <c r="J316" s="27">
        <v>0.01</v>
      </c>
      <c r="K316" s="27">
        <v>35987.99</v>
      </c>
      <c r="L316" s="74">
        <f t="shared" si="2"/>
        <v>4987.99</v>
      </c>
    </row>
    <row r="317" spans="1:12" x14ac:dyDescent="0.3">
      <c r="A317" s="45" t="s">
        <v>819</v>
      </c>
      <c r="B317" s="37" t="s">
        <v>353</v>
      </c>
      <c r="C317" s="38"/>
      <c r="D317" s="38"/>
      <c r="E317" s="38"/>
      <c r="F317" s="38"/>
      <c r="G317" s="46" t="s">
        <v>772</v>
      </c>
      <c r="H317" s="27">
        <v>30101.1</v>
      </c>
      <c r="I317" s="27">
        <v>627.48</v>
      </c>
      <c r="J317" s="27">
        <v>0</v>
      </c>
      <c r="K317" s="27">
        <v>30728.58</v>
      </c>
      <c r="L317" s="74">
        <f t="shared" si="2"/>
        <v>627.48</v>
      </c>
    </row>
    <row r="318" spans="1:12" x14ac:dyDescent="0.3">
      <c r="A318" s="47" t="s">
        <v>353</v>
      </c>
      <c r="B318" s="37" t="s">
        <v>353</v>
      </c>
      <c r="C318" s="38"/>
      <c r="D318" s="38"/>
      <c r="E318" s="38"/>
      <c r="F318" s="38"/>
      <c r="G318" s="48" t="s">
        <v>353</v>
      </c>
      <c r="H318" s="26"/>
      <c r="I318" s="26"/>
      <c r="J318" s="26"/>
      <c r="K318" s="26"/>
      <c r="L318" s="69"/>
    </row>
    <row r="319" spans="1:12" x14ac:dyDescent="0.3">
      <c r="A319" s="43" t="s">
        <v>820</v>
      </c>
      <c r="B319" s="36" t="s">
        <v>353</v>
      </c>
      <c r="C319" s="44" t="s">
        <v>821</v>
      </c>
      <c r="D319" s="40"/>
      <c r="E319" s="40"/>
      <c r="F319" s="40"/>
      <c r="G319" s="40"/>
      <c r="H319" s="25">
        <v>90227.54</v>
      </c>
      <c r="I319" s="25">
        <v>9581.0300000000007</v>
      </c>
      <c r="J319" s="25">
        <v>0.06</v>
      </c>
      <c r="K319" s="25">
        <v>99808.51</v>
      </c>
      <c r="L319" s="74">
        <f>I319-J319</f>
        <v>9580.9700000000012</v>
      </c>
    </row>
    <row r="320" spans="1:12" x14ac:dyDescent="0.3">
      <c r="A320" s="43" t="s">
        <v>822</v>
      </c>
      <c r="B320" s="37" t="s">
        <v>353</v>
      </c>
      <c r="C320" s="38"/>
      <c r="D320" s="44" t="s">
        <v>821</v>
      </c>
      <c r="E320" s="40"/>
      <c r="F320" s="40"/>
      <c r="G320" s="40"/>
      <c r="H320" s="25">
        <v>90227.54</v>
      </c>
      <c r="I320" s="25">
        <v>9581.0300000000007</v>
      </c>
      <c r="J320" s="25">
        <v>0.06</v>
      </c>
      <c r="K320" s="25">
        <v>99808.51</v>
      </c>
      <c r="L320" s="72"/>
    </row>
    <row r="321" spans="1:12" x14ac:dyDescent="0.3">
      <c r="A321" s="43" t="s">
        <v>823</v>
      </c>
      <c r="B321" s="37" t="s">
        <v>353</v>
      </c>
      <c r="C321" s="38"/>
      <c r="D321" s="38"/>
      <c r="E321" s="44" t="s">
        <v>824</v>
      </c>
      <c r="F321" s="40"/>
      <c r="G321" s="40"/>
      <c r="H321" s="25">
        <v>90227.54</v>
      </c>
      <c r="I321" s="25">
        <v>9581.0300000000007</v>
      </c>
      <c r="J321" s="25">
        <v>0.06</v>
      </c>
      <c r="K321" s="25">
        <v>99808.51</v>
      </c>
      <c r="L321" s="72"/>
    </row>
    <row r="322" spans="1:12" x14ac:dyDescent="0.3">
      <c r="A322" s="43" t="s">
        <v>825</v>
      </c>
      <c r="B322" s="37" t="s">
        <v>353</v>
      </c>
      <c r="C322" s="38"/>
      <c r="D322" s="38"/>
      <c r="E322" s="38"/>
      <c r="F322" s="44" t="s">
        <v>826</v>
      </c>
      <c r="G322" s="40"/>
      <c r="H322" s="25">
        <v>58481.95</v>
      </c>
      <c r="I322" s="25">
        <v>5340.72</v>
      </c>
      <c r="J322" s="25">
        <v>0.03</v>
      </c>
      <c r="K322" s="25">
        <v>63822.64</v>
      </c>
      <c r="L322" s="74">
        <f>I322-J322</f>
        <v>5340.6900000000005</v>
      </c>
    </row>
    <row r="323" spans="1:12" x14ac:dyDescent="0.3">
      <c r="A323" s="45" t="s">
        <v>827</v>
      </c>
      <c r="B323" s="37" t="s">
        <v>353</v>
      </c>
      <c r="C323" s="38"/>
      <c r="D323" s="38"/>
      <c r="E323" s="38"/>
      <c r="F323" s="38"/>
      <c r="G323" s="46" t="s">
        <v>828</v>
      </c>
      <c r="H323" s="27">
        <v>58481.95</v>
      </c>
      <c r="I323" s="27">
        <v>5340.72</v>
      </c>
      <c r="J323" s="27">
        <v>0.03</v>
      </c>
      <c r="K323" s="27">
        <v>63822.64</v>
      </c>
      <c r="L323" s="68"/>
    </row>
    <row r="324" spans="1:12" x14ac:dyDescent="0.3">
      <c r="A324" s="47" t="s">
        <v>353</v>
      </c>
      <c r="B324" s="37" t="s">
        <v>353</v>
      </c>
      <c r="C324" s="38"/>
      <c r="D324" s="38"/>
      <c r="E324" s="38"/>
      <c r="F324" s="38"/>
      <c r="G324" s="48" t="s">
        <v>353</v>
      </c>
      <c r="H324" s="26"/>
      <c r="I324" s="26"/>
      <c r="J324" s="26"/>
      <c r="K324" s="26"/>
      <c r="L324" s="69"/>
    </row>
    <row r="325" spans="1:12" x14ac:dyDescent="0.3">
      <c r="A325" s="43" t="s">
        <v>829</v>
      </c>
      <c r="B325" s="37" t="s">
        <v>353</v>
      </c>
      <c r="C325" s="38"/>
      <c r="D325" s="38"/>
      <c r="E325" s="38"/>
      <c r="F325" s="44" t="s">
        <v>830</v>
      </c>
      <c r="G325" s="40"/>
      <c r="H325" s="25">
        <v>6500</v>
      </c>
      <c r="I325" s="25">
        <v>0</v>
      </c>
      <c r="J325" s="25">
        <v>0</v>
      </c>
      <c r="K325" s="25">
        <v>6500</v>
      </c>
      <c r="L325" s="74">
        <f>I325-J325</f>
        <v>0</v>
      </c>
    </row>
    <row r="326" spans="1:12" x14ac:dyDescent="0.3">
      <c r="A326" s="45" t="s">
        <v>831</v>
      </c>
      <c r="B326" s="37" t="s">
        <v>353</v>
      </c>
      <c r="C326" s="38"/>
      <c r="D326" s="38"/>
      <c r="E326" s="38"/>
      <c r="F326" s="38"/>
      <c r="G326" s="46" t="s">
        <v>832</v>
      </c>
      <c r="H326" s="27">
        <v>6500</v>
      </c>
      <c r="I326" s="27">
        <v>0</v>
      </c>
      <c r="J326" s="27">
        <v>0</v>
      </c>
      <c r="K326" s="27">
        <v>6500</v>
      </c>
      <c r="L326" s="68"/>
    </row>
    <row r="327" spans="1:12" x14ac:dyDescent="0.3">
      <c r="A327" s="47" t="s">
        <v>353</v>
      </c>
      <c r="B327" s="37" t="s">
        <v>353</v>
      </c>
      <c r="C327" s="38"/>
      <c r="D327" s="38"/>
      <c r="E327" s="38"/>
      <c r="F327" s="38"/>
      <c r="G327" s="48" t="s">
        <v>353</v>
      </c>
      <c r="H327" s="26"/>
      <c r="I327" s="26"/>
      <c r="J327" s="26"/>
      <c r="K327" s="26"/>
      <c r="L327" s="69"/>
    </row>
    <row r="328" spans="1:12" x14ac:dyDescent="0.3">
      <c r="A328" s="43" t="s">
        <v>833</v>
      </c>
      <c r="B328" s="37" t="s">
        <v>353</v>
      </c>
      <c r="C328" s="38"/>
      <c r="D328" s="38"/>
      <c r="E328" s="38"/>
      <c r="F328" s="44" t="s">
        <v>834</v>
      </c>
      <c r="G328" s="40"/>
      <c r="H328" s="25">
        <v>6335.7</v>
      </c>
      <c r="I328" s="25">
        <v>2914.5</v>
      </c>
      <c r="J328" s="25">
        <v>0</v>
      </c>
      <c r="K328" s="25">
        <v>9250.2000000000007</v>
      </c>
      <c r="L328" s="74">
        <f>I328-J328</f>
        <v>2914.5</v>
      </c>
    </row>
    <row r="329" spans="1:12" x14ac:dyDescent="0.3">
      <c r="A329" s="45" t="s">
        <v>835</v>
      </c>
      <c r="B329" s="37" t="s">
        <v>353</v>
      </c>
      <c r="C329" s="38"/>
      <c r="D329" s="38"/>
      <c r="E329" s="38"/>
      <c r="F329" s="38"/>
      <c r="G329" s="46" t="s">
        <v>836</v>
      </c>
      <c r="H329" s="27">
        <v>6335.7</v>
      </c>
      <c r="I329" s="27">
        <v>2914.5</v>
      </c>
      <c r="J329" s="27">
        <v>0</v>
      </c>
      <c r="K329" s="27">
        <v>9250.2000000000007</v>
      </c>
      <c r="L329" s="68"/>
    </row>
    <row r="330" spans="1:12" x14ac:dyDescent="0.3">
      <c r="A330" s="47" t="s">
        <v>353</v>
      </c>
      <c r="B330" s="37" t="s">
        <v>353</v>
      </c>
      <c r="C330" s="38"/>
      <c r="D330" s="38"/>
      <c r="E330" s="38"/>
      <c r="F330" s="38"/>
      <c r="G330" s="48" t="s">
        <v>353</v>
      </c>
      <c r="H330" s="26"/>
      <c r="I330" s="26"/>
      <c r="J330" s="26"/>
      <c r="K330" s="26"/>
      <c r="L330" s="69"/>
    </row>
    <row r="331" spans="1:12" x14ac:dyDescent="0.3">
      <c r="A331" s="43" t="s">
        <v>837</v>
      </c>
      <c r="B331" s="37" t="s">
        <v>353</v>
      </c>
      <c r="C331" s="38"/>
      <c r="D331" s="38"/>
      <c r="E331" s="38"/>
      <c r="F331" s="44" t="s">
        <v>768</v>
      </c>
      <c r="G331" s="40"/>
      <c r="H331" s="25">
        <v>18909.89</v>
      </c>
      <c r="I331" s="25">
        <v>1325.81</v>
      </c>
      <c r="J331" s="25">
        <v>0.03</v>
      </c>
      <c r="K331" s="25">
        <v>20235.669999999998</v>
      </c>
      <c r="L331" s="74">
        <f>I331-J331</f>
        <v>1325.78</v>
      </c>
    </row>
    <row r="332" spans="1:12" x14ac:dyDescent="0.3">
      <c r="A332" s="45" t="s">
        <v>838</v>
      </c>
      <c r="B332" s="37" t="s">
        <v>353</v>
      </c>
      <c r="C332" s="38"/>
      <c r="D332" s="38"/>
      <c r="E332" s="38"/>
      <c r="F332" s="38"/>
      <c r="G332" s="46" t="s">
        <v>836</v>
      </c>
      <c r="H332" s="27">
        <v>216.4</v>
      </c>
      <c r="I332" s="27">
        <v>0</v>
      </c>
      <c r="J332" s="27">
        <v>0</v>
      </c>
      <c r="K332" s="27">
        <v>216.4</v>
      </c>
      <c r="L332" s="68"/>
    </row>
    <row r="333" spans="1:12" x14ac:dyDescent="0.3">
      <c r="A333" s="45" t="s">
        <v>839</v>
      </c>
      <c r="B333" s="37" t="s">
        <v>353</v>
      </c>
      <c r="C333" s="38"/>
      <c r="D333" s="38"/>
      <c r="E333" s="38"/>
      <c r="F333" s="38"/>
      <c r="G333" s="46" t="s">
        <v>772</v>
      </c>
      <c r="H333" s="27">
        <v>1712.9</v>
      </c>
      <c r="I333" s="27">
        <v>0</v>
      </c>
      <c r="J333" s="27">
        <v>0</v>
      </c>
      <c r="K333" s="27">
        <v>1712.9</v>
      </c>
      <c r="L333" s="68"/>
    </row>
    <row r="334" spans="1:12" x14ac:dyDescent="0.3">
      <c r="A334" s="45" t="s">
        <v>840</v>
      </c>
      <c r="B334" s="37" t="s">
        <v>353</v>
      </c>
      <c r="C334" s="38"/>
      <c r="D334" s="38"/>
      <c r="E334" s="38"/>
      <c r="F334" s="38"/>
      <c r="G334" s="46" t="s">
        <v>730</v>
      </c>
      <c r="H334" s="27">
        <v>1705.39</v>
      </c>
      <c r="I334" s="27">
        <v>0</v>
      </c>
      <c r="J334" s="27">
        <v>0</v>
      </c>
      <c r="K334" s="27">
        <v>1705.39</v>
      </c>
      <c r="L334" s="68"/>
    </row>
    <row r="335" spans="1:12" x14ac:dyDescent="0.3">
      <c r="A335" s="45" t="s">
        <v>841</v>
      </c>
      <c r="B335" s="37" t="s">
        <v>353</v>
      </c>
      <c r="C335" s="38"/>
      <c r="D335" s="38"/>
      <c r="E335" s="38"/>
      <c r="F335" s="38"/>
      <c r="G335" s="46" t="s">
        <v>770</v>
      </c>
      <c r="H335" s="27">
        <v>2017</v>
      </c>
      <c r="I335" s="27">
        <v>0</v>
      </c>
      <c r="J335" s="27">
        <v>0</v>
      </c>
      <c r="K335" s="27">
        <v>2017</v>
      </c>
      <c r="L335" s="68"/>
    </row>
    <row r="336" spans="1:12" x14ac:dyDescent="0.3">
      <c r="A336" s="45" t="s">
        <v>842</v>
      </c>
      <c r="B336" s="37" t="s">
        <v>353</v>
      </c>
      <c r="C336" s="38"/>
      <c r="D336" s="38"/>
      <c r="E336" s="38"/>
      <c r="F336" s="38"/>
      <c r="G336" s="46" t="s">
        <v>843</v>
      </c>
      <c r="H336" s="27">
        <v>13258.2</v>
      </c>
      <c r="I336" s="27">
        <v>1325.81</v>
      </c>
      <c r="J336" s="27">
        <v>0.03</v>
      </c>
      <c r="K336" s="27">
        <v>14583.98</v>
      </c>
      <c r="L336" s="68"/>
    </row>
    <row r="337" spans="1:12" x14ac:dyDescent="0.3">
      <c r="A337" s="43" t="s">
        <v>353</v>
      </c>
      <c r="B337" s="37" t="s">
        <v>353</v>
      </c>
      <c r="C337" s="38"/>
      <c r="D337" s="38"/>
      <c r="E337" s="44" t="s">
        <v>353</v>
      </c>
      <c r="F337" s="40"/>
      <c r="G337" s="40"/>
      <c r="H337" s="28"/>
      <c r="I337" s="28"/>
      <c r="J337" s="28"/>
      <c r="K337" s="28"/>
      <c r="L337" s="73"/>
    </row>
    <row r="338" spans="1:12" x14ac:dyDescent="0.3">
      <c r="A338" s="43" t="s">
        <v>844</v>
      </c>
      <c r="B338" s="36" t="s">
        <v>353</v>
      </c>
      <c r="C338" s="44" t="s">
        <v>845</v>
      </c>
      <c r="D338" s="40"/>
      <c r="E338" s="40"/>
      <c r="F338" s="40"/>
      <c r="G338" s="40"/>
      <c r="H338" s="25">
        <v>440342.14</v>
      </c>
      <c r="I338" s="25">
        <v>87838.37</v>
      </c>
      <c r="J338" s="25">
        <v>0</v>
      </c>
      <c r="K338" s="25">
        <v>528180.51</v>
      </c>
      <c r="L338" s="74">
        <f>I338-J338</f>
        <v>87838.37</v>
      </c>
    </row>
    <row r="339" spans="1:12" x14ac:dyDescent="0.3">
      <c r="A339" s="43" t="s">
        <v>846</v>
      </c>
      <c r="B339" s="37" t="s">
        <v>353</v>
      </c>
      <c r="C339" s="38"/>
      <c r="D339" s="44" t="s">
        <v>845</v>
      </c>
      <c r="E339" s="40"/>
      <c r="F339" s="40"/>
      <c r="G339" s="40"/>
      <c r="H339" s="25">
        <v>440342.14</v>
      </c>
      <c r="I339" s="25">
        <v>87838.37</v>
      </c>
      <c r="J339" s="25">
        <v>0</v>
      </c>
      <c r="K339" s="25">
        <v>528180.51</v>
      </c>
      <c r="L339" s="72"/>
    </row>
    <row r="340" spans="1:12" x14ac:dyDescent="0.3">
      <c r="A340" s="43" t="s">
        <v>847</v>
      </c>
      <c r="B340" s="37" t="s">
        <v>353</v>
      </c>
      <c r="C340" s="38"/>
      <c r="D340" s="38"/>
      <c r="E340" s="44" t="s">
        <v>845</v>
      </c>
      <c r="F340" s="40"/>
      <c r="G340" s="40"/>
      <c r="H340" s="25">
        <v>440342.14</v>
      </c>
      <c r="I340" s="25">
        <v>87838.37</v>
      </c>
      <c r="J340" s="25">
        <v>0</v>
      </c>
      <c r="K340" s="25">
        <v>528180.51</v>
      </c>
      <c r="L340" s="72"/>
    </row>
    <row r="341" spans="1:12" x14ac:dyDescent="0.3">
      <c r="A341" s="43" t="s">
        <v>848</v>
      </c>
      <c r="B341" s="37" t="s">
        <v>353</v>
      </c>
      <c r="C341" s="38"/>
      <c r="D341" s="38"/>
      <c r="E341" s="38"/>
      <c r="F341" s="44" t="s">
        <v>830</v>
      </c>
      <c r="G341" s="40"/>
      <c r="H341" s="25">
        <v>426294.15</v>
      </c>
      <c r="I341" s="25">
        <v>84890.37</v>
      </c>
      <c r="J341" s="25">
        <v>0</v>
      </c>
      <c r="K341" s="25">
        <v>511184.52</v>
      </c>
      <c r="L341" s="74">
        <f>I341-J341</f>
        <v>84890.37</v>
      </c>
    </row>
    <row r="342" spans="1:12" x14ac:dyDescent="0.3">
      <c r="A342" s="45" t="s">
        <v>849</v>
      </c>
      <c r="B342" s="37" t="s">
        <v>353</v>
      </c>
      <c r="C342" s="38"/>
      <c r="D342" s="38"/>
      <c r="E342" s="38"/>
      <c r="F342" s="38"/>
      <c r="G342" s="46" t="s">
        <v>850</v>
      </c>
      <c r="H342" s="27">
        <v>426294.15</v>
      </c>
      <c r="I342" s="27">
        <v>84890.37</v>
      </c>
      <c r="J342" s="27">
        <v>0</v>
      </c>
      <c r="K342" s="27">
        <v>511184.52</v>
      </c>
      <c r="L342" s="68"/>
    </row>
    <row r="343" spans="1:12" x14ac:dyDescent="0.3">
      <c r="A343" s="47" t="s">
        <v>353</v>
      </c>
      <c r="B343" s="37" t="s">
        <v>353</v>
      </c>
      <c r="C343" s="38"/>
      <c r="D343" s="38"/>
      <c r="E343" s="38"/>
      <c r="F343" s="38"/>
      <c r="G343" s="48" t="s">
        <v>353</v>
      </c>
      <c r="H343" s="26"/>
      <c r="I343" s="26"/>
      <c r="J343" s="26"/>
      <c r="K343" s="26"/>
      <c r="L343" s="69"/>
    </row>
    <row r="344" spans="1:12" x14ac:dyDescent="0.3">
      <c r="A344" s="43" t="s">
        <v>851</v>
      </c>
      <c r="B344" s="37" t="s">
        <v>353</v>
      </c>
      <c r="C344" s="38"/>
      <c r="D344" s="38"/>
      <c r="E344" s="38"/>
      <c r="F344" s="44" t="s">
        <v>852</v>
      </c>
      <c r="G344" s="40"/>
      <c r="H344" s="25">
        <v>2260</v>
      </c>
      <c r="I344" s="25">
        <v>0</v>
      </c>
      <c r="J344" s="25">
        <v>0</v>
      </c>
      <c r="K344" s="25">
        <v>2260</v>
      </c>
      <c r="L344" s="74">
        <f>I344-J344</f>
        <v>0</v>
      </c>
    </row>
    <row r="345" spans="1:12" x14ac:dyDescent="0.3">
      <c r="A345" s="45" t="s">
        <v>853</v>
      </c>
      <c r="B345" s="37" t="s">
        <v>353</v>
      </c>
      <c r="C345" s="38"/>
      <c r="D345" s="38"/>
      <c r="E345" s="38"/>
      <c r="F345" s="38"/>
      <c r="G345" s="46" t="s">
        <v>854</v>
      </c>
      <c r="H345" s="27">
        <v>2260</v>
      </c>
      <c r="I345" s="27">
        <v>0</v>
      </c>
      <c r="J345" s="27">
        <v>0</v>
      </c>
      <c r="K345" s="27">
        <v>2260</v>
      </c>
      <c r="L345" s="68"/>
    </row>
    <row r="346" spans="1:12" x14ac:dyDescent="0.3">
      <c r="A346" s="47" t="s">
        <v>353</v>
      </c>
      <c r="B346" s="37" t="s">
        <v>353</v>
      </c>
      <c r="C346" s="38"/>
      <c r="D346" s="38"/>
      <c r="E346" s="38"/>
      <c r="F346" s="38"/>
      <c r="G346" s="48" t="s">
        <v>353</v>
      </c>
      <c r="H346" s="26"/>
      <c r="I346" s="26"/>
      <c r="J346" s="26"/>
      <c r="K346" s="26"/>
      <c r="L346" s="69"/>
    </row>
    <row r="347" spans="1:12" x14ac:dyDescent="0.3">
      <c r="A347" s="43" t="s">
        <v>855</v>
      </c>
      <c r="B347" s="37" t="s">
        <v>353</v>
      </c>
      <c r="C347" s="38"/>
      <c r="D347" s="38"/>
      <c r="E347" s="38"/>
      <c r="F347" s="44" t="s">
        <v>768</v>
      </c>
      <c r="G347" s="40"/>
      <c r="H347" s="25">
        <v>11787.99</v>
      </c>
      <c r="I347" s="25">
        <v>2948</v>
      </c>
      <c r="J347" s="25">
        <v>0</v>
      </c>
      <c r="K347" s="25">
        <v>14735.99</v>
      </c>
      <c r="L347" s="74">
        <f>I347-J347</f>
        <v>2948</v>
      </c>
    </row>
    <row r="348" spans="1:12" x14ac:dyDescent="0.3">
      <c r="A348" s="45" t="s">
        <v>856</v>
      </c>
      <c r="B348" s="37" t="s">
        <v>353</v>
      </c>
      <c r="C348" s="38"/>
      <c r="D348" s="38"/>
      <c r="E348" s="38"/>
      <c r="F348" s="38"/>
      <c r="G348" s="46" t="s">
        <v>770</v>
      </c>
      <c r="H348" s="27">
        <v>1002</v>
      </c>
      <c r="I348" s="27">
        <v>2749</v>
      </c>
      <c r="J348" s="27">
        <v>0</v>
      </c>
      <c r="K348" s="27">
        <v>3751</v>
      </c>
      <c r="L348" s="68"/>
    </row>
    <row r="349" spans="1:12" x14ac:dyDescent="0.3">
      <c r="A349" s="45" t="s">
        <v>857</v>
      </c>
      <c r="B349" s="37" t="s">
        <v>353</v>
      </c>
      <c r="C349" s="38"/>
      <c r="D349" s="38"/>
      <c r="E349" s="38"/>
      <c r="F349" s="38"/>
      <c r="G349" s="46" t="s">
        <v>772</v>
      </c>
      <c r="H349" s="27">
        <v>10785.99</v>
      </c>
      <c r="I349" s="27">
        <v>199</v>
      </c>
      <c r="J349" s="27">
        <v>0</v>
      </c>
      <c r="K349" s="27">
        <v>10984.99</v>
      </c>
      <c r="L349" s="68"/>
    </row>
    <row r="350" spans="1:12" x14ac:dyDescent="0.3">
      <c r="A350" s="47" t="s">
        <v>353</v>
      </c>
      <c r="B350" s="37" t="s">
        <v>353</v>
      </c>
      <c r="C350" s="38"/>
      <c r="D350" s="38"/>
      <c r="E350" s="38"/>
      <c r="F350" s="38"/>
      <c r="G350" s="48" t="s">
        <v>353</v>
      </c>
      <c r="H350" s="26"/>
      <c r="I350" s="26"/>
      <c r="J350" s="26"/>
      <c r="K350" s="26"/>
      <c r="L350" s="69"/>
    </row>
    <row r="351" spans="1:12" x14ac:dyDescent="0.3">
      <c r="A351" s="43" t="s">
        <v>858</v>
      </c>
      <c r="B351" s="36" t="s">
        <v>353</v>
      </c>
      <c r="C351" s="44" t="s">
        <v>859</v>
      </c>
      <c r="D351" s="40"/>
      <c r="E351" s="40"/>
      <c r="F351" s="40"/>
      <c r="G351" s="40"/>
      <c r="H351" s="25">
        <v>631062.98</v>
      </c>
      <c r="I351" s="25">
        <v>109468.35</v>
      </c>
      <c r="J351" s="25">
        <v>0</v>
      </c>
      <c r="K351" s="25">
        <v>740531.33</v>
      </c>
      <c r="L351" s="74">
        <f>I351-J351</f>
        <v>109468.35</v>
      </c>
    </row>
    <row r="352" spans="1:12" x14ac:dyDescent="0.3">
      <c r="A352" s="43" t="s">
        <v>860</v>
      </c>
      <c r="B352" s="37" t="s">
        <v>353</v>
      </c>
      <c r="C352" s="38"/>
      <c r="D352" s="44" t="s">
        <v>859</v>
      </c>
      <c r="E352" s="40"/>
      <c r="F352" s="40"/>
      <c r="G352" s="40"/>
      <c r="H352" s="25">
        <v>631062.98</v>
      </c>
      <c r="I352" s="25">
        <v>109468.35</v>
      </c>
      <c r="J352" s="25">
        <v>0</v>
      </c>
      <c r="K352" s="25">
        <v>740531.33</v>
      </c>
      <c r="L352" s="72"/>
    </row>
    <row r="353" spans="1:12" x14ac:dyDescent="0.3">
      <c r="A353" s="43" t="s">
        <v>861</v>
      </c>
      <c r="B353" s="37" t="s">
        <v>353</v>
      </c>
      <c r="C353" s="38"/>
      <c r="D353" s="38"/>
      <c r="E353" s="44" t="s">
        <v>859</v>
      </c>
      <c r="F353" s="40"/>
      <c r="G353" s="40"/>
      <c r="H353" s="25">
        <v>631062.98</v>
      </c>
      <c r="I353" s="25">
        <v>109468.35</v>
      </c>
      <c r="J353" s="25">
        <v>0</v>
      </c>
      <c r="K353" s="25">
        <v>740531.33</v>
      </c>
      <c r="L353" s="72"/>
    </row>
    <row r="354" spans="1:12" x14ac:dyDescent="0.3">
      <c r="A354" s="43" t="s">
        <v>862</v>
      </c>
      <c r="B354" s="37" t="s">
        <v>353</v>
      </c>
      <c r="C354" s="38"/>
      <c r="D354" s="38"/>
      <c r="E354" s="38"/>
      <c r="F354" s="44" t="s">
        <v>863</v>
      </c>
      <c r="G354" s="40"/>
      <c r="H354" s="25">
        <v>178082.01</v>
      </c>
      <c r="I354" s="25">
        <v>10326.81</v>
      </c>
      <c r="J354" s="25">
        <v>0</v>
      </c>
      <c r="K354" s="25">
        <v>188408.82</v>
      </c>
      <c r="L354" s="74">
        <f>I354-J354</f>
        <v>10326.81</v>
      </c>
    </row>
    <row r="355" spans="1:12" x14ac:dyDescent="0.3">
      <c r="A355" s="45" t="s">
        <v>864</v>
      </c>
      <c r="B355" s="37" t="s">
        <v>353</v>
      </c>
      <c r="C355" s="38"/>
      <c r="D355" s="38"/>
      <c r="E355" s="38"/>
      <c r="F355" s="38"/>
      <c r="G355" s="46" t="s">
        <v>863</v>
      </c>
      <c r="H355" s="27">
        <v>178082.01</v>
      </c>
      <c r="I355" s="27">
        <v>10326.81</v>
      </c>
      <c r="J355" s="27">
        <v>0</v>
      </c>
      <c r="K355" s="27">
        <v>188408.82</v>
      </c>
      <c r="L355" s="68"/>
    </row>
    <row r="356" spans="1:12" x14ac:dyDescent="0.3">
      <c r="A356" s="47" t="s">
        <v>353</v>
      </c>
      <c r="B356" s="37" t="s">
        <v>353</v>
      </c>
      <c r="C356" s="38"/>
      <c r="D356" s="38"/>
      <c r="E356" s="38"/>
      <c r="F356" s="38"/>
      <c r="G356" s="48" t="s">
        <v>353</v>
      </c>
      <c r="H356" s="26"/>
      <c r="I356" s="26"/>
      <c r="J356" s="26"/>
      <c r="K356" s="26"/>
      <c r="L356" s="69"/>
    </row>
    <row r="357" spans="1:12" x14ac:dyDescent="0.3">
      <c r="A357" s="43" t="s">
        <v>865</v>
      </c>
      <c r="B357" s="37" t="s">
        <v>353</v>
      </c>
      <c r="C357" s="38"/>
      <c r="D357" s="38"/>
      <c r="E357" s="38"/>
      <c r="F357" s="44" t="s">
        <v>866</v>
      </c>
      <c r="G357" s="40"/>
      <c r="H357" s="25">
        <v>85912.3</v>
      </c>
      <c r="I357" s="25">
        <v>1920</v>
      </c>
      <c r="J357" s="25">
        <v>0</v>
      </c>
      <c r="K357" s="25">
        <v>87832.3</v>
      </c>
      <c r="L357" s="74">
        <f>I357-J357</f>
        <v>1920</v>
      </c>
    </row>
    <row r="358" spans="1:12" x14ac:dyDescent="0.3">
      <c r="A358" s="45" t="s">
        <v>867</v>
      </c>
      <c r="B358" s="37" t="s">
        <v>353</v>
      </c>
      <c r="C358" s="38"/>
      <c r="D358" s="38"/>
      <c r="E358" s="38"/>
      <c r="F358" s="38"/>
      <c r="G358" s="46" t="s">
        <v>868</v>
      </c>
      <c r="H358" s="27">
        <v>60900</v>
      </c>
      <c r="I358" s="27">
        <v>0</v>
      </c>
      <c r="J358" s="27">
        <v>0</v>
      </c>
      <c r="K358" s="27">
        <v>60900</v>
      </c>
      <c r="L358" s="68"/>
    </row>
    <row r="359" spans="1:12" x14ac:dyDescent="0.3">
      <c r="A359" s="45" t="s">
        <v>869</v>
      </c>
      <c r="B359" s="37" t="s">
        <v>353</v>
      </c>
      <c r="C359" s="38"/>
      <c r="D359" s="38"/>
      <c r="E359" s="38"/>
      <c r="F359" s="38"/>
      <c r="G359" s="46" t="s">
        <v>870</v>
      </c>
      <c r="H359" s="27">
        <v>25012.3</v>
      </c>
      <c r="I359" s="27">
        <v>1920</v>
      </c>
      <c r="J359" s="27">
        <v>0</v>
      </c>
      <c r="K359" s="27">
        <v>26932.3</v>
      </c>
      <c r="L359" s="68"/>
    </row>
    <row r="360" spans="1:12" x14ac:dyDescent="0.3">
      <c r="A360" s="47" t="s">
        <v>353</v>
      </c>
      <c r="B360" s="37" t="s">
        <v>353</v>
      </c>
      <c r="C360" s="38"/>
      <c r="D360" s="38"/>
      <c r="E360" s="38"/>
      <c r="F360" s="38"/>
      <c r="G360" s="48" t="s">
        <v>353</v>
      </c>
      <c r="H360" s="26"/>
      <c r="I360" s="26"/>
      <c r="J360" s="26"/>
      <c r="K360" s="26"/>
      <c r="L360" s="69"/>
    </row>
    <row r="361" spans="1:12" x14ac:dyDescent="0.3">
      <c r="A361" s="43" t="s">
        <v>871</v>
      </c>
      <c r="B361" s="37" t="s">
        <v>353</v>
      </c>
      <c r="C361" s="38"/>
      <c r="D361" s="38"/>
      <c r="E361" s="38"/>
      <c r="F361" s="44" t="s">
        <v>872</v>
      </c>
      <c r="G361" s="40"/>
      <c r="H361" s="25">
        <v>1056</v>
      </c>
      <c r="I361" s="25">
        <v>0</v>
      </c>
      <c r="J361" s="25">
        <v>0</v>
      </c>
      <c r="K361" s="25">
        <v>1056</v>
      </c>
      <c r="L361" s="74">
        <f>I361-J361</f>
        <v>0</v>
      </c>
    </row>
    <row r="362" spans="1:12" x14ac:dyDescent="0.3">
      <c r="A362" s="45" t="s">
        <v>873</v>
      </c>
      <c r="B362" s="37" t="s">
        <v>353</v>
      </c>
      <c r="C362" s="38"/>
      <c r="D362" s="38"/>
      <c r="E362" s="38"/>
      <c r="F362" s="38"/>
      <c r="G362" s="46" t="s">
        <v>874</v>
      </c>
      <c r="H362" s="27">
        <v>1056</v>
      </c>
      <c r="I362" s="27">
        <v>0</v>
      </c>
      <c r="J362" s="27">
        <v>0</v>
      </c>
      <c r="K362" s="27">
        <v>1056</v>
      </c>
      <c r="L362" s="68"/>
    </row>
    <row r="363" spans="1:12" x14ac:dyDescent="0.3">
      <c r="A363" s="47" t="s">
        <v>353</v>
      </c>
      <c r="B363" s="37" t="s">
        <v>353</v>
      </c>
      <c r="C363" s="38"/>
      <c r="D363" s="38"/>
      <c r="E363" s="38"/>
      <c r="F363" s="38"/>
      <c r="G363" s="48" t="s">
        <v>353</v>
      </c>
      <c r="H363" s="26"/>
      <c r="I363" s="26"/>
      <c r="J363" s="26"/>
      <c r="K363" s="26"/>
      <c r="L363" s="69"/>
    </row>
    <row r="364" spans="1:12" x14ac:dyDescent="0.3">
      <c r="A364" s="43" t="s">
        <v>875</v>
      </c>
      <c r="B364" s="37" t="s">
        <v>353</v>
      </c>
      <c r="C364" s="38"/>
      <c r="D364" s="38"/>
      <c r="E364" s="38"/>
      <c r="F364" s="44" t="s">
        <v>876</v>
      </c>
      <c r="G364" s="40"/>
      <c r="H364" s="25">
        <v>357564.91</v>
      </c>
      <c r="I364" s="25">
        <v>97221.54</v>
      </c>
      <c r="J364" s="25">
        <v>0</v>
      </c>
      <c r="K364" s="25">
        <v>454786.45</v>
      </c>
      <c r="L364" s="74">
        <f>I364-J364</f>
        <v>97221.54</v>
      </c>
    </row>
    <row r="365" spans="1:12" x14ac:dyDescent="0.3">
      <c r="A365" s="45" t="s">
        <v>877</v>
      </c>
      <c r="B365" s="37" t="s">
        <v>353</v>
      </c>
      <c r="C365" s="38"/>
      <c r="D365" s="38"/>
      <c r="E365" s="38"/>
      <c r="F365" s="38"/>
      <c r="G365" s="46" t="s">
        <v>878</v>
      </c>
      <c r="H365" s="27">
        <v>346.8</v>
      </c>
      <c r="I365" s="27">
        <v>0</v>
      </c>
      <c r="J365" s="27">
        <v>0</v>
      </c>
      <c r="K365" s="27">
        <v>346.8</v>
      </c>
      <c r="L365" s="74">
        <f t="shared" ref="L365:L373" si="3">I365-J365</f>
        <v>0</v>
      </c>
    </row>
    <row r="366" spans="1:12" x14ac:dyDescent="0.3">
      <c r="A366" s="45" t="s">
        <v>879</v>
      </c>
      <c r="B366" s="37" t="s">
        <v>353</v>
      </c>
      <c r="C366" s="38"/>
      <c r="D366" s="38"/>
      <c r="E366" s="38"/>
      <c r="F366" s="38"/>
      <c r="G366" s="46" t="s">
        <v>836</v>
      </c>
      <c r="H366" s="27">
        <v>13377.14</v>
      </c>
      <c r="I366" s="27">
        <v>2550.89</v>
      </c>
      <c r="J366" s="27">
        <v>0</v>
      </c>
      <c r="K366" s="27">
        <v>15928.03</v>
      </c>
      <c r="L366" s="74">
        <f t="shared" si="3"/>
        <v>2550.89</v>
      </c>
    </row>
    <row r="367" spans="1:12" x14ac:dyDescent="0.3">
      <c r="A367" s="45" t="s">
        <v>880</v>
      </c>
      <c r="B367" s="37" t="s">
        <v>353</v>
      </c>
      <c r="C367" s="38"/>
      <c r="D367" s="38"/>
      <c r="E367" s="38"/>
      <c r="F367" s="38"/>
      <c r="G367" s="46" t="s">
        <v>881</v>
      </c>
      <c r="H367" s="27">
        <v>120939</v>
      </c>
      <c r="I367" s="27">
        <v>43134</v>
      </c>
      <c r="J367" s="27">
        <v>0</v>
      </c>
      <c r="K367" s="27">
        <v>164073</v>
      </c>
      <c r="L367" s="74">
        <f t="shared" si="3"/>
        <v>43134</v>
      </c>
    </row>
    <row r="368" spans="1:12" x14ac:dyDescent="0.3">
      <c r="A368" s="45" t="s">
        <v>882</v>
      </c>
      <c r="B368" s="37" t="s">
        <v>353</v>
      </c>
      <c r="C368" s="38"/>
      <c r="D368" s="38"/>
      <c r="E368" s="38"/>
      <c r="F368" s="38"/>
      <c r="G368" s="46" t="s">
        <v>883</v>
      </c>
      <c r="H368" s="27">
        <v>18998.060000000001</v>
      </c>
      <c r="I368" s="27">
        <v>23389.119999999999</v>
      </c>
      <c r="J368" s="27">
        <v>0</v>
      </c>
      <c r="K368" s="27">
        <v>42387.18</v>
      </c>
      <c r="L368" s="74">
        <f t="shared" si="3"/>
        <v>23389.119999999999</v>
      </c>
    </row>
    <row r="369" spans="1:12" x14ac:dyDescent="0.3">
      <c r="A369" s="45" t="s">
        <v>884</v>
      </c>
      <c r="B369" s="37" t="s">
        <v>353</v>
      </c>
      <c r="C369" s="38"/>
      <c r="D369" s="38"/>
      <c r="E369" s="38"/>
      <c r="F369" s="38"/>
      <c r="G369" s="46" t="s">
        <v>885</v>
      </c>
      <c r="H369" s="27">
        <v>0</v>
      </c>
      <c r="I369" s="27">
        <v>5250</v>
      </c>
      <c r="J369" s="27">
        <v>0</v>
      </c>
      <c r="K369" s="27">
        <v>5250</v>
      </c>
      <c r="L369" s="74">
        <f t="shared" si="3"/>
        <v>5250</v>
      </c>
    </row>
    <row r="370" spans="1:12" x14ac:dyDescent="0.3">
      <c r="A370" s="45" t="s">
        <v>886</v>
      </c>
      <c r="B370" s="37" t="s">
        <v>353</v>
      </c>
      <c r="C370" s="38"/>
      <c r="D370" s="38"/>
      <c r="E370" s="38"/>
      <c r="F370" s="38"/>
      <c r="G370" s="46" t="s">
        <v>887</v>
      </c>
      <c r="H370" s="27">
        <v>185786.93</v>
      </c>
      <c r="I370" s="27">
        <v>17947.48</v>
      </c>
      <c r="J370" s="27">
        <v>0</v>
      </c>
      <c r="K370" s="27">
        <v>203734.41</v>
      </c>
      <c r="L370" s="74">
        <f t="shared" si="3"/>
        <v>17947.48</v>
      </c>
    </row>
    <row r="371" spans="1:12" x14ac:dyDescent="0.3">
      <c r="A371" s="45" t="s">
        <v>888</v>
      </c>
      <c r="B371" s="37" t="s">
        <v>353</v>
      </c>
      <c r="C371" s="38"/>
      <c r="D371" s="38"/>
      <c r="E371" s="38"/>
      <c r="F371" s="38"/>
      <c r="G371" s="46" t="s">
        <v>889</v>
      </c>
      <c r="H371" s="27">
        <v>16999.96</v>
      </c>
      <c r="I371" s="27">
        <v>0</v>
      </c>
      <c r="J371" s="27">
        <v>0</v>
      </c>
      <c r="K371" s="27">
        <v>16999.96</v>
      </c>
      <c r="L371" s="74">
        <f t="shared" si="3"/>
        <v>0</v>
      </c>
    </row>
    <row r="372" spans="1:12" x14ac:dyDescent="0.3">
      <c r="A372" s="45" t="s">
        <v>890</v>
      </c>
      <c r="B372" s="37" t="s">
        <v>353</v>
      </c>
      <c r="C372" s="38"/>
      <c r="D372" s="38"/>
      <c r="E372" s="38"/>
      <c r="F372" s="38"/>
      <c r="G372" s="46" t="s">
        <v>891</v>
      </c>
      <c r="H372" s="27">
        <v>436.32</v>
      </c>
      <c r="I372" s="27">
        <v>597.91999999999996</v>
      </c>
      <c r="J372" s="27">
        <v>0</v>
      </c>
      <c r="K372" s="27">
        <v>1034.24</v>
      </c>
      <c r="L372" s="74">
        <f t="shared" si="3"/>
        <v>597.91999999999996</v>
      </c>
    </row>
    <row r="373" spans="1:12" x14ac:dyDescent="0.3">
      <c r="A373" s="45" t="s">
        <v>892</v>
      </c>
      <c r="B373" s="37" t="s">
        <v>353</v>
      </c>
      <c r="C373" s="38"/>
      <c r="D373" s="38"/>
      <c r="E373" s="38"/>
      <c r="F373" s="38"/>
      <c r="G373" s="46" t="s">
        <v>893</v>
      </c>
      <c r="H373" s="27">
        <v>680.7</v>
      </c>
      <c r="I373" s="27">
        <v>4352.13</v>
      </c>
      <c r="J373" s="27">
        <v>0</v>
      </c>
      <c r="K373" s="27">
        <v>5032.83</v>
      </c>
      <c r="L373" s="74">
        <f t="shared" si="3"/>
        <v>4352.13</v>
      </c>
    </row>
    <row r="374" spans="1:12" x14ac:dyDescent="0.3">
      <c r="A374" s="47" t="s">
        <v>353</v>
      </c>
      <c r="B374" s="37" t="s">
        <v>353</v>
      </c>
      <c r="C374" s="38"/>
      <c r="D374" s="38"/>
      <c r="E374" s="38"/>
      <c r="F374" s="38"/>
      <c r="G374" s="48" t="s">
        <v>353</v>
      </c>
      <c r="H374" s="26"/>
      <c r="I374" s="26"/>
      <c r="J374" s="26"/>
      <c r="K374" s="26"/>
      <c r="L374" s="69"/>
    </row>
    <row r="375" spans="1:12" x14ac:dyDescent="0.3">
      <c r="A375" s="43" t="s">
        <v>894</v>
      </c>
      <c r="B375" s="37" t="s">
        <v>353</v>
      </c>
      <c r="C375" s="38"/>
      <c r="D375" s="38"/>
      <c r="E375" s="38"/>
      <c r="F375" s="44" t="s">
        <v>768</v>
      </c>
      <c r="G375" s="40"/>
      <c r="H375" s="25">
        <v>8447.76</v>
      </c>
      <c r="I375" s="25">
        <v>0</v>
      </c>
      <c r="J375" s="25">
        <v>0</v>
      </c>
      <c r="K375" s="25">
        <v>8447.76</v>
      </c>
      <c r="L375" s="74">
        <f>I375-J375</f>
        <v>0</v>
      </c>
    </row>
    <row r="376" spans="1:12" x14ac:dyDescent="0.3">
      <c r="A376" s="45" t="s">
        <v>895</v>
      </c>
      <c r="B376" s="37" t="s">
        <v>353</v>
      </c>
      <c r="C376" s="38"/>
      <c r="D376" s="38"/>
      <c r="E376" s="38"/>
      <c r="F376" s="38"/>
      <c r="G376" s="46" t="s">
        <v>770</v>
      </c>
      <c r="H376" s="27">
        <v>3180</v>
      </c>
      <c r="I376" s="27">
        <v>0</v>
      </c>
      <c r="J376" s="27">
        <v>0</v>
      </c>
      <c r="K376" s="27">
        <v>3180</v>
      </c>
      <c r="L376" s="68"/>
    </row>
    <row r="377" spans="1:12" x14ac:dyDescent="0.3">
      <c r="A377" s="45" t="s">
        <v>896</v>
      </c>
      <c r="B377" s="37" t="s">
        <v>353</v>
      </c>
      <c r="C377" s="38"/>
      <c r="D377" s="38"/>
      <c r="E377" s="38"/>
      <c r="F377" s="38"/>
      <c r="G377" s="46" t="s">
        <v>897</v>
      </c>
      <c r="H377" s="27">
        <v>795</v>
      </c>
      <c r="I377" s="27">
        <v>0</v>
      </c>
      <c r="J377" s="27">
        <v>0</v>
      </c>
      <c r="K377" s="27">
        <v>795</v>
      </c>
      <c r="L377" s="68"/>
    </row>
    <row r="378" spans="1:12" x14ac:dyDescent="0.3">
      <c r="A378" s="45" t="s">
        <v>898</v>
      </c>
      <c r="B378" s="37" t="s">
        <v>353</v>
      </c>
      <c r="C378" s="38"/>
      <c r="D378" s="38"/>
      <c r="E378" s="38"/>
      <c r="F378" s="38"/>
      <c r="G378" s="46" t="s">
        <v>899</v>
      </c>
      <c r="H378" s="27">
        <v>2400</v>
      </c>
      <c r="I378" s="27">
        <v>0</v>
      </c>
      <c r="J378" s="27">
        <v>0</v>
      </c>
      <c r="K378" s="27">
        <v>2400</v>
      </c>
      <c r="L378" s="68"/>
    </row>
    <row r="379" spans="1:12" x14ac:dyDescent="0.3">
      <c r="A379" s="45" t="s">
        <v>900</v>
      </c>
      <c r="B379" s="37" t="s">
        <v>353</v>
      </c>
      <c r="C379" s="38"/>
      <c r="D379" s="38"/>
      <c r="E379" s="38"/>
      <c r="F379" s="38"/>
      <c r="G379" s="46" t="s">
        <v>772</v>
      </c>
      <c r="H379" s="27">
        <v>2072.7600000000002</v>
      </c>
      <c r="I379" s="27">
        <v>0</v>
      </c>
      <c r="J379" s="27">
        <v>0</v>
      </c>
      <c r="K379" s="27">
        <v>2072.7600000000002</v>
      </c>
      <c r="L379" s="68"/>
    </row>
    <row r="380" spans="1:12" x14ac:dyDescent="0.3">
      <c r="A380" s="47" t="s">
        <v>353</v>
      </c>
      <c r="B380" s="37" t="s">
        <v>353</v>
      </c>
      <c r="C380" s="38"/>
      <c r="D380" s="38"/>
      <c r="E380" s="38"/>
      <c r="F380" s="38"/>
      <c r="G380" s="48" t="s">
        <v>353</v>
      </c>
      <c r="H380" s="26"/>
      <c r="I380" s="26"/>
      <c r="J380" s="26"/>
      <c r="K380" s="26"/>
      <c r="L380" s="69"/>
    </row>
    <row r="381" spans="1:12" x14ac:dyDescent="0.3">
      <c r="A381" s="43" t="s">
        <v>901</v>
      </c>
      <c r="B381" s="36" t="s">
        <v>353</v>
      </c>
      <c r="C381" s="44" t="s">
        <v>902</v>
      </c>
      <c r="D381" s="40"/>
      <c r="E381" s="40"/>
      <c r="F381" s="40"/>
      <c r="G381" s="40"/>
      <c r="H381" s="25">
        <v>42082.87</v>
      </c>
      <c r="I381" s="25">
        <v>7686.53</v>
      </c>
      <c r="J381" s="25">
        <v>0</v>
      </c>
      <c r="K381" s="25">
        <v>49769.4</v>
      </c>
      <c r="L381" s="74">
        <f>I381-J381</f>
        <v>7686.53</v>
      </c>
    </row>
    <row r="382" spans="1:12" x14ac:dyDescent="0.3">
      <c r="A382" s="43" t="s">
        <v>903</v>
      </c>
      <c r="B382" s="37" t="s">
        <v>353</v>
      </c>
      <c r="C382" s="38"/>
      <c r="D382" s="44" t="s">
        <v>902</v>
      </c>
      <c r="E382" s="40"/>
      <c r="F382" s="40"/>
      <c r="G382" s="40"/>
      <c r="H382" s="25">
        <v>42082.87</v>
      </c>
      <c r="I382" s="25">
        <v>7686.53</v>
      </c>
      <c r="J382" s="25">
        <v>0</v>
      </c>
      <c r="K382" s="25">
        <v>49769.4</v>
      </c>
      <c r="L382" s="72"/>
    </row>
    <row r="383" spans="1:12" x14ac:dyDescent="0.3">
      <c r="A383" s="43" t="s">
        <v>904</v>
      </c>
      <c r="B383" s="37" t="s">
        <v>353</v>
      </c>
      <c r="C383" s="38"/>
      <c r="D383" s="38"/>
      <c r="E383" s="44" t="s">
        <v>902</v>
      </c>
      <c r="F383" s="40"/>
      <c r="G383" s="40"/>
      <c r="H383" s="25">
        <v>42082.87</v>
      </c>
      <c r="I383" s="25">
        <v>7686.53</v>
      </c>
      <c r="J383" s="25">
        <v>0</v>
      </c>
      <c r="K383" s="25">
        <v>49769.4</v>
      </c>
      <c r="L383" s="72"/>
    </row>
    <row r="384" spans="1:12" x14ac:dyDescent="0.3">
      <c r="A384" s="43" t="s">
        <v>905</v>
      </c>
      <c r="B384" s="37" t="s">
        <v>353</v>
      </c>
      <c r="C384" s="38"/>
      <c r="D384" s="38"/>
      <c r="E384" s="38"/>
      <c r="F384" s="44" t="s">
        <v>906</v>
      </c>
      <c r="G384" s="40"/>
      <c r="H384" s="25">
        <v>11125.89</v>
      </c>
      <c r="I384" s="25">
        <v>3227.53</v>
      </c>
      <c r="J384" s="25">
        <v>0</v>
      </c>
      <c r="K384" s="25">
        <v>14353.42</v>
      </c>
      <c r="L384" s="74">
        <f>I384-J384</f>
        <v>3227.53</v>
      </c>
    </row>
    <row r="385" spans="1:12" x14ac:dyDescent="0.3">
      <c r="A385" s="45" t="s">
        <v>907</v>
      </c>
      <c r="B385" s="37" t="s">
        <v>353</v>
      </c>
      <c r="C385" s="38"/>
      <c r="D385" s="38"/>
      <c r="E385" s="38"/>
      <c r="F385" s="38"/>
      <c r="G385" s="46" t="s">
        <v>908</v>
      </c>
      <c r="H385" s="27">
        <v>8874.83</v>
      </c>
      <c r="I385" s="27">
        <v>1337.55</v>
      </c>
      <c r="J385" s="27">
        <v>0</v>
      </c>
      <c r="K385" s="27">
        <v>10212.379999999999</v>
      </c>
      <c r="L385" s="68"/>
    </row>
    <row r="386" spans="1:12" x14ac:dyDescent="0.3">
      <c r="A386" s="45" t="s">
        <v>909</v>
      </c>
      <c r="B386" s="37" t="s">
        <v>353</v>
      </c>
      <c r="C386" s="38"/>
      <c r="D386" s="38"/>
      <c r="E386" s="38"/>
      <c r="F386" s="38"/>
      <c r="G386" s="46" t="s">
        <v>910</v>
      </c>
      <c r="H386" s="27">
        <v>2251.06</v>
      </c>
      <c r="I386" s="27">
        <v>1889.98</v>
      </c>
      <c r="J386" s="27">
        <v>0</v>
      </c>
      <c r="K386" s="27">
        <v>4141.04</v>
      </c>
      <c r="L386" s="68"/>
    </row>
    <row r="387" spans="1:12" x14ac:dyDescent="0.3">
      <c r="A387" s="47" t="s">
        <v>353</v>
      </c>
      <c r="B387" s="37" t="s">
        <v>353</v>
      </c>
      <c r="C387" s="38"/>
      <c r="D387" s="38"/>
      <c r="E387" s="38"/>
      <c r="F387" s="38"/>
      <c r="G387" s="48" t="s">
        <v>353</v>
      </c>
      <c r="H387" s="26"/>
      <c r="I387" s="26"/>
      <c r="J387" s="26"/>
      <c r="K387" s="26"/>
      <c r="L387" s="69"/>
    </row>
    <row r="388" spans="1:12" x14ac:dyDescent="0.3">
      <c r="A388" s="43" t="s">
        <v>911</v>
      </c>
      <c r="B388" s="37" t="s">
        <v>353</v>
      </c>
      <c r="C388" s="38"/>
      <c r="D388" s="38"/>
      <c r="E388" s="38"/>
      <c r="F388" s="44" t="s">
        <v>912</v>
      </c>
      <c r="G388" s="40"/>
      <c r="H388" s="25">
        <v>15417</v>
      </c>
      <c r="I388" s="25">
        <v>1259</v>
      </c>
      <c r="J388" s="25">
        <v>0</v>
      </c>
      <c r="K388" s="25">
        <v>16676</v>
      </c>
      <c r="L388" s="74">
        <f>I388-J388</f>
        <v>1259</v>
      </c>
    </row>
    <row r="389" spans="1:12" x14ac:dyDescent="0.3">
      <c r="A389" s="45" t="s">
        <v>913</v>
      </c>
      <c r="B389" s="37" t="s">
        <v>353</v>
      </c>
      <c r="C389" s="38"/>
      <c r="D389" s="38"/>
      <c r="E389" s="38"/>
      <c r="F389" s="38"/>
      <c r="G389" s="46" t="s">
        <v>914</v>
      </c>
      <c r="H389" s="27">
        <v>11769</v>
      </c>
      <c r="I389" s="27">
        <v>788</v>
      </c>
      <c r="J389" s="27">
        <v>0</v>
      </c>
      <c r="K389" s="27">
        <v>12557</v>
      </c>
      <c r="L389" s="68"/>
    </row>
    <row r="390" spans="1:12" x14ac:dyDescent="0.3">
      <c r="A390" s="45" t="s">
        <v>915</v>
      </c>
      <c r="B390" s="37" t="s">
        <v>353</v>
      </c>
      <c r="C390" s="38"/>
      <c r="D390" s="38"/>
      <c r="E390" s="38"/>
      <c r="F390" s="38"/>
      <c r="G390" s="46" t="s">
        <v>916</v>
      </c>
      <c r="H390" s="27">
        <v>3153</v>
      </c>
      <c r="I390" s="27">
        <v>471</v>
      </c>
      <c r="J390" s="27">
        <v>0</v>
      </c>
      <c r="K390" s="27">
        <v>3624</v>
      </c>
      <c r="L390" s="68"/>
    </row>
    <row r="391" spans="1:12" x14ac:dyDescent="0.3">
      <c r="A391" s="45" t="s">
        <v>917</v>
      </c>
      <c r="B391" s="37" t="s">
        <v>353</v>
      </c>
      <c r="C391" s="38"/>
      <c r="D391" s="38"/>
      <c r="E391" s="38"/>
      <c r="F391" s="38"/>
      <c r="G391" s="46" t="s">
        <v>918</v>
      </c>
      <c r="H391" s="27">
        <v>495</v>
      </c>
      <c r="I391" s="27">
        <v>0</v>
      </c>
      <c r="J391" s="27">
        <v>0</v>
      </c>
      <c r="K391" s="27">
        <v>495</v>
      </c>
      <c r="L391" s="68"/>
    </row>
    <row r="392" spans="1:12" x14ac:dyDescent="0.3">
      <c r="A392" s="47" t="s">
        <v>353</v>
      </c>
      <c r="B392" s="37" t="s">
        <v>353</v>
      </c>
      <c r="C392" s="38"/>
      <c r="D392" s="38"/>
      <c r="E392" s="38"/>
      <c r="F392" s="38"/>
      <c r="G392" s="48" t="s">
        <v>353</v>
      </c>
      <c r="H392" s="26"/>
      <c r="I392" s="26"/>
      <c r="J392" s="26"/>
      <c r="K392" s="26"/>
      <c r="L392" s="69"/>
    </row>
    <row r="393" spans="1:12" x14ac:dyDescent="0.3">
      <c r="A393" s="43" t="s">
        <v>919</v>
      </c>
      <c r="B393" s="37" t="s">
        <v>353</v>
      </c>
      <c r="C393" s="38"/>
      <c r="D393" s="38"/>
      <c r="E393" s="38"/>
      <c r="F393" s="44" t="s">
        <v>920</v>
      </c>
      <c r="G393" s="40"/>
      <c r="H393" s="25">
        <v>15500</v>
      </c>
      <c r="I393" s="25">
        <v>3200</v>
      </c>
      <c r="J393" s="25">
        <v>0</v>
      </c>
      <c r="K393" s="25">
        <v>18700</v>
      </c>
      <c r="L393" s="74">
        <f>I393-J393</f>
        <v>3200</v>
      </c>
    </row>
    <row r="394" spans="1:12" x14ac:dyDescent="0.3">
      <c r="A394" s="45" t="s">
        <v>921</v>
      </c>
      <c r="B394" s="37" t="s">
        <v>353</v>
      </c>
      <c r="C394" s="38"/>
      <c r="D394" s="38"/>
      <c r="E394" s="38"/>
      <c r="F394" s="38"/>
      <c r="G394" s="46" t="s">
        <v>922</v>
      </c>
      <c r="H394" s="27">
        <v>15500</v>
      </c>
      <c r="I394" s="27">
        <v>3200</v>
      </c>
      <c r="J394" s="27">
        <v>0</v>
      </c>
      <c r="K394" s="27">
        <v>18700</v>
      </c>
      <c r="L394" s="68"/>
    </row>
    <row r="395" spans="1:12" x14ac:dyDescent="0.3">
      <c r="A395" s="47" t="s">
        <v>353</v>
      </c>
      <c r="B395" s="37" t="s">
        <v>353</v>
      </c>
      <c r="C395" s="38"/>
      <c r="D395" s="38"/>
      <c r="E395" s="38"/>
      <c r="F395" s="38"/>
      <c r="G395" s="48" t="s">
        <v>353</v>
      </c>
      <c r="H395" s="26"/>
      <c r="I395" s="26"/>
      <c r="J395" s="26"/>
      <c r="K395" s="26"/>
      <c r="L395" s="69"/>
    </row>
    <row r="396" spans="1:12" x14ac:dyDescent="0.3">
      <c r="A396" s="43" t="s">
        <v>923</v>
      </c>
      <c r="B396" s="37" t="s">
        <v>353</v>
      </c>
      <c r="C396" s="38"/>
      <c r="D396" s="38"/>
      <c r="E396" s="38"/>
      <c r="F396" s="44" t="s">
        <v>924</v>
      </c>
      <c r="G396" s="40"/>
      <c r="H396" s="25">
        <v>39.979999999999997</v>
      </c>
      <c r="I396" s="25">
        <v>0</v>
      </c>
      <c r="J396" s="25">
        <v>0</v>
      </c>
      <c r="K396" s="25">
        <v>39.979999999999997</v>
      </c>
      <c r="L396" s="74">
        <f>I396-J396</f>
        <v>0</v>
      </c>
    </row>
    <row r="397" spans="1:12" x14ac:dyDescent="0.3">
      <c r="A397" s="45" t="s">
        <v>925</v>
      </c>
      <c r="B397" s="37" t="s">
        <v>353</v>
      </c>
      <c r="C397" s="38"/>
      <c r="D397" s="38"/>
      <c r="E397" s="38"/>
      <c r="F397" s="38"/>
      <c r="G397" s="46" t="s">
        <v>924</v>
      </c>
      <c r="H397" s="27">
        <v>39.979999999999997</v>
      </c>
      <c r="I397" s="27">
        <v>0</v>
      </c>
      <c r="J397" s="27">
        <v>0</v>
      </c>
      <c r="K397" s="27">
        <v>39.979999999999997</v>
      </c>
      <c r="L397" s="68"/>
    </row>
    <row r="398" spans="1:12" x14ac:dyDescent="0.3">
      <c r="A398" s="43" t="s">
        <v>353</v>
      </c>
      <c r="B398" s="36" t="s">
        <v>353</v>
      </c>
      <c r="C398" s="44" t="s">
        <v>353</v>
      </c>
      <c r="D398" s="40"/>
      <c r="E398" s="40"/>
      <c r="F398" s="40"/>
      <c r="G398" s="40"/>
      <c r="H398" s="28"/>
      <c r="I398" s="28"/>
      <c r="J398" s="28"/>
      <c r="K398" s="28"/>
      <c r="L398" s="73"/>
    </row>
    <row r="399" spans="1:12" x14ac:dyDescent="0.3">
      <c r="A399" s="43" t="s">
        <v>926</v>
      </c>
      <c r="B399" s="36" t="s">
        <v>353</v>
      </c>
      <c r="C399" s="44" t="s">
        <v>927</v>
      </c>
      <c r="D399" s="40"/>
      <c r="E399" s="40"/>
      <c r="F399" s="40"/>
      <c r="G399" s="40"/>
      <c r="H399" s="25">
        <v>1550777.49</v>
      </c>
      <c r="I399" s="25">
        <v>152099.56</v>
      </c>
      <c r="J399" s="25">
        <v>0</v>
      </c>
      <c r="K399" s="25">
        <v>1702877.05</v>
      </c>
      <c r="L399" s="74">
        <f>I399-J399</f>
        <v>152099.56</v>
      </c>
    </row>
    <row r="400" spans="1:12" x14ac:dyDescent="0.3">
      <c r="A400" s="43" t="s">
        <v>928</v>
      </c>
      <c r="B400" s="37" t="s">
        <v>353</v>
      </c>
      <c r="C400" s="38"/>
      <c r="D400" s="44" t="s">
        <v>927</v>
      </c>
      <c r="E400" s="40"/>
      <c r="F400" s="40"/>
      <c r="G400" s="40"/>
      <c r="H400" s="25">
        <v>1550777.49</v>
      </c>
      <c r="I400" s="25">
        <v>152099.56</v>
      </c>
      <c r="J400" s="25">
        <v>0</v>
      </c>
      <c r="K400" s="25">
        <v>1702877.05</v>
      </c>
      <c r="L400" s="72"/>
    </row>
    <row r="401" spans="1:12" x14ac:dyDescent="0.3">
      <c r="A401" s="43" t="s">
        <v>929</v>
      </c>
      <c r="B401" s="37" t="s">
        <v>353</v>
      </c>
      <c r="C401" s="38"/>
      <c r="D401" s="38"/>
      <c r="E401" s="44" t="s">
        <v>927</v>
      </c>
      <c r="F401" s="40"/>
      <c r="G401" s="40"/>
      <c r="H401" s="25">
        <v>1550777.49</v>
      </c>
      <c r="I401" s="25">
        <v>152099.56</v>
      </c>
      <c r="J401" s="25">
        <v>0</v>
      </c>
      <c r="K401" s="25">
        <v>1702877.05</v>
      </c>
      <c r="L401" s="72"/>
    </row>
    <row r="402" spans="1:12" x14ac:dyDescent="0.3">
      <c r="A402" s="43" t="s">
        <v>930</v>
      </c>
      <c r="B402" s="37" t="s">
        <v>353</v>
      </c>
      <c r="C402" s="38"/>
      <c r="D402" s="38"/>
      <c r="E402" s="38"/>
      <c r="F402" s="44" t="s">
        <v>927</v>
      </c>
      <c r="G402" s="40"/>
      <c r="H402" s="25">
        <v>1550777.49</v>
      </c>
      <c r="I402" s="25">
        <v>152099.56</v>
      </c>
      <c r="J402" s="25">
        <v>0</v>
      </c>
      <c r="K402" s="25">
        <v>1702877.05</v>
      </c>
      <c r="L402" s="72"/>
    </row>
    <row r="403" spans="1:12" x14ac:dyDescent="0.3">
      <c r="A403" s="45" t="s">
        <v>931</v>
      </c>
      <c r="B403" s="37" t="s">
        <v>353</v>
      </c>
      <c r="C403" s="38"/>
      <c r="D403" s="38"/>
      <c r="E403" s="38"/>
      <c r="F403" s="38"/>
      <c r="G403" s="46" t="s">
        <v>932</v>
      </c>
      <c r="H403" s="27">
        <v>1544484.16</v>
      </c>
      <c r="I403" s="27">
        <v>151406.19</v>
      </c>
      <c r="J403" s="27">
        <v>0</v>
      </c>
      <c r="K403" s="27">
        <v>1695890.35</v>
      </c>
      <c r="L403" s="74">
        <f t="shared" ref="L403:L404" si="4">I403-J403</f>
        <v>151406.19</v>
      </c>
    </row>
    <row r="404" spans="1:12" x14ac:dyDescent="0.3">
      <c r="A404" s="45" t="s">
        <v>933</v>
      </c>
      <c r="B404" s="37" t="s">
        <v>353</v>
      </c>
      <c r="C404" s="38"/>
      <c r="D404" s="38"/>
      <c r="E404" s="38"/>
      <c r="F404" s="38"/>
      <c r="G404" s="46" t="s">
        <v>934</v>
      </c>
      <c r="H404" s="27">
        <v>6293.33</v>
      </c>
      <c r="I404" s="27">
        <v>693.37</v>
      </c>
      <c r="J404" s="27">
        <v>0</v>
      </c>
      <c r="K404" s="27">
        <v>6986.7</v>
      </c>
      <c r="L404" s="74">
        <f t="shared" si="4"/>
        <v>693.37</v>
      </c>
    </row>
    <row r="405" spans="1:12" x14ac:dyDescent="0.3">
      <c r="A405" s="47" t="s">
        <v>353</v>
      </c>
      <c r="B405" s="37" t="s">
        <v>353</v>
      </c>
      <c r="C405" s="38"/>
      <c r="D405" s="38"/>
      <c r="E405" s="38"/>
      <c r="F405" s="38"/>
      <c r="G405" s="48" t="s">
        <v>353</v>
      </c>
      <c r="H405" s="26"/>
      <c r="I405" s="26"/>
      <c r="J405" s="26"/>
      <c r="K405" s="26"/>
      <c r="L405" s="69"/>
    </row>
    <row r="406" spans="1:12" x14ac:dyDescent="0.3">
      <c r="A406" s="43" t="s">
        <v>935</v>
      </c>
      <c r="B406" s="36" t="s">
        <v>353</v>
      </c>
      <c r="C406" s="44" t="s">
        <v>936</v>
      </c>
      <c r="D406" s="40"/>
      <c r="E406" s="40"/>
      <c r="F406" s="40"/>
      <c r="G406" s="40"/>
      <c r="H406" s="25">
        <v>49587.25</v>
      </c>
      <c r="I406" s="25">
        <v>1919.81</v>
      </c>
      <c r="J406" s="25">
        <v>0</v>
      </c>
      <c r="K406" s="25">
        <v>51507.06</v>
      </c>
      <c r="L406" s="74">
        <f>I406-J406</f>
        <v>1919.81</v>
      </c>
    </row>
    <row r="407" spans="1:12" x14ac:dyDescent="0.3">
      <c r="A407" s="43" t="s">
        <v>937</v>
      </c>
      <c r="B407" s="37" t="s">
        <v>353</v>
      </c>
      <c r="C407" s="38"/>
      <c r="D407" s="44" t="s">
        <v>936</v>
      </c>
      <c r="E407" s="40"/>
      <c r="F407" s="40"/>
      <c r="G407" s="40"/>
      <c r="H407" s="25">
        <v>49587.25</v>
      </c>
      <c r="I407" s="25">
        <v>1919.81</v>
      </c>
      <c r="J407" s="25">
        <v>0</v>
      </c>
      <c r="K407" s="25">
        <v>51507.06</v>
      </c>
      <c r="L407" s="72"/>
    </row>
    <row r="408" spans="1:12" x14ac:dyDescent="0.3">
      <c r="A408" s="43" t="s">
        <v>938</v>
      </c>
      <c r="B408" s="37" t="s">
        <v>353</v>
      </c>
      <c r="C408" s="38"/>
      <c r="D408" s="38"/>
      <c r="E408" s="44" t="s">
        <v>936</v>
      </c>
      <c r="F408" s="40"/>
      <c r="G408" s="40"/>
      <c r="H408" s="25">
        <v>49587.25</v>
      </c>
      <c r="I408" s="25">
        <v>1919.81</v>
      </c>
      <c r="J408" s="25">
        <v>0</v>
      </c>
      <c r="K408" s="25">
        <v>51507.06</v>
      </c>
      <c r="L408" s="72"/>
    </row>
    <row r="409" spans="1:12" x14ac:dyDescent="0.3">
      <c r="A409" s="43" t="s">
        <v>939</v>
      </c>
      <c r="B409" s="37" t="s">
        <v>353</v>
      </c>
      <c r="C409" s="38"/>
      <c r="D409" s="38"/>
      <c r="E409" s="38"/>
      <c r="F409" s="44" t="s">
        <v>936</v>
      </c>
      <c r="G409" s="40"/>
      <c r="H409" s="25">
        <v>49587.25</v>
      </c>
      <c r="I409" s="25">
        <v>1919.81</v>
      </c>
      <c r="J409" s="25">
        <v>0</v>
      </c>
      <c r="K409" s="25">
        <v>51507.06</v>
      </c>
      <c r="L409" s="72"/>
    </row>
    <row r="410" spans="1:12" x14ac:dyDescent="0.3">
      <c r="A410" s="45" t="s">
        <v>940</v>
      </c>
      <c r="B410" s="37" t="s">
        <v>353</v>
      </c>
      <c r="C410" s="38"/>
      <c r="D410" s="38"/>
      <c r="E410" s="38"/>
      <c r="F410" s="38"/>
      <c r="G410" s="46" t="s">
        <v>576</v>
      </c>
      <c r="H410" s="27">
        <v>16951.34</v>
      </c>
      <c r="I410" s="27">
        <v>1742.09</v>
      </c>
      <c r="J410" s="27">
        <v>0</v>
      </c>
      <c r="K410" s="27">
        <v>18693.43</v>
      </c>
      <c r="L410" s="68"/>
    </row>
    <row r="411" spans="1:12" x14ac:dyDescent="0.3">
      <c r="A411" s="45" t="s">
        <v>941</v>
      </c>
      <c r="B411" s="37" t="s">
        <v>353</v>
      </c>
      <c r="C411" s="38"/>
      <c r="D411" s="38"/>
      <c r="E411" s="38"/>
      <c r="F411" s="38"/>
      <c r="G411" s="46" t="s">
        <v>574</v>
      </c>
      <c r="H411" s="27">
        <v>32635.91</v>
      </c>
      <c r="I411" s="27">
        <v>177.72</v>
      </c>
      <c r="J411" s="27">
        <v>0</v>
      </c>
      <c r="K411" s="27">
        <v>32813.629999999997</v>
      </c>
      <c r="L411" s="68"/>
    </row>
    <row r="412" spans="1:12" x14ac:dyDescent="0.3">
      <c r="A412" s="47" t="s">
        <v>353</v>
      </c>
      <c r="B412" s="37" t="s">
        <v>353</v>
      </c>
      <c r="C412" s="38"/>
      <c r="D412" s="38"/>
      <c r="E412" s="38"/>
      <c r="F412" s="38"/>
      <c r="G412" s="48" t="s">
        <v>353</v>
      </c>
      <c r="H412" s="26"/>
      <c r="I412" s="26"/>
      <c r="J412" s="26"/>
      <c r="K412" s="26"/>
      <c r="L412" s="69"/>
    </row>
    <row r="413" spans="1:12" x14ac:dyDescent="0.3">
      <c r="A413" s="43" t="s">
        <v>942</v>
      </c>
      <c r="B413" s="36" t="s">
        <v>353</v>
      </c>
      <c r="C413" s="44" t="s">
        <v>943</v>
      </c>
      <c r="D413" s="40"/>
      <c r="E413" s="40"/>
      <c r="F413" s="40"/>
      <c r="G413" s="40"/>
      <c r="H413" s="25">
        <v>4916.5600000000004</v>
      </c>
      <c r="I413" s="25">
        <v>6440.13</v>
      </c>
      <c r="J413" s="25">
        <v>5969.32</v>
      </c>
      <c r="K413" s="25">
        <v>5387.37</v>
      </c>
      <c r="L413" s="74">
        <f>I413-J413</f>
        <v>470.8100000000004</v>
      </c>
    </row>
    <row r="414" spans="1:12" x14ac:dyDescent="0.3">
      <c r="A414" s="43" t="s">
        <v>944</v>
      </c>
      <c r="B414" s="37" t="s">
        <v>353</v>
      </c>
      <c r="C414" s="38"/>
      <c r="D414" s="44" t="s">
        <v>943</v>
      </c>
      <c r="E414" s="40"/>
      <c r="F414" s="40"/>
      <c r="G414" s="40"/>
      <c r="H414" s="25">
        <v>4916.5600000000004</v>
      </c>
      <c r="I414" s="25">
        <v>6440.13</v>
      </c>
      <c r="J414" s="25">
        <v>5969.32</v>
      </c>
      <c r="K414" s="25">
        <v>5387.37</v>
      </c>
      <c r="L414" s="72"/>
    </row>
    <row r="415" spans="1:12" x14ac:dyDescent="0.3">
      <c r="A415" s="43" t="s">
        <v>945</v>
      </c>
      <c r="B415" s="37" t="s">
        <v>353</v>
      </c>
      <c r="C415" s="38"/>
      <c r="D415" s="38"/>
      <c r="E415" s="44" t="s">
        <v>943</v>
      </c>
      <c r="F415" s="40"/>
      <c r="G415" s="40"/>
      <c r="H415" s="25">
        <v>4916.5600000000004</v>
      </c>
      <c r="I415" s="25">
        <v>6440.13</v>
      </c>
      <c r="J415" s="25">
        <v>5969.32</v>
      </c>
      <c r="K415" s="25">
        <v>5387.37</v>
      </c>
      <c r="L415" s="72"/>
    </row>
    <row r="416" spans="1:12" x14ac:dyDescent="0.3">
      <c r="A416" s="43" t="s">
        <v>946</v>
      </c>
      <c r="B416" s="37" t="s">
        <v>353</v>
      </c>
      <c r="C416" s="38"/>
      <c r="D416" s="38"/>
      <c r="E416" s="38"/>
      <c r="F416" s="44" t="s">
        <v>943</v>
      </c>
      <c r="G416" s="40"/>
      <c r="H416" s="25">
        <v>4916.5600000000004</v>
      </c>
      <c r="I416" s="25">
        <v>6440.13</v>
      </c>
      <c r="J416" s="25">
        <v>5969.32</v>
      </c>
      <c r="K416" s="25">
        <v>5387.37</v>
      </c>
      <c r="L416" s="72"/>
    </row>
    <row r="417" spans="1:12" x14ac:dyDescent="0.3">
      <c r="A417" s="45" t="s">
        <v>947</v>
      </c>
      <c r="B417" s="37" t="s">
        <v>353</v>
      </c>
      <c r="C417" s="38"/>
      <c r="D417" s="38"/>
      <c r="E417" s="38"/>
      <c r="F417" s="38"/>
      <c r="G417" s="46" t="s">
        <v>943</v>
      </c>
      <c r="H417" s="27">
        <v>4916.5600000000004</v>
      </c>
      <c r="I417" s="27">
        <v>6440.13</v>
      </c>
      <c r="J417" s="27">
        <v>5969.32</v>
      </c>
      <c r="K417" s="27">
        <v>5387.37</v>
      </c>
      <c r="L417" s="68"/>
    </row>
    <row r="418" spans="1:12" x14ac:dyDescent="0.3">
      <c r="A418" s="47" t="s">
        <v>353</v>
      </c>
      <c r="B418" s="37" t="s">
        <v>353</v>
      </c>
      <c r="C418" s="38"/>
      <c r="D418" s="38"/>
      <c r="E418" s="38"/>
      <c r="F418" s="38"/>
      <c r="G418" s="48" t="s">
        <v>353</v>
      </c>
      <c r="H418" s="26"/>
      <c r="I418" s="26"/>
      <c r="J418" s="26"/>
      <c r="K418" s="26"/>
      <c r="L418" s="69"/>
    </row>
    <row r="419" spans="1:12" x14ac:dyDescent="0.3">
      <c r="A419" s="43" t="s">
        <v>948</v>
      </c>
      <c r="B419" s="36" t="s">
        <v>353</v>
      </c>
      <c r="C419" s="44" t="s">
        <v>949</v>
      </c>
      <c r="D419" s="40"/>
      <c r="E419" s="40"/>
      <c r="F419" s="40"/>
      <c r="G419" s="40"/>
      <c r="H419" s="25">
        <v>382219.11</v>
      </c>
      <c r="I419" s="25">
        <v>5400</v>
      </c>
      <c r="J419" s="25">
        <v>0</v>
      </c>
      <c r="K419" s="25">
        <v>387619.11</v>
      </c>
      <c r="L419" s="74">
        <f>I419-J419</f>
        <v>5400</v>
      </c>
    </row>
    <row r="420" spans="1:12" x14ac:dyDescent="0.3">
      <c r="A420" s="43" t="s">
        <v>950</v>
      </c>
      <c r="B420" s="37" t="s">
        <v>353</v>
      </c>
      <c r="C420" s="38"/>
      <c r="D420" s="44" t="s">
        <v>949</v>
      </c>
      <c r="E420" s="40"/>
      <c r="F420" s="40"/>
      <c r="G420" s="40"/>
      <c r="H420" s="25">
        <v>382219.11</v>
      </c>
      <c r="I420" s="25">
        <v>5400</v>
      </c>
      <c r="J420" s="25">
        <v>0</v>
      </c>
      <c r="K420" s="25">
        <v>387619.11</v>
      </c>
      <c r="L420" s="72"/>
    </row>
    <row r="421" spans="1:12" x14ac:dyDescent="0.3">
      <c r="A421" s="43" t="s">
        <v>951</v>
      </c>
      <c r="B421" s="37" t="s">
        <v>353</v>
      </c>
      <c r="C421" s="38"/>
      <c r="D421" s="38"/>
      <c r="E421" s="44" t="s">
        <v>949</v>
      </c>
      <c r="F421" s="40"/>
      <c r="G421" s="40"/>
      <c r="H421" s="25">
        <v>382219.11</v>
      </c>
      <c r="I421" s="25">
        <v>5400</v>
      </c>
      <c r="J421" s="25">
        <v>0</v>
      </c>
      <c r="K421" s="25">
        <v>387619.11</v>
      </c>
      <c r="L421" s="72"/>
    </row>
    <row r="422" spans="1:12" x14ac:dyDescent="0.3">
      <c r="A422" s="43" t="s">
        <v>952</v>
      </c>
      <c r="B422" s="37" t="s">
        <v>353</v>
      </c>
      <c r="C422" s="38"/>
      <c r="D422" s="38"/>
      <c r="E422" s="38"/>
      <c r="F422" s="44" t="s">
        <v>949</v>
      </c>
      <c r="G422" s="40"/>
      <c r="H422" s="25">
        <v>382219.11</v>
      </c>
      <c r="I422" s="25">
        <v>5400</v>
      </c>
      <c r="J422" s="25">
        <v>0</v>
      </c>
      <c r="K422" s="25">
        <v>387619.11</v>
      </c>
      <c r="L422" s="72"/>
    </row>
    <row r="423" spans="1:12" x14ac:dyDescent="0.3">
      <c r="A423" s="45" t="s">
        <v>953</v>
      </c>
      <c r="B423" s="37" t="s">
        <v>353</v>
      </c>
      <c r="C423" s="38"/>
      <c r="D423" s="38"/>
      <c r="E423" s="38"/>
      <c r="F423" s="38"/>
      <c r="G423" s="46" t="s">
        <v>954</v>
      </c>
      <c r="H423" s="27">
        <v>3706.16</v>
      </c>
      <c r="I423" s="27">
        <v>0</v>
      </c>
      <c r="J423" s="27">
        <v>0</v>
      </c>
      <c r="K423" s="27">
        <v>3706.16</v>
      </c>
      <c r="L423" s="68"/>
    </row>
    <row r="424" spans="1:12" x14ac:dyDescent="0.3">
      <c r="A424" s="45" t="s">
        <v>955</v>
      </c>
      <c r="B424" s="37" t="s">
        <v>353</v>
      </c>
      <c r="C424" s="38"/>
      <c r="D424" s="38"/>
      <c r="E424" s="38"/>
      <c r="F424" s="38"/>
      <c r="G424" s="46" t="s">
        <v>956</v>
      </c>
      <c r="H424" s="27">
        <v>345838.25</v>
      </c>
      <c r="I424" s="27">
        <v>5400</v>
      </c>
      <c r="J424" s="27">
        <v>0</v>
      </c>
      <c r="K424" s="27">
        <v>351238.25</v>
      </c>
      <c r="L424" s="68"/>
    </row>
    <row r="425" spans="1:12" x14ac:dyDescent="0.3">
      <c r="A425" s="45" t="s">
        <v>957</v>
      </c>
      <c r="B425" s="37" t="s">
        <v>353</v>
      </c>
      <c r="C425" s="38"/>
      <c r="D425" s="38"/>
      <c r="E425" s="38"/>
      <c r="F425" s="38"/>
      <c r="G425" s="46" t="s">
        <v>958</v>
      </c>
      <c r="H425" s="27">
        <v>32674.7</v>
      </c>
      <c r="I425" s="27">
        <v>0</v>
      </c>
      <c r="J425" s="27">
        <v>0</v>
      </c>
      <c r="K425" s="27">
        <v>32674.7</v>
      </c>
      <c r="L425" s="68"/>
    </row>
    <row r="426" spans="1:12" x14ac:dyDescent="0.3">
      <c r="A426" s="43" t="s">
        <v>353</v>
      </c>
      <c r="B426" s="37" t="s">
        <v>353</v>
      </c>
      <c r="C426" s="38"/>
      <c r="D426" s="38"/>
      <c r="E426" s="44" t="s">
        <v>353</v>
      </c>
      <c r="F426" s="40"/>
      <c r="G426" s="40"/>
      <c r="H426" s="28"/>
      <c r="I426" s="28"/>
      <c r="J426" s="28"/>
      <c r="K426" s="28"/>
      <c r="L426" s="73"/>
    </row>
    <row r="427" spans="1:12" x14ac:dyDescent="0.3">
      <c r="A427" s="43" t="s">
        <v>74</v>
      </c>
      <c r="B427" s="44" t="s">
        <v>959</v>
      </c>
      <c r="C427" s="40"/>
      <c r="D427" s="40"/>
      <c r="E427" s="40"/>
      <c r="F427" s="40"/>
      <c r="G427" s="40"/>
      <c r="H427" s="25">
        <v>33267316.350000001</v>
      </c>
      <c r="I427" s="25">
        <v>0</v>
      </c>
      <c r="J427" s="25">
        <v>2806367.14</v>
      </c>
      <c r="K427" s="25">
        <v>36073683.490000002</v>
      </c>
      <c r="L427" s="72"/>
    </row>
    <row r="428" spans="1:12" x14ac:dyDescent="0.3">
      <c r="A428" s="43" t="s">
        <v>960</v>
      </c>
      <c r="B428" s="36" t="s">
        <v>353</v>
      </c>
      <c r="C428" s="44" t="s">
        <v>959</v>
      </c>
      <c r="D428" s="40"/>
      <c r="E428" s="40"/>
      <c r="F428" s="40"/>
      <c r="G428" s="40"/>
      <c r="H428" s="25">
        <v>33267316.350000001</v>
      </c>
      <c r="I428" s="25">
        <v>0</v>
      </c>
      <c r="J428" s="25">
        <v>2806367.14</v>
      </c>
      <c r="K428" s="25">
        <v>36073683.490000002</v>
      </c>
      <c r="L428" s="72"/>
    </row>
    <row r="429" spans="1:12" x14ac:dyDescent="0.3">
      <c r="A429" s="43" t="s">
        <v>961</v>
      </c>
      <c r="B429" s="37" t="s">
        <v>353</v>
      </c>
      <c r="C429" s="38"/>
      <c r="D429" s="44" t="s">
        <v>959</v>
      </c>
      <c r="E429" s="40"/>
      <c r="F429" s="40"/>
      <c r="G429" s="40"/>
      <c r="H429" s="25">
        <v>33267316.350000001</v>
      </c>
      <c r="I429" s="25">
        <v>0</v>
      </c>
      <c r="J429" s="25">
        <v>2806367.14</v>
      </c>
      <c r="K429" s="25">
        <v>36073683.490000002</v>
      </c>
      <c r="L429" s="72"/>
    </row>
    <row r="430" spans="1:12" x14ac:dyDescent="0.3">
      <c r="A430" s="43" t="s">
        <v>962</v>
      </c>
      <c r="B430" s="37" t="s">
        <v>353</v>
      </c>
      <c r="C430" s="38"/>
      <c r="D430" s="38"/>
      <c r="E430" s="44" t="s">
        <v>963</v>
      </c>
      <c r="F430" s="40"/>
      <c r="G430" s="40"/>
      <c r="H430" s="25">
        <v>32428620.18</v>
      </c>
      <c r="I430" s="25">
        <v>0</v>
      </c>
      <c r="J430" s="25">
        <v>2702758.78</v>
      </c>
      <c r="K430" s="25">
        <v>35131378.960000001</v>
      </c>
      <c r="L430" s="72"/>
    </row>
    <row r="431" spans="1:12" x14ac:dyDescent="0.3">
      <c r="A431" s="43" t="s">
        <v>964</v>
      </c>
      <c r="B431" s="37" t="s">
        <v>353</v>
      </c>
      <c r="C431" s="38"/>
      <c r="D431" s="38"/>
      <c r="E431" s="38"/>
      <c r="F431" s="44" t="s">
        <v>963</v>
      </c>
      <c r="G431" s="40"/>
      <c r="H431" s="25">
        <v>32428620.18</v>
      </c>
      <c r="I431" s="25">
        <v>0</v>
      </c>
      <c r="J431" s="25">
        <v>2702758.78</v>
      </c>
      <c r="K431" s="25">
        <v>35131378.960000001</v>
      </c>
      <c r="L431" s="72"/>
    </row>
    <row r="432" spans="1:12" x14ac:dyDescent="0.3">
      <c r="A432" s="45" t="s">
        <v>965</v>
      </c>
      <c r="B432" s="37" t="s">
        <v>353</v>
      </c>
      <c r="C432" s="38"/>
      <c r="D432" s="38"/>
      <c r="E432" s="38"/>
      <c r="F432" s="38"/>
      <c r="G432" s="46" t="s">
        <v>966</v>
      </c>
      <c r="H432" s="27">
        <v>32428620.18</v>
      </c>
      <c r="I432" s="27">
        <v>0</v>
      </c>
      <c r="J432" s="27">
        <v>2702758.78</v>
      </c>
      <c r="K432" s="27">
        <v>35131378.960000001</v>
      </c>
      <c r="L432" s="68"/>
    </row>
    <row r="433" spans="1:12" x14ac:dyDescent="0.3">
      <c r="A433" s="47" t="s">
        <v>353</v>
      </c>
      <c r="B433" s="37" t="s">
        <v>353</v>
      </c>
      <c r="C433" s="38"/>
      <c r="D433" s="38"/>
      <c r="E433" s="38"/>
      <c r="F433" s="38"/>
      <c r="G433" s="48" t="s">
        <v>353</v>
      </c>
      <c r="H433" s="26"/>
      <c r="I433" s="26"/>
      <c r="J433" s="26"/>
      <c r="K433" s="26"/>
      <c r="L433" s="69"/>
    </row>
    <row r="434" spans="1:12" x14ac:dyDescent="0.3">
      <c r="A434" s="43" t="s">
        <v>967</v>
      </c>
      <c r="B434" s="37" t="s">
        <v>353</v>
      </c>
      <c r="C434" s="38"/>
      <c r="D434" s="38"/>
      <c r="E434" s="44" t="s">
        <v>968</v>
      </c>
      <c r="F434" s="40"/>
      <c r="G434" s="40"/>
      <c r="H434" s="25">
        <v>381674.73</v>
      </c>
      <c r="I434" s="25">
        <v>0</v>
      </c>
      <c r="J434" s="25">
        <v>5712.01</v>
      </c>
      <c r="K434" s="25">
        <v>387386.74</v>
      </c>
      <c r="L434" s="72"/>
    </row>
    <row r="435" spans="1:12" x14ac:dyDescent="0.3">
      <c r="A435" s="43" t="s">
        <v>969</v>
      </c>
      <c r="B435" s="37" t="s">
        <v>353</v>
      </c>
      <c r="C435" s="38"/>
      <c r="D435" s="38"/>
      <c r="E435" s="38"/>
      <c r="F435" s="44" t="s">
        <v>970</v>
      </c>
      <c r="G435" s="40"/>
      <c r="H435" s="25">
        <v>381674.73</v>
      </c>
      <c r="I435" s="25">
        <v>0</v>
      </c>
      <c r="J435" s="25">
        <v>5712.01</v>
      </c>
      <c r="K435" s="25">
        <v>387386.74</v>
      </c>
      <c r="L435" s="72"/>
    </row>
    <row r="436" spans="1:12" x14ac:dyDescent="0.3">
      <c r="A436" s="45" t="s">
        <v>971</v>
      </c>
      <c r="B436" s="37" t="s">
        <v>353</v>
      </c>
      <c r="C436" s="38"/>
      <c r="D436" s="38"/>
      <c r="E436" s="38"/>
      <c r="F436" s="38"/>
      <c r="G436" s="46" t="s">
        <v>972</v>
      </c>
      <c r="H436" s="27">
        <v>381674.73</v>
      </c>
      <c r="I436" s="27">
        <v>0</v>
      </c>
      <c r="J436" s="27">
        <v>5712.01</v>
      </c>
      <c r="K436" s="27">
        <v>387386.74</v>
      </c>
      <c r="L436" s="68"/>
    </row>
    <row r="437" spans="1:12" x14ac:dyDescent="0.3">
      <c r="A437" s="47" t="s">
        <v>353</v>
      </c>
      <c r="B437" s="37" t="s">
        <v>353</v>
      </c>
      <c r="C437" s="38"/>
      <c r="D437" s="38"/>
      <c r="E437" s="38"/>
      <c r="F437" s="38"/>
      <c r="G437" s="48" t="s">
        <v>353</v>
      </c>
      <c r="H437" s="26"/>
      <c r="I437" s="26"/>
      <c r="J437" s="26"/>
      <c r="K437" s="26"/>
      <c r="L437" s="69"/>
    </row>
    <row r="438" spans="1:12" x14ac:dyDescent="0.3">
      <c r="A438" s="43" t="s">
        <v>973</v>
      </c>
      <c r="B438" s="37" t="s">
        <v>353</v>
      </c>
      <c r="C438" s="38"/>
      <c r="D438" s="38"/>
      <c r="E438" s="44" t="s">
        <v>974</v>
      </c>
      <c r="F438" s="40"/>
      <c r="G438" s="40"/>
      <c r="H438" s="25">
        <v>428380.38</v>
      </c>
      <c r="I438" s="25">
        <v>0</v>
      </c>
      <c r="J438" s="25">
        <v>97896.35</v>
      </c>
      <c r="K438" s="25">
        <v>526276.73</v>
      </c>
      <c r="L438" s="72"/>
    </row>
    <row r="439" spans="1:12" x14ac:dyDescent="0.3">
      <c r="A439" s="43" t="s">
        <v>975</v>
      </c>
      <c r="B439" s="37" t="s">
        <v>353</v>
      </c>
      <c r="C439" s="38"/>
      <c r="D439" s="38"/>
      <c r="E439" s="38"/>
      <c r="F439" s="44" t="s">
        <v>974</v>
      </c>
      <c r="G439" s="40"/>
      <c r="H439" s="25">
        <v>428380.38</v>
      </c>
      <c r="I439" s="25">
        <v>0</v>
      </c>
      <c r="J439" s="25">
        <v>97896.35</v>
      </c>
      <c r="K439" s="25">
        <v>526276.73</v>
      </c>
      <c r="L439" s="72"/>
    </row>
    <row r="440" spans="1:12" x14ac:dyDescent="0.3">
      <c r="A440" s="45" t="s">
        <v>976</v>
      </c>
      <c r="B440" s="37" t="s">
        <v>353</v>
      </c>
      <c r="C440" s="38"/>
      <c r="D440" s="38"/>
      <c r="E440" s="38"/>
      <c r="F440" s="38"/>
      <c r="G440" s="46" t="s">
        <v>977</v>
      </c>
      <c r="H440" s="27">
        <v>427382.05</v>
      </c>
      <c r="I440" s="27">
        <v>0</v>
      </c>
      <c r="J440" s="27">
        <v>97227.78</v>
      </c>
      <c r="K440" s="27">
        <v>524609.82999999996</v>
      </c>
      <c r="L440" s="68"/>
    </row>
    <row r="441" spans="1:12" x14ac:dyDescent="0.3">
      <c r="A441" s="45" t="s">
        <v>978</v>
      </c>
      <c r="B441" s="37" t="s">
        <v>353</v>
      </c>
      <c r="C441" s="38"/>
      <c r="D441" s="38"/>
      <c r="E441" s="38"/>
      <c r="F441" s="38"/>
      <c r="G441" s="46" t="s">
        <v>979</v>
      </c>
      <c r="H441" s="27">
        <v>998.33</v>
      </c>
      <c r="I441" s="27">
        <v>0</v>
      </c>
      <c r="J441" s="27">
        <v>668.57</v>
      </c>
      <c r="K441" s="27">
        <v>1666.9</v>
      </c>
      <c r="L441" s="68"/>
    </row>
    <row r="442" spans="1:12" x14ac:dyDescent="0.3">
      <c r="A442" s="47" t="s">
        <v>353</v>
      </c>
      <c r="B442" s="37" t="s">
        <v>353</v>
      </c>
      <c r="C442" s="38"/>
      <c r="D442" s="38"/>
      <c r="E442" s="38"/>
      <c r="F442" s="38"/>
      <c r="G442" s="48" t="s">
        <v>353</v>
      </c>
      <c r="H442" s="26"/>
      <c r="I442" s="26"/>
      <c r="J442" s="26"/>
      <c r="K442" s="26"/>
      <c r="L442" s="69"/>
    </row>
    <row r="443" spans="1:12" x14ac:dyDescent="0.3">
      <c r="A443" s="43" t="s">
        <v>980</v>
      </c>
      <c r="B443" s="37" t="s">
        <v>353</v>
      </c>
      <c r="C443" s="38"/>
      <c r="D443" s="38"/>
      <c r="E443" s="44" t="s">
        <v>981</v>
      </c>
      <c r="F443" s="40"/>
      <c r="G443" s="40"/>
      <c r="H443" s="25">
        <v>8199.3700000000008</v>
      </c>
      <c r="I443" s="25">
        <v>0</v>
      </c>
      <c r="J443" s="25">
        <v>0</v>
      </c>
      <c r="K443" s="25">
        <v>8199.3700000000008</v>
      </c>
      <c r="L443" s="72"/>
    </row>
    <row r="444" spans="1:12" x14ac:dyDescent="0.3">
      <c r="A444" s="43" t="s">
        <v>982</v>
      </c>
      <c r="B444" s="37" t="s">
        <v>353</v>
      </c>
      <c r="C444" s="38"/>
      <c r="D444" s="38"/>
      <c r="E444" s="38"/>
      <c r="F444" s="44" t="s">
        <v>983</v>
      </c>
      <c r="G444" s="40"/>
      <c r="H444" s="25">
        <v>8199.3700000000008</v>
      </c>
      <c r="I444" s="25">
        <v>0</v>
      </c>
      <c r="J444" s="25">
        <v>0</v>
      </c>
      <c r="K444" s="25">
        <v>8199.3700000000008</v>
      </c>
      <c r="L444" s="72"/>
    </row>
    <row r="445" spans="1:12" x14ac:dyDescent="0.3">
      <c r="A445" s="45" t="s">
        <v>984</v>
      </c>
      <c r="B445" s="37" t="s">
        <v>353</v>
      </c>
      <c r="C445" s="38"/>
      <c r="D445" s="38"/>
      <c r="E445" s="38"/>
      <c r="F445" s="38"/>
      <c r="G445" s="46" t="s">
        <v>985</v>
      </c>
      <c r="H445" s="27">
        <v>8199.3700000000008</v>
      </c>
      <c r="I445" s="27">
        <v>0</v>
      </c>
      <c r="J445" s="27">
        <v>0</v>
      </c>
      <c r="K445" s="27">
        <v>8199.3700000000008</v>
      </c>
      <c r="L445" s="68"/>
    </row>
    <row r="446" spans="1:12" x14ac:dyDescent="0.3">
      <c r="A446" s="47" t="s">
        <v>353</v>
      </c>
      <c r="B446" s="37" t="s">
        <v>353</v>
      </c>
      <c r="C446" s="38"/>
      <c r="D446" s="38"/>
      <c r="E446" s="38"/>
      <c r="F446" s="38"/>
      <c r="G446" s="48" t="s">
        <v>353</v>
      </c>
      <c r="H446" s="26"/>
      <c r="I446" s="26"/>
      <c r="J446" s="26"/>
      <c r="K446" s="26"/>
      <c r="L446" s="69"/>
    </row>
    <row r="447" spans="1:12" x14ac:dyDescent="0.3">
      <c r="A447" s="43" t="s">
        <v>986</v>
      </c>
      <c r="B447" s="37" t="s">
        <v>353</v>
      </c>
      <c r="C447" s="38"/>
      <c r="D447" s="38"/>
      <c r="E447" s="44" t="s">
        <v>987</v>
      </c>
      <c r="F447" s="40"/>
      <c r="G447" s="40"/>
      <c r="H447" s="25">
        <v>572.73</v>
      </c>
      <c r="I447" s="25">
        <v>0</v>
      </c>
      <c r="J447" s="25">
        <v>0</v>
      </c>
      <c r="K447" s="25">
        <v>572.73</v>
      </c>
      <c r="L447" s="72"/>
    </row>
    <row r="448" spans="1:12" x14ac:dyDescent="0.3">
      <c r="A448" s="43" t="s">
        <v>988</v>
      </c>
      <c r="B448" s="37" t="s">
        <v>353</v>
      </c>
      <c r="C448" s="38"/>
      <c r="D448" s="38"/>
      <c r="E448" s="38"/>
      <c r="F448" s="44" t="s">
        <v>987</v>
      </c>
      <c r="G448" s="40"/>
      <c r="H448" s="25">
        <v>572.73</v>
      </c>
      <c r="I448" s="25">
        <v>0</v>
      </c>
      <c r="J448" s="25">
        <v>0</v>
      </c>
      <c r="K448" s="25">
        <v>572.73</v>
      </c>
      <c r="L448" s="72"/>
    </row>
    <row r="449" spans="1:12" x14ac:dyDescent="0.3">
      <c r="A449" s="45" t="s">
        <v>989</v>
      </c>
      <c r="B449" s="37" t="s">
        <v>353</v>
      </c>
      <c r="C449" s="38"/>
      <c r="D449" s="38"/>
      <c r="E449" s="38"/>
      <c r="F449" s="38"/>
      <c r="G449" s="46" t="s">
        <v>990</v>
      </c>
      <c r="H449" s="27">
        <v>572.73</v>
      </c>
      <c r="I449" s="27">
        <v>0</v>
      </c>
      <c r="J449" s="27">
        <v>0</v>
      </c>
      <c r="K449" s="27">
        <v>572.73</v>
      </c>
      <c r="L449" s="68"/>
    </row>
    <row r="450" spans="1:12" x14ac:dyDescent="0.3">
      <c r="A450" s="47" t="s">
        <v>353</v>
      </c>
      <c r="B450" s="37" t="s">
        <v>353</v>
      </c>
      <c r="C450" s="38"/>
      <c r="D450" s="38"/>
      <c r="E450" s="38"/>
      <c r="F450" s="38"/>
      <c r="G450" s="48" t="s">
        <v>353</v>
      </c>
      <c r="H450" s="26"/>
      <c r="I450" s="26"/>
      <c r="J450" s="26"/>
      <c r="K450" s="26"/>
      <c r="L450" s="69"/>
    </row>
    <row r="451" spans="1:12" x14ac:dyDescent="0.3">
      <c r="A451" s="43" t="s">
        <v>991</v>
      </c>
      <c r="B451" s="37" t="s">
        <v>353</v>
      </c>
      <c r="C451" s="38"/>
      <c r="D451" s="38"/>
      <c r="E451" s="44" t="s">
        <v>992</v>
      </c>
      <c r="F451" s="40"/>
      <c r="G451" s="40"/>
      <c r="H451" s="25">
        <v>16162.8</v>
      </c>
      <c r="I451" s="25">
        <v>0</v>
      </c>
      <c r="J451" s="25">
        <v>0</v>
      </c>
      <c r="K451" s="25">
        <v>16162.8</v>
      </c>
      <c r="L451" s="72"/>
    </row>
    <row r="452" spans="1:12" x14ac:dyDescent="0.3">
      <c r="A452" s="43" t="s">
        <v>993</v>
      </c>
      <c r="B452" s="37" t="s">
        <v>353</v>
      </c>
      <c r="C452" s="38"/>
      <c r="D452" s="38"/>
      <c r="E452" s="38"/>
      <c r="F452" s="44" t="s">
        <v>994</v>
      </c>
      <c r="G452" s="40"/>
      <c r="H452" s="25">
        <v>16162.8</v>
      </c>
      <c r="I452" s="25">
        <v>0</v>
      </c>
      <c r="J452" s="25">
        <v>0</v>
      </c>
      <c r="K452" s="25">
        <v>16162.8</v>
      </c>
      <c r="L452" s="72"/>
    </row>
    <row r="453" spans="1:12" x14ac:dyDescent="0.3">
      <c r="A453" s="45" t="s">
        <v>995</v>
      </c>
      <c r="B453" s="37" t="s">
        <v>353</v>
      </c>
      <c r="C453" s="38"/>
      <c r="D453" s="38"/>
      <c r="E453" s="38"/>
      <c r="F453" s="38"/>
      <c r="G453" s="46" t="s">
        <v>996</v>
      </c>
      <c r="H453" s="27">
        <v>16562.37</v>
      </c>
      <c r="I453" s="27">
        <v>0</v>
      </c>
      <c r="J453" s="27">
        <v>0</v>
      </c>
      <c r="K453" s="27">
        <v>16562.37</v>
      </c>
      <c r="L453" s="68"/>
    </row>
    <row r="454" spans="1:12" x14ac:dyDescent="0.3">
      <c r="A454" s="45" t="s">
        <v>997</v>
      </c>
      <c r="B454" s="37" t="s">
        <v>353</v>
      </c>
      <c r="C454" s="38"/>
      <c r="D454" s="38"/>
      <c r="E454" s="38"/>
      <c r="F454" s="38"/>
      <c r="G454" s="46" t="s">
        <v>998</v>
      </c>
      <c r="H454" s="27">
        <v>-399.57</v>
      </c>
      <c r="I454" s="27">
        <v>0</v>
      </c>
      <c r="J454" s="27">
        <v>0</v>
      </c>
      <c r="K454" s="27">
        <v>-399.57</v>
      </c>
      <c r="L454" s="68"/>
    </row>
    <row r="455" spans="1:12" x14ac:dyDescent="0.3">
      <c r="A455" s="47" t="s">
        <v>353</v>
      </c>
      <c r="B455" s="37" t="s">
        <v>353</v>
      </c>
      <c r="C455" s="38"/>
      <c r="D455" s="38"/>
      <c r="E455" s="38"/>
      <c r="F455" s="38"/>
      <c r="G455" s="48" t="s">
        <v>353</v>
      </c>
      <c r="H455" s="26"/>
      <c r="I455" s="26"/>
      <c r="J455" s="26"/>
      <c r="K455" s="26"/>
      <c r="L455" s="69"/>
    </row>
    <row r="456" spans="1:12" x14ac:dyDescent="0.3">
      <c r="A456" s="43" t="s">
        <v>999</v>
      </c>
      <c r="B456" s="37" t="s">
        <v>353</v>
      </c>
      <c r="C456" s="38"/>
      <c r="D456" s="38"/>
      <c r="E456" s="44" t="s">
        <v>949</v>
      </c>
      <c r="F456" s="40"/>
      <c r="G456" s="40"/>
      <c r="H456" s="25">
        <v>3706.16</v>
      </c>
      <c r="I456" s="25">
        <v>0</v>
      </c>
      <c r="J456" s="25">
        <v>0</v>
      </c>
      <c r="K456" s="25">
        <v>3706.16</v>
      </c>
      <c r="L456" s="72"/>
    </row>
    <row r="457" spans="1:12" x14ac:dyDescent="0.3">
      <c r="A457" s="43" t="s">
        <v>1000</v>
      </c>
      <c r="B457" s="37" t="s">
        <v>353</v>
      </c>
      <c r="C457" s="38"/>
      <c r="D457" s="38"/>
      <c r="E457" s="38"/>
      <c r="F457" s="44" t="s">
        <v>949</v>
      </c>
      <c r="G457" s="40"/>
      <c r="H457" s="25">
        <v>3706.16</v>
      </c>
      <c r="I457" s="25">
        <v>0</v>
      </c>
      <c r="J457" s="25">
        <v>0</v>
      </c>
      <c r="K457" s="25">
        <v>3706.16</v>
      </c>
      <c r="L457" s="72"/>
    </row>
    <row r="458" spans="1:12" x14ac:dyDescent="0.3">
      <c r="A458" s="45" t="s">
        <v>1001</v>
      </c>
      <c r="B458" s="37" t="s">
        <v>353</v>
      </c>
      <c r="C458" s="38"/>
      <c r="D458" s="38"/>
      <c r="E458" s="38"/>
      <c r="F458" s="38"/>
      <c r="G458" s="46" t="s">
        <v>954</v>
      </c>
      <c r="H458" s="27">
        <v>3706.16</v>
      </c>
      <c r="I458" s="27">
        <v>0</v>
      </c>
      <c r="J458" s="27">
        <v>0</v>
      </c>
      <c r="K458" s="27">
        <v>3706.16</v>
      </c>
      <c r="L458" s="6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7"/>
  <sheetViews>
    <sheetView topLeftCell="A166" workbookViewId="0">
      <selection activeCell="J140" sqref="J140"/>
    </sheetView>
  </sheetViews>
  <sheetFormatPr defaultRowHeight="14.4" x14ac:dyDescent="0.3"/>
  <cols>
    <col min="1" max="1" width="16.44140625" customWidth="1"/>
    <col min="2" max="6" width="2.109375" customWidth="1"/>
    <col min="7" max="7" width="52.6640625" bestFit="1" customWidth="1"/>
    <col min="8" max="8" width="15" style="82" bestFit="1" customWidth="1"/>
    <col min="9" max="10" width="14.33203125" style="82" bestFit="1" customWidth="1"/>
    <col min="11" max="11" width="15" style="82" bestFit="1" customWidth="1"/>
    <col min="12" max="12" width="13.33203125" bestFit="1" customWidth="1"/>
    <col min="13" max="256" width="11" customWidth="1"/>
    <col min="257" max="257" width="16.44140625" customWidth="1"/>
    <col min="258" max="262" width="2.109375" customWidth="1"/>
    <col min="263" max="263" width="52.6640625" bestFit="1" customWidth="1"/>
    <col min="264" max="264" width="15" bestFit="1" customWidth="1"/>
    <col min="265" max="266" width="14.33203125" bestFit="1" customWidth="1"/>
    <col min="267" max="267" width="15" bestFit="1" customWidth="1"/>
    <col min="268" max="268" width="13.33203125" bestFit="1" customWidth="1"/>
    <col min="269" max="512" width="11" customWidth="1"/>
    <col min="513" max="513" width="16.44140625" customWidth="1"/>
    <col min="514" max="518" width="2.109375" customWidth="1"/>
    <col min="519" max="519" width="52.6640625" bestFit="1" customWidth="1"/>
    <col min="520" max="520" width="15" bestFit="1" customWidth="1"/>
    <col min="521" max="522" width="14.33203125" bestFit="1" customWidth="1"/>
    <col min="523" max="523" width="15" bestFit="1" customWidth="1"/>
    <col min="524" max="524" width="13.33203125" bestFit="1" customWidth="1"/>
    <col min="525" max="768" width="11" customWidth="1"/>
    <col min="769" max="769" width="16.44140625" customWidth="1"/>
    <col min="770" max="774" width="2.109375" customWidth="1"/>
    <col min="775" max="775" width="52.6640625" bestFit="1" customWidth="1"/>
    <col min="776" max="776" width="15" bestFit="1" customWidth="1"/>
    <col min="777" max="778" width="14.33203125" bestFit="1" customWidth="1"/>
    <col min="779" max="779" width="15" bestFit="1" customWidth="1"/>
    <col min="780" max="780" width="13.33203125" bestFit="1" customWidth="1"/>
    <col min="781" max="1024" width="11" customWidth="1"/>
    <col min="1025" max="1025" width="16.44140625" customWidth="1"/>
    <col min="1026" max="1030" width="2.109375" customWidth="1"/>
    <col min="1031" max="1031" width="52.6640625" bestFit="1" customWidth="1"/>
    <col min="1032" max="1032" width="15" bestFit="1" customWidth="1"/>
    <col min="1033" max="1034" width="14.33203125" bestFit="1" customWidth="1"/>
    <col min="1035" max="1035" width="15" bestFit="1" customWidth="1"/>
    <col min="1036" max="1036" width="13.33203125" bestFit="1" customWidth="1"/>
    <col min="1037" max="1280" width="11" customWidth="1"/>
    <col min="1281" max="1281" width="16.44140625" customWidth="1"/>
    <col min="1282" max="1286" width="2.109375" customWidth="1"/>
    <col min="1287" max="1287" width="52.6640625" bestFit="1" customWidth="1"/>
    <col min="1288" max="1288" width="15" bestFit="1" customWidth="1"/>
    <col min="1289" max="1290" width="14.33203125" bestFit="1" customWidth="1"/>
    <col min="1291" max="1291" width="15" bestFit="1" customWidth="1"/>
    <col min="1292" max="1292" width="13.33203125" bestFit="1" customWidth="1"/>
    <col min="1293" max="1536" width="11" customWidth="1"/>
    <col min="1537" max="1537" width="16.44140625" customWidth="1"/>
    <col min="1538" max="1542" width="2.109375" customWidth="1"/>
    <col min="1543" max="1543" width="52.6640625" bestFit="1" customWidth="1"/>
    <col min="1544" max="1544" width="15" bestFit="1" customWidth="1"/>
    <col min="1545" max="1546" width="14.33203125" bestFit="1" customWidth="1"/>
    <col min="1547" max="1547" width="15" bestFit="1" customWidth="1"/>
    <col min="1548" max="1548" width="13.33203125" bestFit="1" customWidth="1"/>
    <col min="1549" max="1792" width="11" customWidth="1"/>
    <col min="1793" max="1793" width="16.44140625" customWidth="1"/>
    <col min="1794" max="1798" width="2.109375" customWidth="1"/>
    <col min="1799" max="1799" width="52.6640625" bestFit="1" customWidth="1"/>
    <col min="1800" max="1800" width="15" bestFit="1" customWidth="1"/>
    <col min="1801" max="1802" width="14.33203125" bestFit="1" customWidth="1"/>
    <col min="1803" max="1803" width="15" bestFit="1" customWidth="1"/>
    <col min="1804" max="1804" width="13.33203125" bestFit="1" customWidth="1"/>
    <col min="1805" max="2048" width="11" customWidth="1"/>
    <col min="2049" max="2049" width="16.44140625" customWidth="1"/>
    <col min="2050" max="2054" width="2.109375" customWidth="1"/>
    <col min="2055" max="2055" width="52.6640625" bestFit="1" customWidth="1"/>
    <col min="2056" max="2056" width="15" bestFit="1" customWidth="1"/>
    <col min="2057" max="2058" width="14.33203125" bestFit="1" customWidth="1"/>
    <col min="2059" max="2059" width="15" bestFit="1" customWidth="1"/>
    <col min="2060" max="2060" width="13.33203125" bestFit="1" customWidth="1"/>
    <col min="2061" max="2304" width="11" customWidth="1"/>
    <col min="2305" max="2305" width="16.44140625" customWidth="1"/>
    <col min="2306" max="2310" width="2.109375" customWidth="1"/>
    <col min="2311" max="2311" width="52.6640625" bestFit="1" customWidth="1"/>
    <col min="2312" max="2312" width="15" bestFit="1" customWidth="1"/>
    <col min="2313" max="2314" width="14.33203125" bestFit="1" customWidth="1"/>
    <col min="2315" max="2315" width="15" bestFit="1" customWidth="1"/>
    <col min="2316" max="2316" width="13.33203125" bestFit="1" customWidth="1"/>
    <col min="2317" max="2560" width="11" customWidth="1"/>
    <col min="2561" max="2561" width="16.44140625" customWidth="1"/>
    <col min="2562" max="2566" width="2.109375" customWidth="1"/>
    <col min="2567" max="2567" width="52.6640625" bestFit="1" customWidth="1"/>
    <col min="2568" max="2568" width="15" bestFit="1" customWidth="1"/>
    <col min="2569" max="2570" width="14.33203125" bestFit="1" customWidth="1"/>
    <col min="2571" max="2571" width="15" bestFit="1" customWidth="1"/>
    <col min="2572" max="2572" width="13.33203125" bestFit="1" customWidth="1"/>
    <col min="2573" max="2816" width="11" customWidth="1"/>
    <col min="2817" max="2817" width="16.44140625" customWidth="1"/>
    <col min="2818" max="2822" width="2.109375" customWidth="1"/>
    <col min="2823" max="2823" width="52.6640625" bestFit="1" customWidth="1"/>
    <col min="2824" max="2824" width="15" bestFit="1" customWidth="1"/>
    <col min="2825" max="2826" width="14.33203125" bestFit="1" customWidth="1"/>
    <col min="2827" max="2827" width="15" bestFit="1" customWidth="1"/>
    <col min="2828" max="2828" width="13.33203125" bestFit="1" customWidth="1"/>
    <col min="2829" max="3072" width="11" customWidth="1"/>
    <col min="3073" max="3073" width="16.44140625" customWidth="1"/>
    <col min="3074" max="3078" width="2.109375" customWidth="1"/>
    <col min="3079" max="3079" width="52.6640625" bestFit="1" customWidth="1"/>
    <col min="3080" max="3080" width="15" bestFit="1" customWidth="1"/>
    <col min="3081" max="3082" width="14.33203125" bestFit="1" customWidth="1"/>
    <col min="3083" max="3083" width="15" bestFit="1" customWidth="1"/>
    <col min="3084" max="3084" width="13.33203125" bestFit="1" customWidth="1"/>
    <col min="3085" max="3328" width="11" customWidth="1"/>
    <col min="3329" max="3329" width="16.44140625" customWidth="1"/>
    <col min="3330" max="3334" width="2.109375" customWidth="1"/>
    <col min="3335" max="3335" width="52.6640625" bestFit="1" customWidth="1"/>
    <col min="3336" max="3336" width="15" bestFit="1" customWidth="1"/>
    <col min="3337" max="3338" width="14.33203125" bestFit="1" customWidth="1"/>
    <col min="3339" max="3339" width="15" bestFit="1" customWidth="1"/>
    <col min="3340" max="3340" width="13.33203125" bestFit="1" customWidth="1"/>
    <col min="3341" max="3584" width="11" customWidth="1"/>
    <col min="3585" max="3585" width="16.44140625" customWidth="1"/>
    <col min="3586" max="3590" width="2.109375" customWidth="1"/>
    <col min="3591" max="3591" width="52.6640625" bestFit="1" customWidth="1"/>
    <col min="3592" max="3592" width="15" bestFit="1" customWidth="1"/>
    <col min="3593" max="3594" width="14.33203125" bestFit="1" customWidth="1"/>
    <col min="3595" max="3595" width="15" bestFit="1" customWidth="1"/>
    <col min="3596" max="3596" width="13.33203125" bestFit="1" customWidth="1"/>
    <col min="3597" max="3840" width="11" customWidth="1"/>
    <col min="3841" max="3841" width="16.44140625" customWidth="1"/>
    <col min="3842" max="3846" width="2.109375" customWidth="1"/>
    <col min="3847" max="3847" width="52.6640625" bestFit="1" customWidth="1"/>
    <col min="3848" max="3848" width="15" bestFit="1" customWidth="1"/>
    <col min="3849" max="3850" width="14.33203125" bestFit="1" customWidth="1"/>
    <col min="3851" max="3851" width="15" bestFit="1" customWidth="1"/>
    <col min="3852" max="3852" width="13.33203125" bestFit="1" customWidth="1"/>
    <col min="3853" max="4096" width="11" customWidth="1"/>
    <col min="4097" max="4097" width="16.44140625" customWidth="1"/>
    <col min="4098" max="4102" width="2.109375" customWidth="1"/>
    <col min="4103" max="4103" width="52.6640625" bestFit="1" customWidth="1"/>
    <col min="4104" max="4104" width="15" bestFit="1" customWidth="1"/>
    <col min="4105" max="4106" width="14.33203125" bestFit="1" customWidth="1"/>
    <col min="4107" max="4107" width="15" bestFit="1" customWidth="1"/>
    <col min="4108" max="4108" width="13.33203125" bestFit="1" customWidth="1"/>
    <col min="4109" max="4352" width="11" customWidth="1"/>
    <col min="4353" max="4353" width="16.44140625" customWidth="1"/>
    <col min="4354" max="4358" width="2.109375" customWidth="1"/>
    <col min="4359" max="4359" width="52.6640625" bestFit="1" customWidth="1"/>
    <col min="4360" max="4360" width="15" bestFit="1" customWidth="1"/>
    <col min="4361" max="4362" width="14.33203125" bestFit="1" customWidth="1"/>
    <col min="4363" max="4363" width="15" bestFit="1" customWidth="1"/>
    <col min="4364" max="4364" width="13.33203125" bestFit="1" customWidth="1"/>
    <col min="4365" max="4608" width="11" customWidth="1"/>
    <col min="4609" max="4609" width="16.44140625" customWidth="1"/>
    <col min="4610" max="4614" width="2.109375" customWidth="1"/>
    <col min="4615" max="4615" width="52.6640625" bestFit="1" customWidth="1"/>
    <col min="4616" max="4616" width="15" bestFit="1" customWidth="1"/>
    <col min="4617" max="4618" width="14.33203125" bestFit="1" customWidth="1"/>
    <col min="4619" max="4619" width="15" bestFit="1" customWidth="1"/>
    <col min="4620" max="4620" width="13.33203125" bestFit="1" customWidth="1"/>
    <col min="4621" max="4864" width="11" customWidth="1"/>
    <col min="4865" max="4865" width="16.44140625" customWidth="1"/>
    <col min="4866" max="4870" width="2.109375" customWidth="1"/>
    <col min="4871" max="4871" width="52.6640625" bestFit="1" customWidth="1"/>
    <col min="4872" max="4872" width="15" bestFit="1" customWidth="1"/>
    <col min="4873" max="4874" width="14.33203125" bestFit="1" customWidth="1"/>
    <col min="4875" max="4875" width="15" bestFit="1" customWidth="1"/>
    <col min="4876" max="4876" width="13.33203125" bestFit="1" customWidth="1"/>
    <col min="4877" max="5120" width="11" customWidth="1"/>
    <col min="5121" max="5121" width="16.44140625" customWidth="1"/>
    <col min="5122" max="5126" width="2.109375" customWidth="1"/>
    <col min="5127" max="5127" width="52.6640625" bestFit="1" customWidth="1"/>
    <col min="5128" max="5128" width="15" bestFit="1" customWidth="1"/>
    <col min="5129" max="5130" width="14.33203125" bestFit="1" customWidth="1"/>
    <col min="5131" max="5131" width="15" bestFit="1" customWidth="1"/>
    <col min="5132" max="5132" width="13.33203125" bestFit="1" customWidth="1"/>
    <col min="5133" max="5376" width="11" customWidth="1"/>
    <col min="5377" max="5377" width="16.44140625" customWidth="1"/>
    <col min="5378" max="5382" width="2.109375" customWidth="1"/>
    <col min="5383" max="5383" width="52.6640625" bestFit="1" customWidth="1"/>
    <col min="5384" max="5384" width="15" bestFit="1" customWidth="1"/>
    <col min="5385" max="5386" width="14.33203125" bestFit="1" customWidth="1"/>
    <col min="5387" max="5387" width="15" bestFit="1" customWidth="1"/>
    <col min="5388" max="5388" width="13.33203125" bestFit="1" customWidth="1"/>
    <col min="5389" max="5632" width="11" customWidth="1"/>
    <col min="5633" max="5633" width="16.44140625" customWidth="1"/>
    <col min="5634" max="5638" width="2.109375" customWidth="1"/>
    <col min="5639" max="5639" width="52.6640625" bestFit="1" customWidth="1"/>
    <col min="5640" max="5640" width="15" bestFit="1" customWidth="1"/>
    <col min="5641" max="5642" width="14.33203125" bestFit="1" customWidth="1"/>
    <col min="5643" max="5643" width="15" bestFit="1" customWidth="1"/>
    <col min="5644" max="5644" width="13.33203125" bestFit="1" customWidth="1"/>
    <col min="5645" max="5888" width="11" customWidth="1"/>
    <col min="5889" max="5889" width="16.44140625" customWidth="1"/>
    <col min="5890" max="5894" width="2.109375" customWidth="1"/>
    <col min="5895" max="5895" width="52.6640625" bestFit="1" customWidth="1"/>
    <col min="5896" max="5896" width="15" bestFit="1" customWidth="1"/>
    <col min="5897" max="5898" width="14.33203125" bestFit="1" customWidth="1"/>
    <col min="5899" max="5899" width="15" bestFit="1" customWidth="1"/>
    <col min="5900" max="5900" width="13.33203125" bestFit="1" customWidth="1"/>
    <col min="5901" max="6144" width="11" customWidth="1"/>
    <col min="6145" max="6145" width="16.44140625" customWidth="1"/>
    <col min="6146" max="6150" width="2.109375" customWidth="1"/>
    <col min="6151" max="6151" width="52.6640625" bestFit="1" customWidth="1"/>
    <col min="6152" max="6152" width="15" bestFit="1" customWidth="1"/>
    <col min="6153" max="6154" width="14.33203125" bestFit="1" customWidth="1"/>
    <col min="6155" max="6155" width="15" bestFit="1" customWidth="1"/>
    <col min="6156" max="6156" width="13.33203125" bestFit="1" customWidth="1"/>
    <col min="6157" max="6400" width="11" customWidth="1"/>
    <col min="6401" max="6401" width="16.44140625" customWidth="1"/>
    <col min="6402" max="6406" width="2.109375" customWidth="1"/>
    <col min="6407" max="6407" width="52.6640625" bestFit="1" customWidth="1"/>
    <col min="6408" max="6408" width="15" bestFit="1" customWidth="1"/>
    <col min="6409" max="6410" width="14.33203125" bestFit="1" customWidth="1"/>
    <col min="6411" max="6411" width="15" bestFit="1" customWidth="1"/>
    <col min="6412" max="6412" width="13.33203125" bestFit="1" customWidth="1"/>
    <col min="6413" max="6656" width="11" customWidth="1"/>
    <col min="6657" max="6657" width="16.44140625" customWidth="1"/>
    <col min="6658" max="6662" width="2.109375" customWidth="1"/>
    <col min="6663" max="6663" width="52.6640625" bestFit="1" customWidth="1"/>
    <col min="6664" max="6664" width="15" bestFit="1" customWidth="1"/>
    <col min="6665" max="6666" width="14.33203125" bestFit="1" customWidth="1"/>
    <col min="6667" max="6667" width="15" bestFit="1" customWidth="1"/>
    <col min="6668" max="6668" width="13.33203125" bestFit="1" customWidth="1"/>
    <col min="6669" max="6912" width="11" customWidth="1"/>
    <col min="6913" max="6913" width="16.44140625" customWidth="1"/>
    <col min="6914" max="6918" width="2.109375" customWidth="1"/>
    <col min="6919" max="6919" width="52.6640625" bestFit="1" customWidth="1"/>
    <col min="6920" max="6920" width="15" bestFit="1" customWidth="1"/>
    <col min="6921" max="6922" width="14.33203125" bestFit="1" customWidth="1"/>
    <col min="6923" max="6923" width="15" bestFit="1" customWidth="1"/>
    <col min="6924" max="6924" width="13.33203125" bestFit="1" customWidth="1"/>
    <col min="6925" max="7168" width="11" customWidth="1"/>
    <col min="7169" max="7169" width="16.44140625" customWidth="1"/>
    <col min="7170" max="7174" width="2.109375" customWidth="1"/>
    <col min="7175" max="7175" width="52.6640625" bestFit="1" customWidth="1"/>
    <col min="7176" max="7176" width="15" bestFit="1" customWidth="1"/>
    <col min="7177" max="7178" width="14.33203125" bestFit="1" customWidth="1"/>
    <col min="7179" max="7179" width="15" bestFit="1" customWidth="1"/>
    <col min="7180" max="7180" width="13.33203125" bestFit="1" customWidth="1"/>
    <col min="7181" max="7424" width="11" customWidth="1"/>
    <col min="7425" max="7425" width="16.44140625" customWidth="1"/>
    <col min="7426" max="7430" width="2.109375" customWidth="1"/>
    <col min="7431" max="7431" width="52.6640625" bestFit="1" customWidth="1"/>
    <col min="7432" max="7432" width="15" bestFit="1" customWidth="1"/>
    <col min="7433" max="7434" width="14.33203125" bestFit="1" customWidth="1"/>
    <col min="7435" max="7435" width="15" bestFit="1" customWidth="1"/>
    <col min="7436" max="7436" width="13.33203125" bestFit="1" customWidth="1"/>
    <col min="7437" max="7680" width="11" customWidth="1"/>
    <col min="7681" max="7681" width="16.44140625" customWidth="1"/>
    <col min="7682" max="7686" width="2.109375" customWidth="1"/>
    <col min="7687" max="7687" width="52.6640625" bestFit="1" customWidth="1"/>
    <col min="7688" max="7688" width="15" bestFit="1" customWidth="1"/>
    <col min="7689" max="7690" width="14.33203125" bestFit="1" customWidth="1"/>
    <col min="7691" max="7691" width="15" bestFit="1" customWidth="1"/>
    <col min="7692" max="7692" width="13.33203125" bestFit="1" customWidth="1"/>
    <col min="7693" max="7936" width="11" customWidth="1"/>
    <col min="7937" max="7937" width="16.44140625" customWidth="1"/>
    <col min="7938" max="7942" width="2.109375" customWidth="1"/>
    <col min="7943" max="7943" width="52.6640625" bestFit="1" customWidth="1"/>
    <col min="7944" max="7944" width="15" bestFit="1" customWidth="1"/>
    <col min="7945" max="7946" width="14.33203125" bestFit="1" customWidth="1"/>
    <col min="7947" max="7947" width="15" bestFit="1" customWidth="1"/>
    <col min="7948" max="7948" width="13.33203125" bestFit="1" customWidth="1"/>
    <col min="7949" max="8192" width="11" customWidth="1"/>
    <col min="8193" max="8193" width="16.44140625" customWidth="1"/>
    <col min="8194" max="8198" width="2.109375" customWidth="1"/>
    <col min="8199" max="8199" width="52.6640625" bestFit="1" customWidth="1"/>
    <col min="8200" max="8200" width="15" bestFit="1" customWidth="1"/>
    <col min="8201" max="8202" width="14.33203125" bestFit="1" customWidth="1"/>
    <col min="8203" max="8203" width="15" bestFit="1" customWidth="1"/>
    <col min="8204" max="8204" width="13.33203125" bestFit="1" customWidth="1"/>
    <col min="8205" max="8448" width="11" customWidth="1"/>
    <col min="8449" max="8449" width="16.44140625" customWidth="1"/>
    <col min="8450" max="8454" width="2.109375" customWidth="1"/>
    <col min="8455" max="8455" width="52.6640625" bestFit="1" customWidth="1"/>
    <col min="8456" max="8456" width="15" bestFit="1" customWidth="1"/>
    <col min="8457" max="8458" width="14.33203125" bestFit="1" customWidth="1"/>
    <col min="8459" max="8459" width="15" bestFit="1" customWidth="1"/>
    <col min="8460" max="8460" width="13.33203125" bestFit="1" customWidth="1"/>
    <col min="8461" max="8704" width="11" customWidth="1"/>
    <col min="8705" max="8705" width="16.44140625" customWidth="1"/>
    <col min="8706" max="8710" width="2.109375" customWidth="1"/>
    <col min="8711" max="8711" width="52.6640625" bestFit="1" customWidth="1"/>
    <col min="8712" max="8712" width="15" bestFit="1" customWidth="1"/>
    <col min="8713" max="8714" width="14.33203125" bestFit="1" customWidth="1"/>
    <col min="8715" max="8715" width="15" bestFit="1" customWidth="1"/>
    <col min="8716" max="8716" width="13.33203125" bestFit="1" customWidth="1"/>
    <col min="8717" max="8960" width="11" customWidth="1"/>
    <col min="8961" max="8961" width="16.44140625" customWidth="1"/>
    <col min="8962" max="8966" width="2.109375" customWidth="1"/>
    <col min="8967" max="8967" width="52.6640625" bestFit="1" customWidth="1"/>
    <col min="8968" max="8968" width="15" bestFit="1" customWidth="1"/>
    <col min="8969" max="8970" width="14.33203125" bestFit="1" customWidth="1"/>
    <col min="8971" max="8971" width="15" bestFit="1" customWidth="1"/>
    <col min="8972" max="8972" width="13.33203125" bestFit="1" customWidth="1"/>
    <col min="8973" max="9216" width="11" customWidth="1"/>
    <col min="9217" max="9217" width="16.44140625" customWidth="1"/>
    <col min="9218" max="9222" width="2.109375" customWidth="1"/>
    <col min="9223" max="9223" width="52.6640625" bestFit="1" customWidth="1"/>
    <col min="9224" max="9224" width="15" bestFit="1" customWidth="1"/>
    <col min="9225" max="9226" width="14.33203125" bestFit="1" customWidth="1"/>
    <col min="9227" max="9227" width="15" bestFit="1" customWidth="1"/>
    <col min="9228" max="9228" width="13.33203125" bestFit="1" customWidth="1"/>
    <col min="9229" max="9472" width="11" customWidth="1"/>
    <col min="9473" max="9473" width="16.44140625" customWidth="1"/>
    <col min="9474" max="9478" width="2.109375" customWidth="1"/>
    <col min="9479" max="9479" width="52.6640625" bestFit="1" customWidth="1"/>
    <col min="9480" max="9480" width="15" bestFit="1" customWidth="1"/>
    <col min="9481" max="9482" width="14.33203125" bestFit="1" customWidth="1"/>
    <col min="9483" max="9483" width="15" bestFit="1" customWidth="1"/>
    <col min="9484" max="9484" width="13.33203125" bestFit="1" customWidth="1"/>
    <col min="9485" max="9728" width="11" customWidth="1"/>
    <col min="9729" max="9729" width="16.44140625" customWidth="1"/>
    <col min="9730" max="9734" width="2.109375" customWidth="1"/>
    <col min="9735" max="9735" width="52.6640625" bestFit="1" customWidth="1"/>
    <col min="9736" max="9736" width="15" bestFit="1" customWidth="1"/>
    <col min="9737" max="9738" width="14.33203125" bestFit="1" customWidth="1"/>
    <col min="9739" max="9739" width="15" bestFit="1" customWidth="1"/>
    <col min="9740" max="9740" width="13.33203125" bestFit="1" customWidth="1"/>
    <col min="9741" max="9984" width="11" customWidth="1"/>
    <col min="9985" max="9985" width="16.44140625" customWidth="1"/>
    <col min="9986" max="9990" width="2.109375" customWidth="1"/>
    <col min="9991" max="9991" width="52.6640625" bestFit="1" customWidth="1"/>
    <col min="9992" max="9992" width="15" bestFit="1" customWidth="1"/>
    <col min="9993" max="9994" width="14.33203125" bestFit="1" customWidth="1"/>
    <col min="9995" max="9995" width="15" bestFit="1" customWidth="1"/>
    <col min="9996" max="9996" width="13.33203125" bestFit="1" customWidth="1"/>
    <col min="9997" max="10240" width="11" customWidth="1"/>
    <col min="10241" max="10241" width="16.44140625" customWidth="1"/>
    <col min="10242" max="10246" width="2.109375" customWidth="1"/>
    <col min="10247" max="10247" width="52.6640625" bestFit="1" customWidth="1"/>
    <col min="10248" max="10248" width="15" bestFit="1" customWidth="1"/>
    <col min="10249" max="10250" width="14.33203125" bestFit="1" customWidth="1"/>
    <col min="10251" max="10251" width="15" bestFit="1" customWidth="1"/>
    <col min="10252" max="10252" width="13.33203125" bestFit="1" customWidth="1"/>
    <col min="10253" max="10496" width="11" customWidth="1"/>
    <col min="10497" max="10497" width="16.44140625" customWidth="1"/>
    <col min="10498" max="10502" width="2.109375" customWidth="1"/>
    <col min="10503" max="10503" width="52.6640625" bestFit="1" customWidth="1"/>
    <col min="10504" max="10504" width="15" bestFit="1" customWidth="1"/>
    <col min="10505" max="10506" width="14.33203125" bestFit="1" customWidth="1"/>
    <col min="10507" max="10507" width="15" bestFit="1" customWidth="1"/>
    <col min="10508" max="10508" width="13.33203125" bestFit="1" customWidth="1"/>
    <col min="10509" max="10752" width="11" customWidth="1"/>
    <col min="10753" max="10753" width="16.44140625" customWidth="1"/>
    <col min="10754" max="10758" width="2.109375" customWidth="1"/>
    <col min="10759" max="10759" width="52.6640625" bestFit="1" customWidth="1"/>
    <col min="10760" max="10760" width="15" bestFit="1" customWidth="1"/>
    <col min="10761" max="10762" width="14.33203125" bestFit="1" customWidth="1"/>
    <col min="10763" max="10763" width="15" bestFit="1" customWidth="1"/>
    <col min="10764" max="10764" width="13.33203125" bestFit="1" customWidth="1"/>
    <col min="10765" max="11008" width="11" customWidth="1"/>
    <col min="11009" max="11009" width="16.44140625" customWidth="1"/>
    <col min="11010" max="11014" width="2.109375" customWidth="1"/>
    <col min="11015" max="11015" width="52.6640625" bestFit="1" customWidth="1"/>
    <col min="11016" max="11016" width="15" bestFit="1" customWidth="1"/>
    <col min="11017" max="11018" width="14.33203125" bestFit="1" customWidth="1"/>
    <col min="11019" max="11019" width="15" bestFit="1" customWidth="1"/>
    <col min="11020" max="11020" width="13.33203125" bestFit="1" customWidth="1"/>
    <col min="11021" max="11264" width="11" customWidth="1"/>
    <col min="11265" max="11265" width="16.44140625" customWidth="1"/>
    <col min="11266" max="11270" width="2.109375" customWidth="1"/>
    <col min="11271" max="11271" width="52.6640625" bestFit="1" customWidth="1"/>
    <col min="11272" max="11272" width="15" bestFit="1" customWidth="1"/>
    <col min="11273" max="11274" width="14.33203125" bestFit="1" customWidth="1"/>
    <col min="11275" max="11275" width="15" bestFit="1" customWidth="1"/>
    <col min="11276" max="11276" width="13.33203125" bestFit="1" customWidth="1"/>
    <col min="11277" max="11520" width="11" customWidth="1"/>
    <col min="11521" max="11521" width="16.44140625" customWidth="1"/>
    <col min="11522" max="11526" width="2.109375" customWidth="1"/>
    <col min="11527" max="11527" width="52.6640625" bestFit="1" customWidth="1"/>
    <col min="11528" max="11528" width="15" bestFit="1" customWidth="1"/>
    <col min="11529" max="11530" width="14.33203125" bestFit="1" customWidth="1"/>
    <col min="11531" max="11531" width="15" bestFit="1" customWidth="1"/>
    <col min="11532" max="11532" width="13.33203125" bestFit="1" customWidth="1"/>
    <col min="11533" max="11776" width="11" customWidth="1"/>
    <col min="11777" max="11777" width="16.44140625" customWidth="1"/>
    <col min="11778" max="11782" width="2.109375" customWidth="1"/>
    <col min="11783" max="11783" width="52.6640625" bestFit="1" customWidth="1"/>
    <col min="11784" max="11784" width="15" bestFit="1" customWidth="1"/>
    <col min="11785" max="11786" width="14.33203125" bestFit="1" customWidth="1"/>
    <col min="11787" max="11787" width="15" bestFit="1" customWidth="1"/>
    <col min="11788" max="11788" width="13.33203125" bestFit="1" customWidth="1"/>
    <col min="11789" max="12032" width="11" customWidth="1"/>
    <col min="12033" max="12033" width="16.44140625" customWidth="1"/>
    <col min="12034" max="12038" width="2.109375" customWidth="1"/>
    <col min="12039" max="12039" width="52.6640625" bestFit="1" customWidth="1"/>
    <col min="12040" max="12040" width="15" bestFit="1" customWidth="1"/>
    <col min="12041" max="12042" width="14.33203125" bestFit="1" customWidth="1"/>
    <col min="12043" max="12043" width="15" bestFit="1" customWidth="1"/>
    <col min="12044" max="12044" width="13.33203125" bestFit="1" customWidth="1"/>
    <col min="12045" max="12288" width="11" customWidth="1"/>
    <col min="12289" max="12289" width="16.44140625" customWidth="1"/>
    <col min="12290" max="12294" width="2.109375" customWidth="1"/>
    <col min="12295" max="12295" width="52.6640625" bestFit="1" customWidth="1"/>
    <col min="12296" max="12296" width="15" bestFit="1" customWidth="1"/>
    <col min="12297" max="12298" width="14.33203125" bestFit="1" customWidth="1"/>
    <col min="12299" max="12299" width="15" bestFit="1" customWidth="1"/>
    <col min="12300" max="12300" width="13.33203125" bestFit="1" customWidth="1"/>
    <col min="12301" max="12544" width="11" customWidth="1"/>
    <col min="12545" max="12545" width="16.44140625" customWidth="1"/>
    <col min="12546" max="12550" width="2.109375" customWidth="1"/>
    <col min="12551" max="12551" width="52.6640625" bestFit="1" customWidth="1"/>
    <col min="12552" max="12552" width="15" bestFit="1" customWidth="1"/>
    <col min="12553" max="12554" width="14.33203125" bestFit="1" customWidth="1"/>
    <col min="12555" max="12555" width="15" bestFit="1" customWidth="1"/>
    <col min="12556" max="12556" width="13.33203125" bestFit="1" customWidth="1"/>
    <col min="12557" max="12800" width="11" customWidth="1"/>
    <col min="12801" max="12801" width="16.44140625" customWidth="1"/>
    <col min="12802" max="12806" width="2.109375" customWidth="1"/>
    <col min="12807" max="12807" width="52.6640625" bestFit="1" customWidth="1"/>
    <col min="12808" max="12808" width="15" bestFit="1" customWidth="1"/>
    <col min="12809" max="12810" width="14.33203125" bestFit="1" customWidth="1"/>
    <col min="12811" max="12811" width="15" bestFit="1" customWidth="1"/>
    <col min="12812" max="12812" width="13.33203125" bestFit="1" customWidth="1"/>
    <col min="12813" max="13056" width="11" customWidth="1"/>
    <col min="13057" max="13057" width="16.44140625" customWidth="1"/>
    <col min="13058" max="13062" width="2.109375" customWidth="1"/>
    <col min="13063" max="13063" width="52.6640625" bestFit="1" customWidth="1"/>
    <col min="13064" max="13064" width="15" bestFit="1" customWidth="1"/>
    <col min="13065" max="13066" width="14.33203125" bestFit="1" customWidth="1"/>
    <col min="13067" max="13067" width="15" bestFit="1" customWidth="1"/>
    <col min="13068" max="13068" width="13.33203125" bestFit="1" customWidth="1"/>
    <col min="13069" max="13312" width="11" customWidth="1"/>
    <col min="13313" max="13313" width="16.44140625" customWidth="1"/>
    <col min="13314" max="13318" width="2.109375" customWidth="1"/>
    <col min="13319" max="13319" width="52.6640625" bestFit="1" customWidth="1"/>
    <col min="13320" max="13320" width="15" bestFit="1" customWidth="1"/>
    <col min="13321" max="13322" width="14.33203125" bestFit="1" customWidth="1"/>
    <col min="13323" max="13323" width="15" bestFit="1" customWidth="1"/>
    <col min="13324" max="13324" width="13.33203125" bestFit="1" customWidth="1"/>
    <col min="13325" max="13568" width="11" customWidth="1"/>
    <col min="13569" max="13569" width="16.44140625" customWidth="1"/>
    <col min="13570" max="13574" width="2.109375" customWidth="1"/>
    <col min="13575" max="13575" width="52.6640625" bestFit="1" customWidth="1"/>
    <col min="13576" max="13576" width="15" bestFit="1" customWidth="1"/>
    <col min="13577" max="13578" width="14.33203125" bestFit="1" customWidth="1"/>
    <col min="13579" max="13579" width="15" bestFit="1" customWidth="1"/>
    <col min="13580" max="13580" width="13.33203125" bestFit="1" customWidth="1"/>
    <col min="13581" max="13824" width="11" customWidth="1"/>
    <col min="13825" max="13825" width="16.44140625" customWidth="1"/>
    <col min="13826" max="13830" width="2.109375" customWidth="1"/>
    <col min="13831" max="13831" width="52.6640625" bestFit="1" customWidth="1"/>
    <col min="13832" max="13832" width="15" bestFit="1" customWidth="1"/>
    <col min="13833" max="13834" width="14.33203125" bestFit="1" customWidth="1"/>
    <col min="13835" max="13835" width="15" bestFit="1" customWidth="1"/>
    <col min="13836" max="13836" width="13.33203125" bestFit="1" customWidth="1"/>
    <col min="13837" max="14080" width="11" customWidth="1"/>
    <col min="14081" max="14081" width="16.44140625" customWidth="1"/>
    <col min="14082" max="14086" width="2.109375" customWidth="1"/>
    <col min="14087" max="14087" width="52.6640625" bestFit="1" customWidth="1"/>
    <col min="14088" max="14088" width="15" bestFit="1" customWidth="1"/>
    <col min="14089" max="14090" width="14.33203125" bestFit="1" customWidth="1"/>
    <col min="14091" max="14091" width="15" bestFit="1" customWidth="1"/>
    <col min="14092" max="14092" width="13.33203125" bestFit="1" customWidth="1"/>
    <col min="14093" max="14336" width="11" customWidth="1"/>
    <col min="14337" max="14337" width="16.44140625" customWidth="1"/>
    <col min="14338" max="14342" width="2.109375" customWidth="1"/>
    <col min="14343" max="14343" width="52.6640625" bestFit="1" customWidth="1"/>
    <col min="14344" max="14344" width="15" bestFit="1" customWidth="1"/>
    <col min="14345" max="14346" width="14.33203125" bestFit="1" customWidth="1"/>
    <col min="14347" max="14347" width="15" bestFit="1" customWidth="1"/>
    <col min="14348" max="14348" width="13.33203125" bestFit="1" customWidth="1"/>
    <col min="14349" max="14592" width="11" customWidth="1"/>
    <col min="14593" max="14593" width="16.44140625" customWidth="1"/>
    <col min="14594" max="14598" width="2.109375" customWidth="1"/>
    <col min="14599" max="14599" width="52.6640625" bestFit="1" customWidth="1"/>
    <col min="14600" max="14600" width="15" bestFit="1" customWidth="1"/>
    <col min="14601" max="14602" width="14.33203125" bestFit="1" customWidth="1"/>
    <col min="14603" max="14603" width="15" bestFit="1" customWidth="1"/>
    <col min="14604" max="14604" width="13.33203125" bestFit="1" customWidth="1"/>
    <col min="14605" max="14848" width="11" customWidth="1"/>
    <col min="14849" max="14849" width="16.44140625" customWidth="1"/>
    <col min="14850" max="14854" width="2.109375" customWidth="1"/>
    <col min="14855" max="14855" width="52.6640625" bestFit="1" customWidth="1"/>
    <col min="14856" max="14856" width="15" bestFit="1" customWidth="1"/>
    <col min="14857" max="14858" width="14.33203125" bestFit="1" customWidth="1"/>
    <col min="14859" max="14859" width="15" bestFit="1" customWidth="1"/>
    <col min="14860" max="14860" width="13.33203125" bestFit="1" customWidth="1"/>
    <col min="14861" max="15104" width="11" customWidth="1"/>
    <col min="15105" max="15105" width="16.44140625" customWidth="1"/>
    <col min="15106" max="15110" width="2.109375" customWidth="1"/>
    <col min="15111" max="15111" width="52.6640625" bestFit="1" customWidth="1"/>
    <col min="15112" max="15112" width="15" bestFit="1" customWidth="1"/>
    <col min="15113" max="15114" width="14.33203125" bestFit="1" customWidth="1"/>
    <col min="15115" max="15115" width="15" bestFit="1" customWidth="1"/>
    <col min="15116" max="15116" width="13.33203125" bestFit="1" customWidth="1"/>
    <col min="15117" max="15360" width="11" customWidth="1"/>
    <col min="15361" max="15361" width="16.44140625" customWidth="1"/>
    <col min="15362" max="15366" width="2.109375" customWidth="1"/>
    <col min="15367" max="15367" width="52.6640625" bestFit="1" customWidth="1"/>
    <col min="15368" max="15368" width="15" bestFit="1" customWidth="1"/>
    <col min="15369" max="15370" width="14.33203125" bestFit="1" customWidth="1"/>
    <col min="15371" max="15371" width="15" bestFit="1" customWidth="1"/>
    <col min="15372" max="15372" width="13.33203125" bestFit="1" customWidth="1"/>
    <col min="15373" max="15616" width="11" customWidth="1"/>
    <col min="15617" max="15617" width="16.44140625" customWidth="1"/>
    <col min="15618" max="15622" width="2.109375" customWidth="1"/>
    <col min="15623" max="15623" width="52.6640625" bestFit="1" customWidth="1"/>
    <col min="15624" max="15624" width="15" bestFit="1" customWidth="1"/>
    <col min="15625" max="15626" width="14.33203125" bestFit="1" customWidth="1"/>
    <col min="15627" max="15627" width="15" bestFit="1" customWidth="1"/>
    <col min="15628" max="15628" width="13.33203125" bestFit="1" customWidth="1"/>
    <col min="15629" max="15872" width="11" customWidth="1"/>
    <col min="15873" max="15873" width="16.44140625" customWidth="1"/>
    <col min="15874" max="15878" width="2.109375" customWidth="1"/>
    <col min="15879" max="15879" width="52.6640625" bestFit="1" customWidth="1"/>
    <col min="15880" max="15880" width="15" bestFit="1" customWidth="1"/>
    <col min="15881" max="15882" width="14.33203125" bestFit="1" customWidth="1"/>
    <col min="15883" max="15883" width="15" bestFit="1" customWidth="1"/>
    <col min="15884" max="15884" width="13.33203125" bestFit="1" customWidth="1"/>
    <col min="15885" max="16128" width="11" customWidth="1"/>
    <col min="16129" max="16129" width="16.44140625" customWidth="1"/>
    <col min="16130" max="16134" width="2.109375" customWidth="1"/>
    <col min="16135" max="16135" width="52.6640625" bestFit="1" customWidth="1"/>
    <col min="16136" max="16136" width="15" bestFit="1" customWidth="1"/>
    <col min="16137" max="16138" width="14.33203125" bestFit="1" customWidth="1"/>
    <col min="16139" max="16139" width="15" bestFit="1" customWidth="1"/>
    <col min="16140" max="16140" width="13.33203125" bestFit="1" customWidth="1"/>
    <col min="16141" max="16384" width="11" customWidth="1"/>
  </cols>
  <sheetData>
    <row r="1" spans="1:12" x14ac:dyDescent="0.3">
      <c r="A1" s="31" t="s">
        <v>344</v>
      </c>
      <c r="B1" s="32" t="s">
        <v>345</v>
      </c>
      <c r="C1" s="33"/>
      <c r="D1" s="33"/>
      <c r="E1" s="33"/>
      <c r="F1" s="33"/>
      <c r="G1" s="33"/>
      <c r="H1" s="25" t="s">
        <v>346</v>
      </c>
      <c r="I1" s="25" t="s">
        <v>347</v>
      </c>
      <c r="J1" s="25" t="s">
        <v>348</v>
      </c>
      <c r="K1" s="25" t="s">
        <v>349</v>
      </c>
      <c r="L1" s="70"/>
    </row>
    <row r="3" spans="1:12" x14ac:dyDescent="0.3">
      <c r="A3" s="34" t="s">
        <v>350</v>
      </c>
      <c r="B3" s="35"/>
      <c r="C3" s="35"/>
      <c r="D3" s="35"/>
      <c r="E3" s="35"/>
      <c r="F3" s="35"/>
      <c r="G3" s="35"/>
      <c r="H3" s="28"/>
      <c r="I3" s="28"/>
      <c r="J3" s="28"/>
      <c r="K3" s="28"/>
      <c r="L3" s="71"/>
    </row>
    <row r="4" spans="1:12" x14ac:dyDescent="0.3">
      <c r="A4" s="43" t="s">
        <v>26</v>
      </c>
      <c r="B4" s="44" t="s">
        <v>351</v>
      </c>
      <c r="C4" s="40"/>
      <c r="D4" s="40"/>
      <c r="E4" s="40"/>
      <c r="F4" s="40"/>
      <c r="G4" s="40"/>
      <c r="H4" s="25">
        <v>20510564.75</v>
      </c>
      <c r="I4" s="25">
        <v>7932930.7599999998</v>
      </c>
      <c r="J4" s="25">
        <v>7776012.2000000002</v>
      </c>
      <c r="K4" s="25">
        <v>20667483.309999999</v>
      </c>
      <c r="L4" s="72"/>
    </row>
    <row r="5" spans="1:12" x14ac:dyDescent="0.3">
      <c r="A5" s="43" t="s">
        <v>352</v>
      </c>
      <c r="B5" s="36" t="s">
        <v>353</v>
      </c>
      <c r="C5" s="44" t="s">
        <v>354</v>
      </c>
      <c r="D5" s="40"/>
      <c r="E5" s="40"/>
      <c r="F5" s="40"/>
      <c r="G5" s="40"/>
      <c r="H5" s="25">
        <v>16205135.09</v>
      </c>
      <c r="I5" s="25">
        <v>7827924.9800000004</v>
      </c>
      <c r="J5" s="25">
        <v>7611490.1600000001</v>
      </c>
      <c r="K5" s="25">
        <v>16421569.91</v>
      </c>
      <c r="L5" s="72"/>
    </row>
    <row r="6" spans="1:12" x14ac:dyDescent="0.3">
      <c r="A6" s="43" t="s">
        <v>355</v>
      </c>
      <c r="B6" s="37" t="s">
        <v>353</v>
      </c>
      <c r="C6" s="38"/>
      <c r="D6" s="44" t="s">
        <v>356</v>
      </c>
      <c r="E6" s="40"/>
      <c r="F6" s="40"/>
      <c r="G6" s="40"/>
      <c r="H6" s="25">
        <v>16133922.35</v>
      </c>
      <c r="I6" s="25">
        <v>7690563.4199999999</v>
      </c>
      <c r="J6" s="25">
        <v>7477642.0300000003</v>
      </c>
      <c r="K6" s="25">
        <v>16346843.74</v>
      </c>
      <c r="L6" s="72"/>
    </row>
    <row r="7" spans="1:12" x14ac:dyDescent="0.3">
      <c r="A7" s="43" t="s">
        <v>357</v>
      </c>
      <c r="B7" s="37" t="s">
        <v>353</v>
      </c>
      <c r="C7" s="38"/>
      <c r="D7" s="38"/>
      <c r="E7" s="44" t="s">
        <v>356</v>
      </c>
      <c r="F7" s="40"/>
      <c r="G7" s="40"/>
      <c r="H7" s="25">
        <v>16133922.35</v>
      </c>
      <c r="I7" s="25">
        <v>7690563.4199999999</v>
      </c>
      <c r="J7" s="25">
        <v>7477642.0300000003</v>
      </c>
      <c r="K7" s="25">
        <v>16346843.74</v>
      </c>
      <c r="L7" s="72"/>
    </row>
    <row r="8" spans="1:12" x14ac:dyDescent="0.3">
      <c r="A8" s="43" t="s">
        <v>358</v>
      </c>
      <c r="B8" s="37" t="s">
        <v>353</v>
      </c>
      <c r="C8" s="38"/>
      <c r="D8" s="38"/>
      <c r="E8" s="38"/>
      <c r="F8" s="44" t="s">
        <v>359</v>
      </c>
      <c r="G8" s="40"/>
      <c r="H8" s="25">
        <v>5000</v>
      </c>
      <c r="I8" s="25">
        <v>12979.26</v>
      </c>
      <c r="J8" s="25">
        <v>12979.26</v>
      </c>
      <c r="K8" s="25">
        <v>5000</v>
      </c>
      <c r="L8" s="72"/>
    </row>
    <row r="9" spans="1:12" x14ac:dyDescent="0.3">
      <c r="A9" s="45" t="s">
        <v>360</v>
      </c>
      <c r="B9" s="37" t="s">
        <v>353</v>
      </c>
      <c r="C9" s="38"/>
      <c r="D9" s="38"/>
      <c r="E9" s="38"/>
      <c r="F9" s="38"/>
      <c r="G9" s="46" t="s">
        <v>361</v>
      </c>
      <c r="H9" s="27">
        <v>5000</v>
      </c>
      <c r="I9" s="27">
        <v>12979.26</v>
      </c>
      <c r="J9" s="27">
        <v>12979.26</v>
      </c>
      <c r="K9" s="27">
        <v>5000</v>
      </c>
      <c r="L9" s="68"/>
    </row>
    <row r="10" spans="1:12" x14ac:dyDescent="0.3">
      <c r="A10" s="47" t="s">
        <v>353</v>
      </c>
      <c r="B10" s="37" t="s">
        <v>353</v>
      </c>
      <c r="C10" s="38"/>
      <c r="D10" s="38"/>
      <c r="E10" s="38"/>
      <c r="F10" s="38"/>
      <c r="G10" s="48" t="s">
        <v>353</v>
      </c>
      <c r="H10" s="26"/>
      <c r="I10" s="26"/>
      <c r="J10" s="26"/>
      <c r="K10" s="26"/>
      <c r="L10" s="69"/>
    </row>
    <row r="11" spans="1:12" x14ac:dyDescent="0.3">
      <c r="A11" s="43" t="s">
        <v>362</v>
      </c>
      <c r="B11" s="37" t="s">
        <v>353</v>
      </c>
      <c r="C11" s="38"/>
      <c r="D11" s="38"/>
      <c r="E11" s="38"/>
      <c r="F11" s="44" t="s">
        <v>363</v>
      </c>
      <c r="G11" s="40"/>
      <c r="H11" s="25">
        <v>9333.92</v>
      </c>
      <c r="I11" s="25">
        <v>5347265.2699999996</v>
      </c>
      <c r="J11" s="25">
        <v>5337105.18</v>
      </c>
      <c r="K11" s="25">
        <v>19494.009999999998</v>
      </c>
      <c r="L11" s="72"/>
    </row>
    <row r="12" spans="1:12" x14ac:dyDescent="0.3">
      <c r="A12" s="45" t="s">
        <v>364</v>
      </c>
      <c r="B12" s="37" t="s">
        <v>353</v>
      </c>
      <c r="C12" s="38"/>
      <c r="D12" s="38"/>
      <c r="E12" s="38"/>
      <c r="F12" s="38"/>
      <c r="G12" s="46" t="s">
        <v>365</v>
      </c>
      <c r="H12" s="27">
        <v>8523.31</v>
      </c>
      <c r="I12" s="27">
        <v>5311767.1100000003</v>
      </c>
      <c r="J12" s="27">
        <v>5301605.18</v>
      </c>
      <c r="K12" s="27">
        <v>18685.240000000002</v>
      </c>
      <c r="L12" s="68"/>
    </row>
    <row r="13" spans="1:12" x14ac:dyDescent="0.3">
      <c r="A13" s="45" t="s">
        <v>366</v>
      </c>
      <c r="B13" s="37" t="s">
        <v>353</v>
      </c>
      <c r="C13" s="38"/>
      <c r="D13" s="38"/>
      <c r="E13" s="38"/>
      <c r="F13" s="38"/>
      <c r="G13" s="46" t="s">
        <v>367</v>
      </c>
      <c r="H13" s="27">
        <v>445.52</v>
      </c>
      <c r="I13" s="27">
        <v>35498.160000000003</v>
      </c>
      <c r="J13" s="27">
        <v>35500</v>
      </c>
      <c r="K13" s="27">
        <v>443.68</v>
      </c>
      <c r="L13" s="68"/>
    </row>
    <row r="14" spans="1:12" x14ac:dyDescent="0.3">
      <c r="A14" s="45" t="s">
        <v>368</v>
      </c>
      <c r="B14" s="37" t="s">
        <v>353</v>
      </c>
      <c r="C14" s="38"/>
      <c r="D14" s="38"/>
      <c r="E14" s="38"/>
      <c r="F14" s="38"/>
      <c r="G14" s="46" t="s">
        <v>369</v>
      </c>
      <c r="H14" s="27">
        <v>298.83</v>
      </c>
      <c r="I14" s="27">
        <v>0</v>
      </c>
      <c r="J14" s="27">
        <v>0</v>
      </c>
      <c r="K14" s="27">
        <v>298.83</v>
      </c>
      <c r="L14" s="68"/>
    </row>
    <row r="15" spans="1:12" x14ac:dyDescent="0.3">
      <c r="A15" s="45" t="s">
        <v>370</v>
      </c>
      <c r="B15" s="37" t="s">
        <v>353</v>
      </c>
      <c r="C15" s="38"/>
      <c r="D15" s="38"/>
      <c r="E15" s="38"/>
      <c r="F15" s="38"/>
      <c r="G15" s="46" t="s">
        <v>371</v>
      </c>
      <c r="H15" s="27">
        <v>66.260000000000005</v>
      </c>
      <c r="I15" s="27">
        <v>0</v>
      </c>
      <c r="J15" s="27">
        <v>0</v>
      </c>
      <c r="K15" s="27">
        <v>66.260000000000005</v>
      </c>
      <c r="L15" s="68"/>
    </row>
    <row r="16" spans="1:12" x14ac:dyDescent="0.3">
      <c r="A16" s="47" t="s">
        <v>353</v>
      </c>
      <c r="B16" s="37" t="s">
        <v>353</v>
      </c>
      <c r="C16" s="38"/>
      <c r="D16" s="38"/>
      <c r="E16" s="38"/>
      <c r="F16" s="38"/>
      <c r="G16" s="48" t="s">
        <v>353</v>
      </c>
      <c r="H16" s="26"/>
      <c r="I16" s="26"/>
      <c r="J16" s="26"/>
      <c r="K16" s="26"/>
      <c r="L16" s="69"/>
    </row>
    <row r="17" spans="1:12" x14ac:dyDescent="0.3">
      <c r="A17" s="43" t="s">
        <v>372</v>
      </c>
      <c r="B17" s="37" t="s">
        <v>353</v>
      </c>
      <c r="C17" s="38"/>
      <c r="D17" s="38"/>
      <c r="E17" s="38"/>
      <c r="F17" s="44" t="s">
        <v>373</v>
      </c>
      <c r="G17" s="40"/>
      <c r="H17" s="25">
        <v>16119588.43</v>
      </c>
      <c r="I17" s="25">
        <v>2329901.94</v>
      </c>
      <c r="J17" s="25">
        <v>2127140.64</v>
      </c>
      <c r="K17" s="25">
        <v>16322349.73</v>
      </c>
      <c r="L17" s="72"/>
    </row>
    <row r="18" spans="1:12" x14ac:dyDescent="0.3">
      <c r="A18" s="45" t="s">
        <v>374</v>
      </c>
      <c r="B18" s="37" t="s">
        <v>353</v>
      </c>
      <c r="C18" s="38"/>
      <c r="D18" s="38"/>
      <c r="E18" s="38"/>
      <c r="F18" s="38"/>
      <c r="G18" s="46" t="s">
        <v>375</v>
      </c>
      <c r="H18" s="27">
        <v>14251923.18</v>
      </c>
      <c r="I18" s="27">
        <v>2285630.8199999998</v>
      </c>
      <c r="J18" s="27">
        <v>2125373.2599999998</v>
      </c>
      <c r="K18" s="27">
        <v>14412180.74</v>
      </c>
      <c r="L18" s="68"/>
    </row>
    <row r="19" spans="1:12" x14ac:dyDescent="0.3">
      <c r="A19" s="45" t="s">
        <v>376</v>
      </c>
      <c r="B19" s="37" t="s">
        <v>353</v>
      </c>
      <c r="C19" s="38"/>
      <c r="D19" s="38"/>
      <c r="E19" s="38"/>
      <c r="F19" s="38"/>
      <c r="G19" s="46" t="s">
        <v>377</v>
      </c>
      <c r="H19" s="27">
        <v>1239793.73</v>
      </c>
      <c r="I19" s="27">
        <v>41339.360000000001</v>
      </c>
      <c r="J19" s="27">
        <v>1175.7</v>
      </c>
      <c r="K19" s="27">
        <v>1279957.3899999999</v>
      </c>
      <c r="L19" s="68"/>
    </row>
    <row r="20" spans="1:12" x14ac:dyDescent="0.3">
      <c r="A20" s="45" t="s">
        <v>378</v>
      </c>
      <c r="B20" s="37" t="s">
        <v>353</v>
      </c>
      <c r="C20" s="38"/>
      <c r="D20" s="38"/>
      <c r="E20" s="38"/>
      <c r="F20" s="38"/>
      <c r="G20" s="46" t="s">
        <v>379</v>
      </c>
      <c r="H20" s="27">
        <v>617168.44999999995</v>
      </c>
      <c r="I20" s="27">
        <v>2881.78</v>
      </c>
      <c r="J20" s="27">
        <v>581.6</v>
      </c>
      <c r="K20" s="27">
        <v>619468.63</v>
      </c>
      <c r="L20" s="68"/>
    </row>
    <row r="21" spans="1:12" x14ac:dyDescent="0.3">
      <c r="A21" s="45" t="s">
        <v>380</v>
      </c>
      <c r="B21" s="37" t="s">
        <v>353</v>
      </c>
      <c r="C21" s="38"/>
      <c r="D21" s="38"/>
      <c r="E21" s="38"/>
      <c r="F21" s="38"/>
      <c r="G21" s="46" t="s">
        <v>381</v>
      </c>
      <c r="H21" s="27">
        <v>10703.07</v>
      </c>
      <c r="I21" s="27">
        <v>49.98</v>
      </c>
      <c r="J21" s="27">
        <v>10.08</v>
      </c>
      <c r="K21" s="27">
        <v>10742.97</v>
      </c>
      <c r="L21" s="68"/>
    </row>
    <row r="22" spans="1:12" x14ac:dyDescent="0.3">
      <c r="A22" s="47" t="s">
        <v>353</v>
      </c>
      <c r="B22" s="37" t="s">
        <v>353</v>
      </c>
      <c r="C22" s="38"/>
      <c r="D22" s="38"/>
      <c r="E22" s="38"/>
      <c r="F22" s="38"/>
      <c r="G22" s="48" t="s">
        <v>353</v>
      </c>
      <c r="H22" s="26"/>
      <c r="I22" s="26"/>
      <c r="J22" s="26"/>
      <c r="K22" s="26"/>
      <c r="L22" s="69"/>
    </row>
    <row r="23" spans="1:12" x14ac:dyDescent="0.3">
      <c r="A23" s="43" t="s">
        <v>382</v>
      </c>
      <c r="B23" s="37" t="s">
        <v>353</v>
      </c>
      <c r="C23" s="38"/>
      <c r="D23" s="38"/>
      <c r="E23" s="38"/>
      <c r="F23" s="44" t="s">
        <v>383</v>
      </c>
      <c r="G23" s="40"/>
      <c r="H23" s="25">
        <v>0</v>
      </c>
      <c r="I23" s="25">
        <v>416.95</v>
      </c>
      <c r="J23" s="25">
        <v>416.95</v>
      </c>
      <c r="K23" s="25">
        <v>0</v>
      </c>
      <c r="L23" s="72"/>
    </row>
    <row r="24" spans="1:12" x14ac:dyDescent="0.3">
      <c r="A24" s="45" t="s">
        <v>384</v>
      </c>
      <c r="B24" s="37" t="s">
        <v>353</v>
      </c>
      <c r="C24" s="38"/>
      <c r="D24" s="38"/>
      <c r="E24" s="38"/>
      <c r="F24" s="38"/>
      <c r="G24" s="46" t="s">
        <v>385</v>
      </c>
      <c r="H24" s="27">
        <v>0</v>
      </c>
      <c r="I24" s="27">
        <v>416.95</v>
      </c>
      <c r="J24" s="27">
        <v>416.95</v>
      </c>
      <c r="K24" s="27">
        <v>0</v>
      </c>
      <c r="L24" s="68"/>
    </row>
    <row r="25" spans="1:12" x14ac:dyDescent="0.3">
      <c r="A25" s="47" t="s">
        <v>353</v>
      </c>
      <c r="B25" s="37" t="s">
        <v>353</v>
      </c>
      <c r="C25" s="38"/>
      <c r="D25" s="38"/>
      <c r="E25" s="38"/>
      <c r="F25" s="38"/>
      <c r="G25" s="48" t="s">
        <v>353</v>
      </c>
      <c r="H25" s="26"/>
      <c r="I25" s="26"/>
      <c r="J25" s="26"/>
      <c r="K25" s="26"/>
      <c r="L25" s="69"/>
    </row>
    <row r="26" spans="1:12" x14ac:dyDescent="0.3">
      <c r="A26" s="43" t="s">
        <v>386</v>
      </c>
      <c r="B26" s="37" t="s">
        <v>353</v>
      </c>
      <c r="C26" s="38"/>
      <c r="D26" s="44" t="s">
        <v>387</v>
      </c>
      <c r="E26" s="40"/>
      <c r="F26" s="40"/>
      <c r="G26" s="40"/>
      <c r="H26" s="25">
        <v>71212.740000000005</v>
      </c>
      <c r="I26" s="25">
        <v>137361.56</v>
      </c>
      <c r="J26" s="25">
        <v>133848.13</v>
      </c>
      <c r="K26" s="25">
        <v>74726.17</v>
      </c>
      <c r="L26" s="72"/>
    </row>
    <row r="27" spans="1:12" x14ac:dyDescent="0.3">
      <c r="A27" s="43" t="s">
        <v>388</v>
      </c>
      <c r="B27" s="37" t="s">
        <v>353</v>
      </c>
      <c r="C27" s="38"/>
      <c r="D27" s="38"/>
      <c r="E27" s="44" t="s">
        <v>389</v>
      </c>
      <c r="F27" s="40"/>
      <c r="G27" s="40"/>
      <c r="H27" s="25">
        <v>57639.27</v>
      </c>
      <c r="I27" s="25">
        <v>137361.56</v>
      </c>
      <c r="J27" s="25">
        <v>129274.46</v>
      </c>
      <c r="K27" s="25">
        <v>65726.37</v>
      </c>
      <c r="L27" s="72"/>
    </row>
    <row r="28" spans="1:12" x14ac:dyDescent="0.3">
      <c r="A28" s="43" t="s">
        <v>390</v>
      </c>
      <c r="B28" s="37" t="s">
        <v>353</v>
      </c>
      <c r="C28" s="38"/>
      <c r="D28" s="38"/>
      <c r="E28" s="38"/>
      <c r="F28" s="44" t="s">
        <v>389</v>
      </c>
      <c r="G28" s="40"/>
      <c r="H28" s="25">
        <v>57639.27</v>
      </c>
      <c r="I28" s="25">
        <v>137361.56</v>
      </c>
      <c r="J28" s="25">
        <v>129274.46</v>
      </c>
      <c r="K28" s="25">
        <v>65726.37</v>
      </c>
      <c r="L28" s="72"/>
    </row>
    <row r="29" spans="1:12" x14ac:dyDescent="0.3">
      <c r="A29" s="45" t="s">
        <v>391</v>
      </c>
      <c r="B29" s="37" t="s">
        <v>353</v>
      </c>
      <c r="C29" s="38"/>
      <c r="D29" s="38"/>
      <c r="E29" s="38"/>
      <c r="F29" s="38"/>
      <c r="G29" s="46" t="s">
        <v>392</v>
      </c>
      <c r="H29" s="27">
        <v>8336.4500000000007</v>
      </c>
      <c r="I29" s="27">
        <v>151.52000000000001</v>
      </c>
      <c r="J29" s="27">
        <v>0</v>
      </c>
      <c r="K29" s="27">
        <v>8487.9699999999993</v>
      </c>
      <c r="L29" s="68"/>
    </row>
    <row r="30" spans="1:12" x14ac:dyDescent="0.3">
      <c r="A30" s="45" t="s">
        <v>393</v>
      </c>
      <c r="B30" s="37" t="s">
        <v>353</v>
      </c>
      <c r="C30" s="38"/>
      <c r="D30" s="38"/>
      <c r="E30" s="38"/>
      <c r="F30" s="38"/>
      <c r="G30" s="46" t="s">
        <v>394</v>
      </c>
      <c r="H30" s="27">
        <v>32801.050000000003</v>
      </c>
      <c r="I30" s="27">
        <v>47218.77</v>
      </c>
      <c r="J30" s="27">
        <v>44990.97</v>
      </c>
      <c r="K30" s="27">
        <v>35028.85</v>
      </c>
      <c r="L30" s="68"/>
    </row>
    <row r="31" spans="1:12" x14ac:dyDescent="0.3">
      <c r="A31" s="45" t="s">
        <v>395</v>
      </c>
      <c r="B31" s="37" t="s">
        <v>353</v>
      </c>
      <c r="C31" s="38"/>
      <c r="D31" s="38"/>
      <c r="E31" s="38"/>
      <c r="F31" s="38"/>
      <c r="G31" s="46" t="s">
        <v>396</v>
      </c>
      <c r="H31" s="27">
        <v>16040.92</v>
      </c>
      <c r="I31" s="27">
        <v>0</v>
      </c>
      <c r="J31" s="27">
        <v>0</v>
      </c>
      <c r="K31" s="27">
        <v>16040.92</v>
      </c>
      <c r="L31" s="68"/>
    </row>
    <row r="32" spans="1:12" x14ac:dyDescent="0.3">
      <c r="A32" s="45" t="s">
        <v>397</v>
      </c>
      <c r="B32" s="37" t="s">
        <v>353</v>
      </c>
      <c r="C32" s="38"/>
      <c r="D32" s="38"/>
      <c r="E32" s="38"/>
      <c r="F32" s="38"/>
      <c r="G32" s="46" t="s">
        <v>398</v>
      </c>
      <c r="H32" s="27">
        <v>0</v>
      </c>
      <c r="I32" s="27">
        <v>15721.09</v>
      </c>
      <c r="J32" s="27">
        <v>15721.09</v>
      </c>
      <c r="K32" s="27">
        <v>0</v>
      </c>
      <c r="L32" s="68"/>
    </row>
    <row r="33" spans="1:12" x14ac:dyDescent="0.3">
      <c r="A33" s="45" t="s">
        <v>399</v>
      </c>
      <c r="B33" s="37" t="s">
        <v>353</v>
      </c>
      <c r="C33" s="38"/>
      <c r="D33" s="38"/>
      <c r="E33" s="38"/>
      <c r="F33" s="38"/>
      <c r="G33" s="46" t="s">
        <v>400</v>
      </c>
      <c r="H33" s="27">
        <v>399.91</v>
      </c>
      <c r="I33" s="27">
        <v>0</v>
      </c>
      <c r="J33" s="27">
        <v>0</v>
      </c>
      <c r="K33" s="27">
        <v>399.91</v>
      </c>
      <c r="L33" s="68"/>
    </row>
    <row r="34" spans="1:12" x14ac:dyDescent="0.3">
      <c r="A34" s="45" t="s">
        <v>401</v>
      </c>
      <c r="B34" s="37" t="s">
        <v>353</v>
      </c>
      <c r="C34" s="38"/>
      <c r="D34" s="38"/>
      <c r="E34" s="38"/>
      <c r="F34" s="38"/>
      <c r="G34" s="46" t="s">
        <v>402</v>
      </c>
      <c r="H34" s="27">
        <v>0</v>
      </c>
      <c r="I34" s="27">
        <v>74270.179999999993</v>
      </c>
      <c r="J34" s="27">
        <v>68501.460000000006</v>
      </c>
      <c r="K34" s="27">
        <v>5768.72</v>
      </c>
      <c r="L34" s="68"/>
    </row>
    <row r="35" spans="1:12" x14ac:dyDescent="0.3">
      <c r="A35" s="45" t="s">
        <v>1006</v>
      </c>
      <c r="B35" s="37" t="s">
        <v>353</v>
      </c>
      <c r="C35" s="38"/>
      <c r="D35" s="38"/>
      <c r="E35" s="38"/>
      <c r="F35" s="38"/>
      <c r="G35" s="46" t="s">
        <v>1007</v>
      </c>
      <c r="H35" s="27">
        <v>60.94</v>
      </c>
      <c r="I35" s="27">
        <v>0</v>
      </c>
      <c r="J35" s="27">
        <v>60.94</v>
      </c>
      <c r="K35" s="27">
        <v>0</v>
      </c>
      <c r="L35" s="68"/>
    </row>
    <row r="36" spans="1:12" x14ac:dyDescent="0.3">
      <c r="A36" s="47" t="s">
        <v>353</v>
      </c>
      <c r="B36" s="37" t="s">
        <v>353</v>
      </c>
      <c r="C36" s="38"/>
      <c r="D36" s="38"/>
      <c r="E36" s="38"/>
      <c r="F36" s="38"/>
      <c r="G36" s="48" t="s">
        <v>353</v>
      </c>
      <c r="H36" s="26"/>
      <c r="I36" s="26"/>
      <c r="J36" s="26"/>
      <c r="K36" s="26"/>
      <c r="L36" s="69"/>
    </row>
    <row r="37" spans="1:12" x14ac:dyDescent="0.3">
      <c r="A37" s="43" t="s">
        <v>405</v>
      </c>
      <c r="B37" s="37" t="s">
        <v>353</v>
      </c>
      <c r="C37" s="38"/>
      <c r="D37" s="38"/>
      <c r="E37" s="44" t="s">
        <v>406</v>
      </c>
      <c r="F37" s="40"/>
      <c r="G37" s="40"/>
      <c r="H37" s="25">
        <v>13573.47</v>
      </c>
      <c r="I37" s="25">
        <v>0</v>
      </c>
      <c r="J37" s="25">
        <v>4573.67</v>
      </c>
      <c r="K37" s="25">
        <v>8999.7999999999993</v>
      </c>
      <c r="L37" s="72"/>
    </row>
    <row r="38" spans="1:12" x14ac:dyDescent="0.3">
      <c r="A38" s="43" t="s">
        <v>407</v>
      </c>
      <c r="B38" s="37" t="s">
        <v>353</v>
      </c>
      <c r="C38" s="38"/>
      <c r="D38" s="38"/>
      <c r="E38" s="38"/>
      <c r="F38" s="44" t="s">
        <v>406</v>
      </c>
      <c r="G38" s="40"/>
      <c r="H38" s="25">
        <v>13573.47</v>
      </c>
      <c r="I38" s="25">
        <v>0</v>
      </c>
      <c r="J38" s="25">
        <v>4573.67</v>
      </c>
      <c r="K38" s="25">
        <v>8999.7999999999993</v>
      </c>
      <c r="L38" s="72"/>
    </row>
    <row r="39" spans="1:12" x14ac:dyDescent="0.3">
      <c r="A39" s="45" t="s">
        <v>408</v>
      </c>
      <c r="B39" s="37" t="s">
        <v>353</v>
      </c>
      <c r="C39" s="38"/>
      <c r="D39" s="38"/>
      <c r="E39" s="38"/>
      <c r="F39" s="38"/>
      <c r="G39" s="46" t="s">
        <v>409</v>
      </c>
      <c r="H39" s="27">
        <v>13573.47</v>
      </c>
      <c r="I39" s="27">
        <v>0</v>
      </c>
      <c r="J39" s="27">
        <v>4573.67</v>
      </c>
      <c r="K39" s="27">
        <v>8999.7999999999993</v>
      </c>
      <c r="L39" s="68"/>
    </row>
    <row r="40" spans="1:12" x14ac:dyDescent="0.3">
      <c r="A40" s="47" t="s">
        <v>353</v>
      </c>
      <c r="B40" s="37" t="s">
        <v>353</v>
      </c>
      <c r="C40" s="38"/>
      <c r="D40" s="38"/>
      <c r="E40" s="38"/>
      <c r="F40" s="38"/>
      <c r="G40" s="48" t="s">
        <v>353</v>
      </c>
      <c r="H40" s="26"/>
      <c r="I40" s="26"/>
      <c r="J40" s="26"/>
      <c r="K40" s="26"/>
      <c r="L40" s="69"/>
    </row>
    <row r="41" spans="1:12" x14ac:dyDescent="0.3">
      <c r="A41" s="43" t="s">
        <v>410</v>
      </c>
      <c r="B41" s="36" t="s">
        <v>353</v>
      </c>
      <c r="C41" s="44" t="s">
        <v>411</v>
      </c>
      <c r="D41" s="40"/>
      <c r="E41" s="40"/>
      <c r="F41" s="40"/>
      <c r="G41" s="40"/>
      <c r="H41" s="25">
        <v>4305429.66</v>
      </c>
      <c r="I41" s="25">
        <v>105005.78</v>
      </c>
      <c r="J41" s="25">
        <v>164522.04</v>
      </c>
      <c r="K41" s="25">
        <v>4245913.4000000004</v>
      </c>
      <c r="L41" s="72"/>
    </row>
    <row r="42" spans="1:12" x14ac:dyDescent="0.3">
      <c r="A42" s="43" t="s">
        <v>412</v>
      </c>
      <c r="B42" s="37" t="s">
        <v>353</v>
      </c>
      <c r="C42" s="38"/>
      <c r="D42" s="44" t="s">
        <v>413</v>
      </c>
      <c r="E42" s="40"/>
      <c r="F42" s="40"/>
      <c r="G42" s="40"/>
      <c r="H42" s="25">
        <v>4305429.66</v>
      </c>
      <c r="I42" s="25">
        <v>105005.78</v>
      </c>
      <c r="J42" s="25">
        <v>164522.04</v>
      </c>
      <c r="K42" s="25">
        <v>4245913.4000000004</v>
      </c>
      <c r="L42" s="72"/>
    </row>
    <row r="43" spans="1:12" x14ac:dyDescent="0.3">
      <c r="A43" s="43" t="s">
        <v>414</v>
      </c>
      <c r="B43" s="37" t="s">
        <v>353</v>
      </c>
      <c r="C43" s="38"/>
      <c r="D43" s="38"/>
      <c r="E43" s="44" t="s">
        <v>415</v>
      </c>
      <c r="F43" s="40"/>
      <c r="G43" s="40"/>
      <c r="H43" s="25">
        <v>1935578.67</v>
      </c>
      <c r="I43" s="25">
        <v>0</v>
      </c>
      <c r="J43" s="25">
        <v>0</v>
      </c>
      <c r="K43" s="25">
        <v>1935578.67</v>
      </c>
      <c r="L43" s="72"/>
    </row>
    <row r="44" spans="1:12" x14ac:dyDescent="0.3">
      <c r="A44" s="43" t="s">
        <v>416</v>
      </c>
      <c r="B44" s="37" t="s">
        <v>353</v>
      </c>
      <c r="C44" s="38"/>
      <c r="D44" s="38"/>
      <c r="E44" s="38"/>
      <c r="F44" s="44" t="s">
        <v>415</v>
      </c>
      <c r="G44" s="40"/>
      <c r="H44" s="25">
        <v>1935578.67</v>
      </c>
      <c r="I44" s="25">
        <v>0</v>
      </c>
      <c r="J44" s="25">
        <v>0</v>
      </c>
      <c r="K44" s="25">
        <v>1935578.67</v>
      </c>
      <c r="L44" s="72"/>
    </row>
    <row r="45" spans="1:12" x14ac:dyDescent="0.3">
      <c r="A45" s="45" t="s">
        <v>417</v>
      </c>
      <c r="B45" s="37" t="s">
        <v>353</v>
      </c>
      <c r="C45" s="38"/>
      <c r="D45" s="38"/>
      <c r="E45" s="38"/>
      <c r="F45" s="38"/>
      <c r="G45" s="46" t="s">
        <v>418</v>
      </c>
      <c r="H45" s="27">
        <v>181970</v>
      </c>
      <c r="I45" s="27">
        <v>0</v>
      </c>
      <c r="J45" s="27">
        <v>0</v>
      </c>
      <c r="K45" s="27">
        <v>181970</v>
      </c>
      <c r="L45" s="68"/>
    </row>
    <row r="46" spans="1:12" x14ac:dyDescent="0.3">
      <c r="A46" s="45" t="s">
        <v>419</v>
      </c>
      <c r="B46" s="37" t="s">
        <v>353</v>
      </c>
      <c r="C46" s="38"/>
      <c r="D46" s="38"/>
      <c r="E46" s="38"/>
      <c r="F46" s="38"/>
      <c r="G46" s="46" t="s">
        <v>420</v>
      </c>
      <c r="H46" s="27">
        <v>176360.55</v>
      </c>
      <c r="I46" s="27">
        <v>0</v>
      </c>
      <c r="J46" s="27">
        <v>0</v>
      </c>
      <c r="K46" s="27">
        <v>176360.55</v>
      </c>
      <c r="L46" s="68"/>
    </row>
    <row r="47" spans="1:12" x14ac:dyDescent="0.3">
      <c r="A47" s="45" t="s">
        <v>421</v>
      </c>
      <c r="B47" s="37" t="s">
        <v>353</v>
      </c>
      <c r="C47" s="38"/>
      <c r="D47" s="38"/>
      <c r="E47" s="38"/>
      <c r="F47" s="38"/>
      <c r="G47" s="46" t="s">
        <v>422</v>
      </c>
      <c r="H47" s="27">
        <v>75546.350000000006</v>
      </c>
      <c r="I47" s="27">
        <v>0</v>
      </c>
      <c r="J47" s="27">
        <v>0</v>
      </c>
      <c r="K47" s="27">
        <v>75546.350000000006</v>
      </c>
      <c r="L47" s="68"/>
    </row>
    <row r="48" spans="1:12" x14ac:dyDescent="0.3">
      <c r="A48" s="45" t="s">
        <v>423</v>
      </c>
      <c r="B48" s="37" t="s">
        <v>353</v>
      </c>
      <c r="C48" s="38"/>
      <c r="D48" s="38"/>
      <c r="E48" s="38"/>
      <c r="F48" s="38"/>
      <c r="G48" s="46" t="s">
        <v>424</v>
      </c>
      <c r="H48" s="27">
        <v>1380622.77</v>
      </c>
      <c r="I48" s="27">
        <v>0</v>
      </c>
      <c r="J48" s="27">
        <v>0</v>
      </c>
      <c r="K48" s="27">
        <v>1380622.77</v>
      </c>
      <c r="L48" s="68"/>
    </row>
    <row r="49" spans="1:12" x14ac:dyDescent="0.3">
      <c r="A49" s="45" t="s">
        <v>425</v>
      </c>
      <c r="B49" s="37" t="s">
        <v>353</v>
      </c>
      <c r="C49" s="38"/>
      <c r="D49" s="38"/>
      <c r="E49" s="38"/>
      <c r="F49" s="38"/>
      <c r="G49" s="46" t="s">
        <v>426</v>
      </c>
      <c r="H49" s="27">
        <v>121079</v>
      </c>
      <c r="I49" s="27">
        <v>0</v>
      </c>
      <c r="J49" s="27">
        <v>0</v>
      </c>
      <c r="K49" s="27">
        <v>121079</v>
      </c>
      <c r="L49" s="68"/>
    </row>
    <row r="50" spans="1:12" x14ac:dyDescent="0.3">
      <c r="A50" s="47" t="s">
        <v>353</v>
      </c>
      <c r="B50" s="37" t="s">
        <v>353</v>
      </c>
      <c r="C50" s="38"/>
      <c r="D50" s="38"/>
      <c r="E50" s="38"/>
      <c r="F50" s="38"/>
      <c r="G50" s="48" t="s">
        <v>353</v>
      </c>
      <c r="H50" s="26"/>
      <c r="I50" s="26"/>
      <c r="J50" s="26"/>
      <c r="K50" s="26"/>
      <c r="L50" s="69"/>
    </row>
    <row r="51" spans="1:12" x14ac:dyDescent="0.3">
      <c r="A51" s="43" t="s">
        <v>427</v>
      </c>
      <c r="B51" s="37" t="s">
        <v>353</v>
      </c>
      <c r="C51" s="38"/>
      <c r="D51" s="38"/>
      <c r="E51" s="44" t="s">
        <v>428</v>
      </c>
      <c r="F51" s="40"/>
      <c r="G51" s="40"/>
      <c r="H51" s="25">
        <v>-1935578.67</v>
      </c>
      <c r="I51" s="25">
        <v>0</v>
      </c>
      <c r="J51" s="25">
        <v>0</v>
      </c>
      <c r="K51" s="25">
        <v>-1935578.67</v>
      </c>
      <c r="L51" s="72"/>
    </row>
    <row r="52" spans="1:12" x14ac:dyDescent="0.3">
      <c r="A52" s="43" t="s">
        <v>429</v>
      </c>
      <c r="B52" s="37" t="s">
        <v>353</v>
      </c>
      <c r="C52" s="38"/>
      <c r="D52" s="38"/>
      <c r="E52" s="38"/>
      <c r="F52" s="44" t="s">
        <v>428</v>
      </c>
      <c r="G52" s="40"/>
      <c r="H52" s="25">
        <v>-1935578.67</v>
      </c>
      <c r="I52" s="25">
        <v>0</v>
      </c>
      <c r="J52" s="25">
        <v>0</v>
      </c>
      <c r="K52" s="25">
        <v>-1935578.67</v>
      </c>
      <c r="L52" s="72"/>
    </row>
    <row r="53" spans="1:12" x14ac:dyDescent="0.3">
      <c r="A53" s="45" t="s">
        <v>430</v>
      </c>
      <c r="B53" s="37" t="s">
        <v>353</v>
      </c>
      <c r="C53" s="38"/>
      <c r="D53" s="38"/>
      <c r="E53" s="38"/>
      <c r="F53" s="38"/>
      <c r="G53" s="46" t="s">
        <v>431</v>
      </c>
      <c r="H53" s="27">
        <v>-176360.55</v>
      </c>
      <c r="I53" s="27">
        <v>0</v>
      </c>
      <c r="J53" s="27">
        <v>0</v>
      </c>
      <c r="K53" s="27">
        <v>-176360.55</v>
      </c>
      <c r="L53" s="68"/>
    </row>
    <row r="54" spans="1:12" x14ac:dyDescent="0.3">
      <c r="A54" s="45" t="s">
        <v>432</v>
      </c>
      <c r="B54" s="37" t="s">
        <v>353</v>
      </c>
      <c r="C54" s="38"/>
      <c r="D54" s="38"/>
      <c r="E54" s="38"/>
      <c r="F54" s="38"/>
      <c r="G54" s="46" t="s">
        <v>433</v>
      </c>
      <c r="H54" s="27">
        <v>-75546.350000000006</v>
      </c>
      <c r="I54" s="27">
        <v>0</v>
      </c>
      <c r="J54" s="27">
        <v>0</v>
      </c>
      <c r="K54" s="27">
        <v>-75546.350000000006</v>
      </c>
      <c r="L54" s="68"/>
    </row>
    <row r="55" spans="1:12" x14ac:dyDescent="0.3">
      <c r="A55" s="45" t="s">
        <v>434</v>
      </c>
      <c r="B55" s="37" t="s">
        <v>353</v>
      </c>
      <c r="C55" s="38"/>
      <c r="D55" s="38"/>
      <c r="E55" s="38"/>
      <c r="F55" s="38"/>
      <c r="G55" s="46" t="s">
        <v>435</v>
      </c>
      <c r="H55" s="27">
        <v>-1380622.77</v>
      </c>
      <c r="I55" s="27">
        <v>0</v>
      </c>
      <c r="J55" s="27">
        <v>0</v>
      </c>
      <c r="K55" s="27">
        <v>-1380622.77</v>
      </c>
      <c r="L55" s="68"/>
    </row>
    <row r="56" spans="1:12" x14ac:dyDescent="0.3">
      <c r="A56" s="45" t="s">
        <v>436</v>
      </c>
      <c r="B56" s="37" t="s">
        <v>353</v>
      </c>
      <c r="C56" s="38"/>
      <c r="D56" s="38"/>
      <c r="E56" s="38"/>
      <c r="F56" s="38"/>
      <c r="G56" s="46" t="s">
        <v>437</v>
      </c>
      <c r="H56" s="27">
        <v>-181970</v>
      </c>
      <c r="I56" s="27">
        <v>0</v>
      </c>
      <c r="J56" s="27">
        <v>0</v>
      </c>
      <c r="K56" s="27">
        <v>-181970</v>
      </c>
      <c r="L56" s="68"/>
    </row>
    <row r="57" spans="1:12" x14ac:dyDescent="0.3">
      <c r="A57" s="45" t="s">
        <v>438</v>
      </c>
      <c r="B57" s="37" t="s">
        <v>353</v>
      </c>
      <c r="C57" s="38"/>
      <c r="D57" s="38"/>
      <c r="E57" s="38"/>
      <c r="F57" s="38"/>
      <c r="G57" s="46" t="s">
        <v>439</v>
      </c>
      <c r="H57" s="27">
        <v>-121079</v>
      </c>
      <c r="I57" s="27">
        <v>0</v>
      </c>
      <c r="J57" s="27">
        <v>0</v>
      </c>
      <c r="K57" s="27">
        <v>-121079</v>
      </c>
      <c r="L57" s="68"/>
    </row>
    <row r="58" spans="1:12" x14ac:dyDescent="0.3">
      <c r="A58" s="47" t="s">
        <v>353</v>
      </c>
      <c r="B58" s="37" t="s">
        <v>353</v>
      </c>
      <c r="C58" s="38"/>
      <c r="D58" s="38"/>
      <c r="E58" s="38"/>
      <c r="F58" s="38"/>
      <c r="G58" s="48" t="s">
        <v>353</v>
      </c>
      <c r="H58" s="26"/>
      <c r="I58" s="26"/>
      <c r="J58" s="26"/>
      <c r="K58" s="26"/>
      <c r="L58" s="69"/>
    </row>
    <row r="59" spans="1:12" x14ac:dyDescent="0.3">
      <c r="A59" s="43" t="s">
        <v>440</v>
      </c>
      <c r="B59" s="37" t="s">
        <v>353</v>
      </c>
      <c r="C59" s="38"/>
      <c r="D59" s="38"/>
      <c r="E59" s="44" t="s">
        <v>441</v>
      </c>
      <c r="F59" s="40"/>
      <c r="G59" s="40"/>
      <c r="H59" s="25">
        <v>18376460.149999999</v>
      </c>
      <c r="I59" s="25">
        <v>96656.27</v>
      </c>
      <c r="J59" s="25">
        <v>8894.6299999999992</v>
      </c>
      <c r="K59" s="25">
        <v>18464221.789999999</v>
      </c>
      <c r="L59" s="72"/>
    </row>
    <row r="60" spans="1:12" x14ac:dyDescent="0.3">
      <c r="A60" s="43" t="s">
        <v>442</v>
      </c>
      <c r="B60" s="37" t="s">
        <v>353</v>
      </c>
      <c r="C60" s="38"/>
      <c r="D60" s="38"/>
      <c r="E60" s="38"/>
      <c r="F60" s="44" t="s">
        <v>441</v>
      </c>
      <c r="G60" s="40"/>
      <c r="H60" s="25">
        <v>18376460.149999999</v>
      </c>
      <c r="I60" s="25">
        <v>96656.27</v>
      </c>
      <c r="J60" s="25">
        <v>8894.6299999999992</v>
      </c>
      <c r="K60" s="25">
        <v>18464221.789999999</v>
      </c>
      <c r="L60" s="72"/>
    </row>
    <row r="61" spans="1:12" x14ac:dyDescent="0.3">
      <c r="A61" s="45" t="s">
        <v>443</v>
      </c>
      <c r="B61" s="37" t="s">
        <v>353</v>
      </c>
      <c r="C61" s="38"/>
      <c r="D61" s="38"/>
      <c r="E61" s="38"/>
      <c r="F61" s="38"/>
      <c r="G61" s="46" t="s">
        <v>424</v>
      </c>
      <c r="H61" s="27">
        <v>326680.56</v>
      </c>
      <c r="I61" s="27">
        <v>0</v>
      </c>
      <c r="J61" s="27">
        <v>1568</v>
      </c>
      <c r="K61" s="27">
        <v>325112.56</v>
      </c>
      <c r="L61" s="68"/>
    </row>
    <row r="62" spans="1:12" x14ac:dyDescent="0.3">
      <c r="A62" s="45" t="s">
        <v>444</v>
      </c>
      <c r="B62" s="37" t="s">
        <v>353</v>
      </c>
      <c r="C62" s="38"/>
      <c r="D62" s="38"/>
      <c r="E62" s="38"/>
      <c r="F62" s="38"/>
      <c r="G62" s="46" t="s">
        <v>445</v>
      </c>
      <c r="H62" s="27">
        <v>190299.85</v>
      </c>
      <c r="I62" s="27">
        <v>0</v>
      </c>
      <c r="J62" s="27">
        <v>1844.33</v>
      </c>
      <c r="K62" s="27">
        <v>188455.52</v>
      </c>
      <c r="L62" s="68"/>
    </row>
    <row r="63" spans="1:12" x14ac:dyDescent="0.3">
      <c r="A63" s="45" t="s">
        <v>446</v>
      </c>
      <c r="B63" s="37" t="s">
        <v>353</v>
      </c>
      <c r="C63" s="38"/>
      <c r="D63" s="38"/>
      <c r="E63" s="38"/>
      <c r="F63" s="38"/>
      <c r="G63" s="46" t="s">
        <v>447</v>
      </c>
      <c r="H63" s="27">
        <v>2377742.0099999998</v>
      </c>
      <c r="I63" s="27">
        <v>0</v>
      </c>
      <c r="J63" s="27">
        <v>0</v>
      </c>
      <c r="K63" s="27">
        <v>2377742.0099999998</v>
      </c>
      <c r="L63" s="68"/>
    </row>
    <row r="64" spans="1:12" x14ac:dyDescent="0.3">
      <c r="A64" s="45" t="s">
        <v>448</v>
      </c>
      <c r="B64" s="37" t="s">
        <v>353</v>
      </c>
      <c r="C64" s="38"/>
      <c r="D64" s="38"/>
      <c r="E64" s="38"/>
      <c r="F64" s="38"/>
      <c r="G64" s="46" t="s">
        <v>422</v>
      </c>
      <c r="H64" s="27">
        <v>1930092.66</v>
      </c>
      <c r="I64" s="27">
        <v>7476.75</v>
      </c>
      <c r="J64" s="27">
        <v>1729</v>
      </c>
      <c r="K64" s="27">
        <v>1935840.41</v>
      </c>
      <c r="L64" s="68"/>
    </row>
    <row r="65" spans="1:12" x14ac:dyDescent="0.3">
      <c r="A65" s="45" t="s">
        <v>449</v>
      </c>
      <c r="B65" s="37" t="s">
        <v>353</v>
      </c>
      <c r="C65" s="38"/>
      <c r="D65" s="38"/>
      <c r="E65" s="38"/>
      <c r="F65" s="38"/>
      <c r="G65" s="46" t="s">
        <v>420</v>
      </c>
      <c r="H65" s="27">
        <v>4239796.3499999996</v>
      </c>
      <c r="I65" s="27">
        <v>83859.520000000004</v>
      </c>
      <c r="J65" s="27">
        <v>3337</v>
      </c>
      <c r="K65" s="27">
        <v>4320318.87</v>
      </c>
      <c r="L65" s="68"/>
    </row>
    <row r="66" spans="1:12" x14ac:dyDescent="0.3">
      <c r="A66" s="45" t="s">
        <v>450</v>
      </c>
      <c r="B66" s="37" t="s">
        <v>353</v>
      </c>
      <c r="C66" s="38"/>
      <c r="D66" s="38"/>
      <c r="E66" s="38"/>
      <c r="F66" s="38"/>
      <c r="G66" s="46" t="s">
        <v>451</v>
      </c>
      <c r="H66" s="27">
        <v>7674214.0899999999</v>
      </c>
      <c r="I66" s="27">
        <v>0</v>
      </c>
      <c r="J66" s="27">
        <v>0</v>
      </c>
      <c r="K66" s="27">
        <v>7674214.0899999999</v>
      </c>
      <c r="L66" s="68"/>
    </row>
    <row r="67" spans="1:12" x14ac:dyDescent="0.3">
      <c r="A67" s="45" t="s">
        <v>452</v>
      </c>
      <c r="B67" s="37" t="s">
        <v>353</v>
      </c>
      <c r="C67" s="38"/>
      <c r="D67" s="38"/>
      <c r="E67" s="38"/>
      <c r="F67" s="38"/>
      <c r="G67" s="46" t="s">
        <v>453</v>
      </c>
      <c r="H67" s="27">
        <v>1234162.57</v>
      </c>
      <c r="I67" s="27">
        <v>5320</v>
      </c>
      <c r="J67" s="27">
        <v>122.02</v>
      </c>
      <c r="K67" s="27">
        <v>1239360.55</v>
      </c>
      <c r="L67" s="68"/>
    </row>
    <row r="68" spans="1:12" x14ac:dyDescent="0.3">
      <c r="A68" s="45" t="s">
        <v>454</v>
      </c>
      <c r="B68" s="37" t="s">
        <v>353</v>
      </c>
      <c r="C68" s="38"/>
      <c r="D68" s="38"/>
      <c r="E68" s="38"/>
      <c r="F68" s="38"/>
      <c r="G68" s="46" t="s">
        <v>455</v>
      </c>
      <c r="H68" s="27">
        <v>104497</v>
      </c>
      <c r="I68" s="27">
        <v>0</v>
      </c>
      <c r="J68" s="27">
        <v>294.27999999999997</v>
      </c>
      <c r="K68" s="27">
        <v>104202.72</v>
      </c>
      <c r="L68" s="68"/>
    </row>
    <row r="69" spans="1:12" x14ac:dyDescent="0.3">
      <c r="A69" s="45" t="s">
        <v>456</v>
      </c>
      <c r="B69" s="37" t="s">
        <v>353</v>
      </c>
      <c r="C69" s="38"/>
      <c r="D69" s="38"/>
      <c r="E69" s="38"/>
      <c r="F69" s="38"/>
      <c r="G69" s="46" t="s">
        <v>418</v>
      </c>
      <c r="H69" s="27">
        <v>283935.06</v>
      </c>
      <c r="I69" s="27">
        <v>0</v>
      </c>
      <c r="J69" s="27">
        <v>0</v>
      </c>
      <c r="K69" s="27">
        <v>283935.06</v>
      </c>
      <c r="L69" s="68"/>
    </row>
    <row r="70" spans="1:12" x14ac:dyDescent="0.3">
      <c r="A70" s="45" t="s">
        <v>457</v>
      </c>
      <c r="B70" s="37" t="s">
        <v>353</v>
      </c>
      <c r="C70" s="38"/>
      <c r="D70" s="38"/>
      <c r="E70" s="38"/>
      <c r="F70" s="38"/>
      <c r="G70" s="46" t="s">
        <v>458</v>
      </c>
      <c r="H70" s="27">
        <v>15040</v>
      </c>
      <c r="I70" s="27">
        <v>0</v>
      </c>
      <c r="J70" s="27">
        <v>0</v>
      </c>
      <c r="K70" s="27">
        <v>15040</v>
      </c>
      <c r="L70" s="68"/>
    </row>
    <row r="71" spans="1:12" x14ac:dyDescent="0.3">
      <c r="A71" s="47" t="s">
        <v>353</v>
      </c>
      <c r="B71" s="37" t="s">
        <v>353</v>
      </c>
      <c r="C71" s="38"/>
      <c r="D71" s="38"/>
      <c r="E71" s="38"/>
      <c r="F71" s="38"/>
      <c r="G71" s="48" t="s">
        <v>353</v>
      </c>
      <c r="H71" s="26"/>
      <c r="I71" s="26"/>
      <c r="J71" s="26"/>
      <c r="K71" s="26"/>
      <c r="L71" s="69"/>
    </row>
    <row r="72" spans="1:12" x14ac:dyDescent="0.3">
      <c r="A72" s="43" t="s">
        <v>459</v>
      </c>
      <c r="B72" s="37" t="s">
        <v>353</v>
      </c>
      <c r="C72" s="38"/>
      <c r="D72" s="38"/>
      <c r="E72" s="44" t="s">
        <v>460</v>
      </c>
      <c r="F72" s="40"/>
      <c r="G72" s="40"/>
      <c r="H72" s="25">
        <v>-14088450.85</v>
      </c>
      <c r="I72" s="25">
        <v>8349.51</v>
      </c>
      <c r="J72" s="25">
        <v>154985.66</v>
      </c>
      <c r="K72" s="25">
        <v>-14235087</v>
      </c>
      <c r="L72" s="72"/>
    </row>
    <row r="73" spans="1:12" x14ac:dyDescent="0.3">
      <c r="A73" s="43" t="s">
        <v>461</v>
      </c>
      <c r="B73" s="37" t="s">
        <v>353</v>
      </c>
      <c r="C73" s="38"/>
      <c r="D73" s="38"/>
      <c r="E73" s="38"/>
      <c r="F73" s="44" t="s">
        <v>460</v>
      </c>
      <c r="G73" s="40"/>
      <c r="H73" s="25">
        <v>-14088450.85</v>
      </c>
      <c r="I73" s="25">
        <v>8349.51</v>
      </c>
      <c r="J73" s="25">
        <v>154985.66</v>
      </c>
      <c r="K73" s="25">
        <v>-14235087</v>
      </c>
      <c r="L73" s="72"/>
    </row>
    <row r="74" spans="1:12" x14ac:dyDescent="0.3">
      <c r="A74" s="45" t="s">
        <v>462</v>
      </c>
      <c r="B74" s="37" t="s">
        <v>353</v>
      </c>
      <c r="C74" s="38"/>
      <c r="D74" s="38"/>
      <c r="E74" s="38"/>
      <c r="F74" s="38"/>
      <c r="G74" s="46" t="s">
        <v>463</v>
      </c>
      <c r="H74" s="27">
        <v>-2377742.0099999998</v>
      </c>
      <c r="I74" s="27">
        <v>0</v>
      </c>
      <c r="J74" s="27">
        <v>0</v>
      </c>
      <c r="K74" s="27">
        <v>-2377742.0099999998</v>
      </c>
      <c r="L74" s="68"/>
    </row>
    <row r="75" spans="1:12" x14ac:dyDescent="0.3">
      <c r="A75" s="45" t="s">
        <v>464</v>
      </c>
      <c r="B75" s="37" t="s">
        <v>353</v>
      </c>
      <c r="C75" s="38"/>
      <c r="D75" s="38"/>
      <c r="E75" s="38"/>
      <c r="F75" s="38"/>
      <c r="G75" s="46" t="s">
        <v>431</v>
      </c>
      <c r="H75" s="27">
        <v>-2074442.21</v>
      </c>
      <c r="I75" s="27">
        <v>3337</v>
      </c>
      <c r="J75" s="27">
        <v>49552.34</v>
      </c>
      <c r="K75" s="27">
        <v>-2120657.5499999998</v>
      </c>
      <c r="L75" s="68"/>
    </row>
    <row r="76" spans="1:12" x14ac:dyDescent="0.3">
      <c r="A76" s="45" t="s">
        <v>465</v>
      </c>
      <c r="B76" s="37" t="s">
        <v>353</v>
      </c>
      <c r="C76" s="38"/>
      <c r="D76" s="38"/>
      <c r="E76" s="38"/>
      <c r="F76" s="38"/>
      <c r="G76" s="46" t="s">
        <v>433</v>
      </c>
      <c r="H76" s="27">
        <v>-1236526.97</v>
      </c>
      <c r="I76" s="27">
        <v>1189.6199999999999</v>
      </c>
      <c r="J76" s="27">
        <v>10581.75</v>
      </c>
      <c r="K76" s="27">
        <v>-1245919.1000000001</v>
      </c>
      <c r="L76" s="68"/>
    </row>
    <row r="77" spans="1:12" x14ac:dyDescent="0.3">
      <c r="A77" s="45" t="s">
        <v>466</v>
      </c>
      <c r="B77" s="37" t="s">
        <v>353</v>
      </c>
      <c r="C77" s="38"/>
      <c r="D77" s="38"/>
      <c r="E77" s="38"/>
      <c r="F77" s="38"/>
      <c r="G77" s="46" t="s">
        <v>435</v>
      </c>
      <c r="H77" s="27">
        <v>-326680.56</v>
      </c>
      <c r="I77" s="27">
        <v>1568</v>
      </c>
      <c r="J77" s="27">
        <v>0</v>
      </c>
      <c r="K77" s="27">
        <v>-325112.56</v>
      </c>
      <c r="L77" s="68"/>
    </row>
    <row r="78" spans="1:12" x14ac:dyDescent="0.3">
      <c r="A78" s="45" t="s">
        <v>467</v>
      </c>
      <c r="B78" s="37" t="s">
        <v>353</v>
      </c>
      <c r="C78" s="38"/>
      <c r="D78" s="38"/>
      <c r="E78" s="38"/>
      <c r="F78" s="38"/>
      <c r="G78" s="46" t="s">
        <v>468</v>
      </c>
      <c r="H78" s="27">
        <v>-660156.71</v>
      </c>
      <c r="I78" s="27">
        <v>122</v>
      </c>
      <c r="J78" s="27">
        <v>12559.52</v>
      </c>
      <c r="K78" s="27">
        <v>-672594.23</v>
      </c>
      <c r="L78" s="68"/>
    </row>
    <row r="79" spans="1:12" x14ac:dyDescent="0.3">
      <c r="A79" s="45" t="s">
        <v>469</v>
      </c>
      <c r="B79" s="37" t="s">
        <v>353</v>
      </c>
      <c r="C79" s="38"/>
      <c r="D79" s="38"/>
      <c r="E79" s="38"/>
      <c r="F79" s="38"/>
      <c r="G79" s="46" t="s">
        <v>470</v>
      </c>
      <c r="H79" s="27">
        <v>-74853.23</v>
      </c>
      <c r="I79" s="27">
        <v>288.56</v>
      </c>
      <c r="J79" s="27">
        <v>885.1</v>
      </c>
      <c r="K79" s="27">
        <v>-75449.77</v>
      </c>
      <c r="L79" s="68"/>
    </row>
    <row r="80" spans="1:12" x14ac:dyDescent="0.3">
      <c r="A80" s="45" t="s">
        <v>471</v>
      </c>
      <c r="B80" s="37" t="s">
        <v>353</v>
      </c>
      <c r="C80" s="38"/>
      <c r="D80" s="38"/>
      <c r="E80" s="38"/>
      <c r="F80" s="38"/>
      <c r="G80" s="46" t="s">
        <v>472</v>
      </c>
      <c r="H80" s="27">
        <v>-6895268.1200000001</v>
      </c>
      <c r="I80" s="27">
        <v>0</v>
      </c>
      <c r="J80" s="27">
        <v>80062.63</v>
      </c>
      <c r="K80" s="27">
        <v>-6975330.75</v>
      </c>
      <c r="L80" s="68"/>
    </row>
    <row r="81" spans="1:12" x14ac:dyDescent="0.3">
      <c r="A81" s="45" t="s">
        <v>473</v>
      </c>
      <c r="B81" s="37" t="s">
        <v>353</v>
      </c>
      <c r="C81" s="38"/>
      <c r="D81" s="38"/>
      <c r="E81" s="38"/>
      <c r="F81" s="38"/>
      <c r="G81" s="46" t="s">
        <v>474</v>
      </c>
      <c r="H81" s="27">
        <v>-160926.22</v>
      </c>
      <c r="I81" s="27">
        <v>1844.33</v>
      </c>
      <c r="J81" s="27">
        <v>758.54</v>
      </c>
      <c r="K81" s="27">
        <v>-159840.43</v>
      </c>
      <c r="L81" s="68"/>
    </row>
    <row r="82" spans="1:12" x14ac:dyDescent="0.3">
      <c r="A82" s="45" t="s">
        <v>475</v>
      </c>
      <c r="B82" s="37" t="s">
        <v>353</v>
      </c>
      <c r="C82" s="38"/>
      <c r="D82" s="38"/>
      <c r="E82" s="38"/>
      <c r="F82" s="38"/>
      <c r="G82" s="46" t="s">
        <v>437</v>
      </c>
      <c r="H82" s="27">
        <v>-271863.73</v>
      </c>
      <c r="I82" s="27">
        <v>0</v>
      </c>
      <c r="J82" s="27">
        <v>427.13</v>
      </c>
      <c r="K82" s="27">
        <v>-272290.86</v>
      </c>
      <c r="L82" s="68"/>
    </row>
    <row r="83" spans="1:12" x14ac:dyDescent="0.3">
      <c r="A83" s="45" t="s">
        <v>476</v>
      </c>
      <c r="B83" s="37" t="s">
        <v>353</v>
      </c>
      <c r="C83" s="38"/>
      <c r="D83" s="38"/>
      <c r="E83" s="38"/>
      <c r="F83" s="38"/>
      <c r="G83" s="46" t="s">
        <v>477</v>
      </c>
      <c r="H83" s="27">
        <v>-9991.09</v>
      </c>
      <c r="I83" s="27">
        <v>0</v>
      </c>
      <c r="J83" s="27">
        <v>158.65</v>
      </c>
      <c r="K83" s="27">
        <v>-10149.74</v>
      </c>
      <c r="L83" s="68"/>
    </row>
    <row r="84" spans="1:12" x14ac:dyDescent="0.3">
      <c r="A84" s="47" t="s">
        <v>353</v>
      </c>
      <c r="B84" s="37" t="s">
        <v>353</v>
      </c>
      <c r="C84" s="38"/>
      <c r="D84" s="38"/>
      <c r="E84" s="38"/>
      <c r="F84" s="38"/>
      <c r="G84" s="48" t="s">
        <v>353</v>
      </c>
      <c r="H84" s="26"/>
      <c r="I84" s="26"/>
      <c r="J84" s="26"/>
      <c r="K84" s="26"/>
      <c r="L84" s="69"/>
    </row>
    <row r="85" spans="1:12" x14ac:dyDescent="0.3">
      <c r="A85" s="43" t="s">
        <v>478</v>
      </c>
      <c r="B85" s="37" t="s">
        <v>353</v>
      </c>
      <c r="C85" s="38"/>
      <c r="D85" s="38"/>
      <c r="E85" s="44" t="s">
        <v>479</v>
      </c>
      <c r="F85" s="40"/>
      <c r="G85" s="40"/>
      <c r="H85" s="25">
        <v>206769.81</v>
      </c>
      <c r="I85" s="25">
        <v>0</v>
      </c>
      <c r="J85" s="25">
        <v>0</v>
      </c>
      <c r="K85" s="25">
        <v>206769.81</v>
      </c>
      <c r="L85" s="72"/>
    </row>
    <row r="86" spans="1:12" x14ac:dyDescent="0.3">
      <c r="A86" s="43" t="s">
        <v>480</v>
      </c>
      <c r="B86" s="37" t="s">
        <v>353</v>
      </c>
      <c r="C86" s="38"/>
      <c r="D86" s="38"/>
      <c r="E86" s="38"/>
      <c r="F86" s="44" t="s">
        <v>479</v>
      </c>
      <c r="G86" s="40"/>
      <c r="H86" s="25">
        <v>206769.81</v>
      </c>
      <c r="I86" s="25">
        <v>0</v>
      </c>
      <c r="J86" s="25">
        <v>0</v>
      </c>
      <c r="K86" s="25">
        <v>206769.81</v>
      </c>
      <c r="L86" s="72"/>
    </row>
    <row r="87" spans="1:12" x14ac:dyDescent="0.3">
      <c r="A87" s="45" t="s">
        <v>481</v>
      </c>
      <c r="B87" s="37" t="s">
        <v>353</v>
      </c>
      <c r="C87" s="38"/>
      <c r="D87" s="38"/>
      <c r="E87" s="38"/>
      <c r="F87" s="38"/>
      <c r="G87" s="46" t="s">
        <v>482</v>
      </c>
      <c r="H87" s="27">
        <v>206769.81</v>
      </c>
      <c r="I87" s="27">
        <v>0</v>
      </c>
      <c r="J87" s="27">
        <v>0</v>
      </c>
      <c r="K87" s="27">
        <v>206769.81</v>
      </c>
      <c r="L87" s="68"/>
    </row>
    <row r="88" spans="1:12" x14ac:dyDescent="0.3">
      <c r="A88" s="47" t="s">
        <v>353</v>
      </c>
      <c r="B88" s="37" t="s">
        <v>353</v>
      </c>
      <c r="C88" s="38"/>
      <c r="D88" s="38"/>
      <c r="E88" s="38"/>
      <c r="F88" s="38"/>
      <c r="G88" s="48" t="s">
        <v>353</v>
      </c>
      <c r="H88" s="26"/>
      <c r="I88" s="26"/>
      <c r="J88" s="26"/>
      <c r="K88" s="26"/>
      <c r="L88" s="69"/>
    </row>
    <row r="89" spans="1:12" x14ac:dyDescent="0.3">
      <c r="A89" s="43" t="s">
        <v>483</v>
      </c>
      <c r="B89" s="37" t="s">
        <v>353</v>
      </c>
      <c r="C89" s="38"/>
      <c r="D89" s="38"/>
      <c r="E89" s="44" t="s">
        <v>484</v>
      </c>
      <c r="F89" s="40"/>
      <c r="G89" s="40"/>
      <c r="H89" s="25">
        <v>-189349.45</v>
      </c>
      <c r="I89" s="25">
        <v>0</v>
      </c>
      <c r="J89" s="25">
        <v>641.75</v>
      </c>
      <c r="K89" s="25">
        <v>-189991.2</v>
      </c>
      <c r="L89" s="72"/>
    </row>
    <row r="90" spans="1:12" x14ac:dyDescent="0.3">
      <c r="A90" s="43" t="s">
        <v>485</v>
      </c>
      <c r="B90" s="37" t="s">
        <v>353</v>
      </c>
      <c r="C90" s="38"/>
      <c r="D90" s="38"/>
      <c r="E90" s="38"/>
      <c r="F90" s="44" t="s">
        <v>486</v>
      </c>
      <c r="G90" s="40"/>
      <c r="H90" s="25">
        <v>-189349.45</v>
      </c>
      <c r="I90" s="25">
        <v>0</v>
      </c>
      <c r="J90" s="25">
        <v>641.75</v>
      </c>
      <c r="K90" s="25">
        <v>-189991.2</v>
      </c>
      <c r="L90" s="72"/>
    </row>
    <row r="91" spans="1:12" x14ac:dyDescent="0.3">
      <c r="A91" s="45" t="s">
        <v>487</v>
      </c>
      <c r="B91" s="37" t="s">
        <v>353</v>
      </c>
      <c r="C91" s="38"/>
      <c r="D91" s="38"/>
      <c r="E91" s="38"/>
      <c r="F91" s="38"/>
      <c r="G91" s="46" t="s">
        <v>488</v>
      </c>
      <c r="H91" s="27">
        <v>-189349.45</v>
      </c>
      <c r="I91" s="27">
        <v>0</v>
      </c>
      <c r="J91" s="27">
        <v>641.75</v>
      </c>
      <c r="K91" s="27">
        <v>-189991.2</v>
      </c>
      <c r="L91" s="68"/>
    </row>
    <row r="92" spans="1:12" x14ac:dyDescent="0.3">
      <c r="A92" s="43" t="s">
        <v>353</v>
      </c>
      <c r="B92" s="37" t="s">
        <v>353</v>
      </c>
      <c r="C92" s="38"/>
      <c r="D92" s="38"/>
      <c r="E92" s="44" t="s">
        <v>353</v>
      </c>
      <c r="F92" s="40"/>
      <c r="G92" s="40"/>
      <c r="H92" s="28"/>
      <c r="I92" s="28"/>
      <c r="J92" s="28"/>
      <c r="K92" s="28"/>
      <c r="L92" s="73"/>
    </row>
    <row r="93" spans="1:12" x14ac:dyDescent="0.3">
      <c r="A93" s="43" t="s">
        <v>54</v>
      </c>
      <c r="B93" s="44" t="s">
        <v>489</v>
      </c>
      <c r="C93" s="40"/>
      <c r="D93" s="40"/>
      <c r="E93" s="40"/>
      <c r="F93" s="40"/>
      <c r="G93" s="40"/>
      <c r="H93" s="25">
        <v>20510564.75</v>
      </c>
      <c r="I93" s="25">
        <v>10410589.43</v>
      </c>
      <c r="J93" s="25">
        <v>10567507.99</v>
      </c>
      <c r="K93" s="25">
        <v>20667483.309999999</v>
      </c>
      <c r="L93" s="72"/>
    </row>
    <row r="94" spans="1:12" x14ac:dyDescent="0.3">
      <c r="A94" s="43" t="s">
        <v>490</v>
      </c>
      <c r="B94" s="36" t="s">
        <v>353</v>
      </c>
      <c r="C94" s="44" t="s">
        <v>491</v>
      </c>
      <c r="D94" s="40"/>
      <c r="E94" s="40"/>
      <c r="F94" s="40"/>
      <c r="G94" s="40"/>
      <c r="H94" s="25">
        <v>15858448.810000001</v>
      </c>
      <c r="I94" s="25">
        <v>10347964.41</v>
      </c>
      <c r="J94" s="25">
        <v>10527120.939999999</v>
      </c>
      <c r="K94" s="25">
        <v>16037605.34</v>
      </c>
      <c r="L94" s="72"/>
    </row>
    <row r="95" spans="1:12" x14ac:dyDescent="0.3">
      <c r="A95" s="43" t="s">
        <v>492</v>
      </c>
      <c r="B95" s="37" t="s">
        <v>353</v>
      </c>
      <c r="C95" s="38"/>
      <c r="D95" s="44" t="s">
        <v>493</v>
      </c>
      <c r="E95" s="40"/>
      <c r="F95" s="40"/>
      <c r="G95" s="40"/>
      <c r="H95" s="25">
        <v>5404951.4900000002</v>
      </c>
      <c r="I95" s="25">
        <v>6841570.8099999996</v>
      </c>
      <c r="J95" s="25">
        <v>7334653.1399999997</v>
      </c>
      <c r="K95" s="25">
        <v>5898033.8200000003</v>
      </c>
      <c r="L95" s="72"/>
    </row>
    <row r="96" spans="1:12" x14ac:dyDescent="0.3">
      <c r="A96" s="43" t="s">
        <v>494</v>
      </c>
      <c r="B96" s="37" t="s">
        <v>353</v>
      </c>
      <c r="C96" s="38"/>
      <c r="D96" s="38"/>
      <c r="E96" s="44" t="s">
        <v>495</v>
      </c>
      <c r="F96" s="40"/>
      <c r="G96" s="40"/>
      <c r="H96" s="25">
        <v>3721195.87</v>
      </c>
      <c r="I96" s="25">
        <v>5364499.59</v>
      </c>
      <c r="J96" s="25">
        <v>5650184.9000000004</v>
      </c>
      <c r="K96" s="25">
        <v>4006881.18</v>
      </c>
      <c r="L96" s="72"/>
    </row>
    <row r="97" spans="1:12" x14ac:dyDescent="0.3">
      <c r="A97" s="43" t="s">
        <v>496</v>
      </c>
      <c r="B97" s="37" t="s">
        <v>353</v>
      </c>
      <c r="C97" s="38"/>
      <c r="D97" s="38"/>
      <c r="E97" s="38"/>
      <c r="F97" s="44" t="s">
        <v>495</v>
      </c>
      <c r="G97" s="40"/>
      <c r="H97" s="25">
        <v>3721195.87</v>
      </c>
      <c r="I97" s="25">
        <v>5364499.59</v>
      </c>
      <c r="J97" s="25">
        <v>5650184.9000000004</v>
      </c>
      <c r="K97" s="25">
        <v>4006881.18</v>
      </c>
      <c r="L97" s="72"/>
    </row>
    <row r="98" spans="1:12" x14ac:dyDescent="0.3">
      <c r="A98" s="45" t="s">
        <v>497</v>
      </c>
      <c r="B98" s="37" t="s">
        <v>353</v>
      </c>
      <c r="C98" s="38"/>
      <c r="D98" s="38"/>
      <c r="E98" s="38"/>
      <c r="F98" s="38"/>
      <c r="G98" s="46" t="s">
        <v>498</v>
      </c>
      <c r="H98" s="27">
        <v>0</v>
      </c>
      <c r="I98" s="27">
        <v>1369788.23</v>
      </c>
      <c r="J98" s="27">
        <v>1370445.55</v>
      </c>
      <c r="K98" s="27">
        <v>657.32</v>
      </c>
      <c r="L98" s="68"/>
    </row>
    <row r="99" spans="1:12" x14ac:dyDescent="0.3">
      <c r="A99" s="45" t="s">
        <v>499</v>
      </c>
      <c r="B99" s="37" t="s">
        <v>353</v>
      </c>
      <c r="C99" s="38"/>
      <c r="D99" s="38"/>
      <c r="E99" s="38"/>
      <c r="F99" s="38"/>
      <c r="G99" s="46" t="s">
        <v>500</v>
      </c>
      <c r="H99" s="27">
        <v>2378231.5699999998</v>
      </c>
      <c r="I99" s="27">
        <v>2378231.5699999998</v>
      </c>
      <c r="J99" s="27">
        <v>2511448.88</v>
      </c>
      <c r="K99" s="27">
        <v>2511448.88</v>
      </c>
      <c r="L99" s="68"/>
    </row>
    <row r="100" spans="1:12" x14ac:dyDescent="0.3">
      <c r="A100" s="45" t="s">
        <v>501</v>
      </c>
      <c r="B100" s="37" t="s">
        <v>353</v>
      </c>
      <c r="C100" s="38"/>
      <c r="D100" s="38"/>
      <c r="E100" s="38"/>
      <c r="F100" s="38"/>
      <c r="G100" s="46" t="s">
        <v>502</v>
      </c>
      <c r="H100" s="27">
        <v>1195207.3700000001</v>
      </c>
      <c r="I100" s="27">
        <v>1195207.3700000001</v>
      </c>
      <c r="J100" s="27">
        <v>1343337.53</v>
      </c>
      <c r="K100" s="27">
        <v>1343337.53</v>
      </c>
      <c r="L100" s="68"/>
    </row>
    <row r="101" spans="1:12" x14ac:dyDescent="0.3">
      <c r="A101" s="45" t="s">
        <v>503</v>
      </c>
      <c r="B101" s="37" t="s">
        <v>353</v>
      </c>
      <c r="C101" s="38"/>
      <c r="D101" s="38"/>
      <c r="E101" s="38"/>
      <c r="F101" s="38"/>
      <c r="G101" s="46" t="s">
        <v>504</v>
      </c>
      <c r="H101" s="27">
        <v>0</v>
      </c>
      <c r="I101" s="27">
        <v>3934.96</v>
      </c>
      <c r="J101" s="27">
        <v>3934.96</v>
      </c>
      <c r="K101" s="27">
        <v>0</v>
      </c>
      <c r="L101" s="68"/>
    </row>
    <row r="102" spans="1:12" x14ac:dyDescent="0.3">
      <c r="A102" s="45" t="s">
        <v>505</v>
      </c>
      <c r="B102" s="37" t="s">
        <v>353</v>
      </c>
      <c r="C102" s="38"/>
      <c r="D102" s="38"/>
      <c r="E102" s="38"/>
      <c r="F102" s="38"/>
      <c r="G102" s="46" t="s">
        <v>506</v>
      </c>
      <c r="H102" s="27">
        <v>250.01</v>
      </c>
      <c r="I102" s="27">
        <v>30318.26</v>
      </c>
      <c r="J102" s="27">
        <v>30068.25</v>
      </c>
      <c r="K102" s="27">
        <v>0</v>
      </c>
      <c r="L102" s="68"/>
    </row>
    <row r="103" spans="1:12" x14ac:dyDescent="0.3">
      <c r="A103" s="45" t="s">
        <v>507</v>
      </c>
      <c r="B103" s="37" t="s">
        <v>353</v>
      </c>
      <c r="C103" s="38"/>
      <c r="D103" s="38"/>
      <c r="E103" s="38"/>
      <c r="F103" s="38"/>
      <c r="G103" s="46" t="s">
        <v>508</v>
      </c>
      <c r="H103" s="27">
        <v>147506.92000000001</v>
      </c>
      <c r="I103" s="27">
        <v>387019.2</v>
      </c>
      <c r="J103" s="27">
        <v>390949.73</v>
      </c>
      <c r="K103" s="27">
        <v>151437.45000000001</v>
      </c>
      <c r="L103" s="68"/>
    </row>
    <row r="104" spans="1:12" x14ac:dyDescent="0.3">
      <c r="A104" s="47" t="s">
        <v>353</v>
      </c>
      <c r="B104" s="37" t="s">
        <v>353</v>
      </c>
      <c r="C104" s="38"/>
      <c r="D104" s="38"/>
      <c r="E104" s="38"/>
      <c r="F104" s="38"/>
      <c r="G104" s="48" t="s">
        <v>353</v>
      </c>
      <c r="H104" s="26"/>
      <c r="I104" s="26"/>
      <c r="J104" s="26"/>
      <c r="K104" s="26"/>
      <c r="L104" s="69"/>
    </row>
    <row r="105" spans="1:12" x14ac:dyDescent="0.3">
      <c r="A105" s="43" t="s">
        <v>509</v>
      </c>
      <c r="B105" s="37" t="s">
        <v>353</v>
      </c>
      <c r="C105" s="38"/>
      <c r="D105" s="38"/>
      <c r="E105" s="44" t="s">
        <v>510</v>
      </c>
      <c r="F105" s="40"/>
      <c r="G105" s="40"/>
      <c r="H105" s="25">
        <v>619232.18000000005</v>
      </c>
      <c r="I105" s="25">
        <v>628107.15</v>
      </c>
      <c r="J105" s="25">
        <v>618067.18999999994</v>
      </c>
      <c r="K105" s="25">
        <v>609192.22</v>
      </c>
      <c r="L105" s="72"/>
    </row>
    <row r="106" spans="1:12" x14ac:dyDescent="0.3">
      <c r="A106" s="43" t="s">
        <v>511</v>
      </c>
      <c r="B106" s="37" t="s">
        <v>353</v>
      </c>
      <c r="C106" s="38"/>
      <c r="D106" s="38"/>
      <c r="E106" s="38"/>
      <c r="F106" s="44" t="s">
        <v>510</v>
      </c>
      <c r="G106" s="40"/>
      <c r="H106" s="25">
        <v>619232.18000000005</v>
      </c>
      <c r="I106" s="25">
        <v>628107.15</v>
      </c>
      <c r="J106" s="25">
        <v>618067.18999999994</v>
      </c>
      <c r="K106" s="25">
        <v>609192.22</v>
      </c>
      <c r="L106" s="72"/>
    </row>
    <row r="107" spans="1:12" x14ac:dyDescent="0.3">
      <c r="A107" s="45" t="s">
        <v>512</v>
      </c>
      <c r="B107" s="37" t="s">
        <v>353</v>
      </c>
      <c r="C107" s="38"/>
      <c r="D107" s="38"/>
      <c r="E107" s="38"/>
      <c r="F107" s="38"/>
      <c r="G107" s="46" t="s">
        <v>513</v>
      </c>
      <c r="H107" s="27">
        <v>486846.93</v>
      </c>
      <c r="I107" s="27">
        <v>495721.9</v>
      </c>
      <c r="J107" s="27">
        <v>487031.97</v>
      </c>
      <c r="K107" s="27">
        <v>478157</v>
      </c>
      <c r="L107" s="68"/>
    </row>
    <row r="108" spans="1:12" x14ac:dyDescent="0.3">
      <c r="A108" s="45" t="s">
        <v>514</v>
      </c>
      <c r="B108" s="37" t="s">
        <v>353</v>
      </c>
      <c r="C108" s="38"/>
      <c r="D108" s="38"/>
      <c r="E108" s="38"/>
      <c r="F108" s="38"/>
      <c r="G108" s="46" t="s">
        <v>515</v>
      </c>
      <c r="H108" s="27">
        <v>107910.76</v>
      </c>
      <c r="I108" s="27">
        <v>107910.76</v>
      </c>
      <c r="J108" s="27">
        <v>106620.66</v>
      </c>
      <c r="K108" s="27">
        <v>106620.66</v>
      </c>
      <c r="L108" s="68"/>
    </row>
    <row r="109" spans="1:12" x14ac:dyDescent="0.3">
      <c r="A109" s="45" t="s">
        <v>516</v>
      </c>
      <c r="B109" s="37" t="s">
        <v>353</v>
      </c>
      <c r="C109" s="38"/>
      <c r="D109" s="38"/>
      <c r="E109" s="38"/>
      <c r="F109" s="38"/>
      <c r="G109" s="46" t="s">
        <v>517</v>
      </c>
      <c r="H109" s="27">
        <v>13398.65</v>
      </c>
      <c r="I109" s="27">
        <v>13398.65</v>
      </c>
      <c r="J109" s="27">
        <v>13168.09</v>
      </c>
      <c r="K109" s="27">
        <v>13168.09</v>
      </c>
      <c r="L109" s="68"/>
    </row>
    <row r="110" spans="1:12" x14ac:dyDescent="0.3">
      <c r="A110" s="45" t="s">
        <v>518</v>
      </c>
      <c r="B110" s="37" t="s">
        <v>353</v>
      </c>
      <c r="C110" s="38"/>
      <c r="D110" s="38"/>
      <c r="E110" s="38"/>
      <c r="F110" s="38"/>
      <c r="G110" s="46" t="s">
        <v>519</v>
      </c>
      <c r="H110" s="27">
        <v>11075.84</v>
      </c>
      <c r="I110" s="27">
        <v>11075.84</v>
      </c>
      <c r="J110" s="27">
        <v>11246.47</v>
      </c>
      <c r="K110" s="27">
        <v>11246.47</v>
      </c>
      <c r="L110" s="68"/>
    </row>
    <row r="111" spans="1:12" x14ac:dyDescent="0.3">
      <c r="A111" s="47" t="s">
        <v>353</v>
      </c>
      <c r="B111" s="37" t="s">
        <v>353</v>
      </c>
      <c r="C111" s="38"/>
      <c r="D111" s="38"/>
      <c r="E111" s="38"/>
      <c r="F111" s="38"/>
      <c r="G111" s="48" t="s">
        <v>353</v>
      </c>
      <c r="H111" s="26"/>
      <c r="I111" s="26"/>
      <c r="J111" s="26"/>
      <c r="K111" s="26"/>
      <c r="L111" s="69"/>
    </row>
    <row r="112" spans="1:12" x14ac:dyDescent="0.3">
      <c r="A112" s="43" t="s">
        <v>520</v>
      </c>
      <c r="B112" s="37" t="s">
        <v>353</v>
      </c>
      <c r="C112" s="38"/>
      <c r="D112" s="38"/>
      <c r="E112" s="44" t="s">
        <v>521</v>
      </c>
      <c r="F112" s="40"/>
      <c r="G112" s="40"/>
      <c r="H112" s="25">
        <v>430830.49</v>
      </c>
      <c r="I112" s="25">
        <v>153825.12</v>
      </c>
      <c r="J112" s="25">
        <v>150770.01999999999</v>
      </c>
      <c r="K112" s="25">
        <v>427775.39</v>
      </c>
      <c r="L112" s="72"/>
    </row>
    <row r="113" spans="1:12" x14ac:dyDescent="0.3">
      <c r="A113" s="43" t="s">
        <v>522</v>
      </c>
      <c r="B113" s="37" t="s">
        <v>353</v>
      </c>
      <c r="C113" s="38"/>
      <c r="D113" s="38"/>
      <c r="E113" s="38"/>
      <c r="F113" s="44" t="s">
        <v>521</v>
      </c>
      <c r="G113" s="40"/>
      <c r="H113" s="25">
        <v>172106.79</v>
      </c>
      <c r="I113" s="25">
        <v>153825.12</v>
      </c>
      <c r="J113" s="25">
        <v>150770.01999999999</v>
      </c>
      <c r="K113" s="25">
        <v>169051.69</v>
      </c>
      <c r="L113" s="72"/>
    </row>
    <row r="114" spans="1:12" x14ac:dyDescent="0.3">
      <c r="A114" s="45" t="s">
        <v>523</v>
      </c>
      <c r="B114" s="37" t="s">
        <v>353</v>
      </c>
      <c r="C114" s="38"/>
      <c r="D114" s="38"/>
      <c r="E114" s="38"/>
      <c r="F114" s="38"/>
      <c r="G114" s="46" t="s">
        <v>524</v>
      </c>
      <c r="H114" s="27">
        <v>84503.41</v>
      </c>
      <c r="I114" s="27">
        <v>84707.45</v>
      </c>
      <c r="J114" s="27">
        <v>81321.95</v>
      </c>
      <c r="K114" s="27">
        <v>81117.91</v>
      </c>
      <c r="L114" s="68"/>
    </row>
    <row r="115" spans="1:12" x14ac:dyDescent="0.3">
      <c r="A115" s="45" t="s">
        <v>525</v>
      </c>
      <c r="B115" s="37" t="s">
        <v>353</v>
      </c>
      <c r="C115" s="38"/>
      <c r="D115" s="38"/>
      <c r="E115" s="38"/>
      <c r="F115" s="38"/>
      <c r="G115" s="46" t="s">
        <v>526</v>
      </c>
      <c r="H115" s="27">
        <v>228.02</v>
      </c>
      <c r="I115" s="27">
        <v>228.02</v>
      </c>
      <c r="J115" s="27">
        <v>407.22</v>
      </c>
      <c r="K115" s="27">
        <v>407.22</v>
      </c>
      <c r="L115" s="68"/>
    </row>
    <row r="116" spans="1:12" x14ac:dyDescent="0.3">
      <c r="A116" s="45" t="s">
        <v>527</v>
      </c>
      <c r="B116" s="37" t="s">
        <v>353</v>
      </c>
      <c r="C116" s="38"/>
      <c r="D116" s="38"/>
      <c r="E116" s="38"/>
      <c r="F116" s="38"/>
      <c r="G116" s="46" t="s">
        <v>528</v>
      </c>
      <c r="H116" s="27">
        <v>4091.27</v>
      </c>
      <c r="I116" s="27">
        <v>4091.32</v>
      </c>
      <c r="J116" s="27">
        <v>4135.83</v>
      </c>
      <c r="K116" s="27">
        <v>4135.78</v>
      </c>
      <c r="L116" s="68"/>
    </row>
    <row r="117" spans="1:12" x14ac:dyDescent="0.3">
      <c r="A117" s="45" t="s">
        <v>529</v>
      </c>
      <c r="B117" s="37" t="s">
        <v>353</v>
      </c>
      <c r="C117" s="38"/>
      <c r="D117" s="38"/>
      <c r="E117" s="38"/>
      <c r="F117" s="38"/>
      <c r="G117" s="46" t="s">
        <v>530</v>
      </c>
      <c r="H117" s="27">
        <v>37930.1</v>
      </c>
      <c r="I117" s="27">
        <v>19444.330000000002</v>
      </c>
      <c r="J117" s="27">
        <v>18593.22</v>
      </c>
      <c r="K117" s="27">
        <v>37078.99</v>
      </c>
      <c r="L117" s="68"/>
    </row>
    <row r="118" spans="1:12" x14ac:dyDescent="0.3">
      <c r="A118" s="45" t="s">
        <v>531</v>
      </c>
      <c r="B118" s="37" t="s">
        <v>353</v>
      </c>
      <c r="C118" s="38"/>
      <c r="D118" s="38"/>
      <c r="E118" s="38"/>
      <c r="F118" s="38"/>
      <c r="G118" s="46" t="s">
        <v>532</v>
      </c>
      <c r="H118" s="27">
        <v>32530.43</v>
      </c>
      <c r="I118" s="27">
        <v>32530.45</v>
      </c>
      <c r="J118" s="27">
        <v>33465.370000000003</v>
      </c>
      <c r="K118" s="27">
        <v>33465.35</v>
      </c>
      <c r="L118" s="68"/>
    </row>
    <row r="119" spans="1:12" x14ac:dyDescent="0.3">
      <c r="A119" s="45" t="s">
        <v>533</v>
      </c>
      <c r="B119" s="37" t="s">
        <v>353</v>
      </c>
      <c r="C119" s="38"/>
      <c r="D119" s="38"/>
      <c r="E119" s="38"/>
      <c r="F119" s="38"/>
      <c r="G119" s="46" t="s">
        <v>534</v>
      </c>
      <c r="H119" s="27">
        <v>8387.39</v>
      </c>
      <c r="I119" s="27">
        <v>8387.3799999999992</v>
      </c>
      <c r="J119" s="27">
        <v>8036.43</v>
      </c>
      <c r="K119" s="27">
        <v>8036.44</v>
      </c>
      <c r="L119" s="68"/>
    </row>
    <row r="120" spans="1:12" x14ac:dyDescent="0.3">
      <c r="A120" s="45" t="s">
        <v>535</v>
      </c>
      <c r="B120" s="37" t="s">
        <v>353</v>
      </c>
      <c r="C120" s="38"/>
      <c r="D120" s="38"/>
      <c r="E120" s="38"/>
      <c r="F120" s="38"/>
      <c r="G120" s="46" t="s">
        <v>536</v>
      </c>
      <c r="H120" s="27">
        <v>1786.4</v>
      </c>
      <c r="I120" s="27">
        <v>1786.4</v>
      </c>
      <c r="J120" s="27">
        <v>1813.92</v>
      </c>
      <c r="K120" s="27">
        <v>1813.92</v>
      </c>
      <c r="L120" s="68"/>
    </row>
    <row r="121" spans="1:12" x14ac:dyDescent="0.3">
      <c r="A121" s="45" t="s">
        <v>537</v>
      </c>
      <c r="B121" s="37" t="s">
        <v>353</v>
      </c>
      <c r="C121" s="38"/>
      <c r="D121" s="38"/>
      <c r="E121" s="38"/>
      <c r="F121" s="38"/>
      <c r="G121" s="46" t="s">
        <v>538</v>
      </c>
      <c r="H121" s="27">
        <v>2649.77</v>
      </c>
      <c r="I121" s="27">
        <v>2649.77</v>
      </c>
      <c r="J121" s="27">
        <v>2996.08</v>
      </c>
      <c r="K121" s="27">
        <v>2996.08</v>
      </c>
      <c r="L121" s="68"/>
    </row>
    <row r="122" spans="1:12" x14ac:dyDescent="0.3">
      <c r="A122" s="47" t="s">
        <v>353</v>
      </c>
      <c r="B122" s="37" t="s">
        <v>353</v>
      </c>
      <c r="C122" s="38"/>
      <c r="D122" s="38"/>
      <c r="E122" s="38"/>
      <c r="F122" s="38"/>
      <c r="G122" s="48" t="s">
        <v>353</v>
      </c>
      <c r="H122" s="26"/>
      <c r="I122" s="26"/>
      <c r="J122" s="26"/>
      <c r="K122" s="26"/>
      <c r="L122" s="69"/>
    </row>
    <row r="123" spans="1:12" x14ac:dyDescent="0.3">
      <c r="A123" s="43" t="s">
        <v>539</v>
      </c>
      <c r="B123" s="37" t="s">
        <v>353</v>
      </c>
      <c r="C123" s="38"/>
      <c r="D123" s="38"/>
      <c r="E123" s="38"/>
      <c r="F123" s="44" t="s">
        <v>540</v>
      </c>
      <c r="G123" s="40"/>
      <c r="H123" s="25">
        <v>258723.7</v>
      </c>
      <c r="I123" s="25">
        <v>0</v>
      </c>
      <c r="J123" s="25">
        <v>0</v>
      </c>
      <c r="K123" s="25">
        <v>258723.7</v>
      </c>
      <c r="L123" s="72"/>
    </row>
    <row r="124" spans="1:12" x14ac:dyDescent="0.3">
      <c r="A124" s="45" t="s">
        <v>541</v>
      </c>
      <c r="B124" s="37" t="s">
        <v>353</v>
      </c>
      <c r="C124" s="38"/>
      <c r="D124" s="38"/>
      <c r="E124" s="38"/>
      <c r="F124" s="38"/>
      <c r="G124" s="46" t="s">
        <v>542</v>
      </c>
      <c r="H124" s="27">
        <v>258723.7</v>
      </c>
      <c r="I124" s="27">
        <v>0</v>
      </c>
      <c r="J124" s="27">
        <v>0</v>
      </c>
      <c r="K124" s="27">
        <v>258723.7</v>
      </c>
      <c r="L124" s="68"/>
    </row>
    <row r="125" spans="1:12" x14ac:dyDescent="0.3">
      <c r="A125" s="47" t="s">
        <v>353</v>
      </c>
      <c r="B125" s="37" t="s">
        <v>353</v>
      </c>
      <c r="C125" s="38"/>
      <c r="D125" s="38"/>
      <c r="E125" s="38"/>
      <c r="F125" s="38"/>
      <c r="G125" s="48" t="s">
        <v>353</v>
      </c>
      <c r="H125" s="26"/>
      <c r="I125" s="26"/>
      <c r="J125" s="26"/>
      <c r="K125" s="26"/>
      <c r="L125" s="69"/>
    </row>
    <row r="126" spans="1:12" x14ac:dyDescent="0.3">
      <c r="A126" s="43" t="s">
        <v>543</v>
      </c>
      <c r="B126" s="37" t="s">
        <v>353</v>
      </c>
      <c r="C126" s="38"/>
      <c r="D126" s="38"/>
      <c r="E126" s="44" t="s">
        <v>544</v>
      </c>
      <c r="F126" s="40"/>
      <c r="G126" s="40"/>
      <c r="H126" s="25">
        <v>633692.94999999995</v>
      </c>
      <c r="I126" s="25">
        <v>695138.95</v>
      </c>
      <c r="J126" s="25">
        <v>913982.52</v>
      </c>
      <c r="K126" s="25">
        <v>852536.52</v>
      </c>
      <c r="L126" s="72"/>
    </row>
    <row r="127" spans="1:12" x14ac:dyDescent="0.3">
      <c r="A127" s="43" t="s">
        <v>545</v>
      </c>
      <c r="B127" s="37" t="s">
        <v>353</v>
      </c>
      <c r="C127" s="38"/>
      <c r="D127" s="38"/>
      <c r="E127" s="38"/>
      <c r="F127" s="44" t="s">
        <v>544</v>
      </c>
      <c r="G127" s="40"/>
      <c r="H127" s="25">
        <v>633692.94999999995</v>
      </c>
      <c r="I127" s="25">
        <v>695138.95</v>
      </c>
      <c r="J127" s="25">
        <v>913982.52</v>
      </c>
      <c r="K127" s="25">
        <v>852536.52</v>
      </c>
      <c r="L127" s="72"/>
    </row>
    <row r="128" spans="1:12" x14ac:dyDescent="0.3">
      <c r="A128" s="45" t="s">
        <v>546</v>
      </c>
      <c r="B128" s="37" t="s">
        <v>353</v>
      </c>
      <c r="C128" s="38"/>
      <c r="D128" s="38"/>
      <c r="E128" s="38"/>
      <c r="F128" s="38"/>
      <c r="G128" s="46" t="s">
        <v>547</v>
      </c>
      <c r="H128" s="27">
        <v>633692.94999999995</v>
      </c>
      <c r="I128" s="27">
        <v>695138.95</v>
      </c>
      <c r="J128" s="27">
        <v>913982.52</v>
      </c>
      <c r="K128" s="27">
        <v>852536.52</v>
      </c>
      <c r="L128" s="68"/>
    </row>
    <row r="129" spans="1:12" x14ac:dyDescent="0.3">
      <c r="A129" s="47" t="s">
        <v>353</v>
      </c>
      <c r="B129" s="37" t="s">
        <v>353</v>
      </c>
      <c r="C129" s="38"/>
      <c r="D129" s="38"/>
      <c r="E129" s="38"/>
      <c r="F129" s="38"/>
      <c r="G129" s="48" t="s">
        <v>353</v>
      </c>
      <c r="H129" s="26"/>
      <c r="I129" s="26"/>
      <c r="J129" s="26"/>
      <c r="K129" s="26"/>
      <c r="L129" s="69"/>
    </row>
    <row r="130" spans="1:12" x14ac:dyDescent="0.3">
      <c r="A130" s="43" t="s">
        <v>1002</v>
      </c>
      <c r="B130" s="37" t="s">
        <v>353</v>
      </c>
      <c r="C130" s="38"/>
      <c r="D130" s="38"/>
      <c r="E130" s="44" t="s">
        <v>389</v>
      </c>
      <c r="F130" s="40"/>
      <c r="G130" s="40"/>
      <c r="H130" s="25">
        <v>0</v>
      </c>
      <c r="I130" s="25">
        <v>0</v>
      </c>
      <c r="J130" s="25">
        <v>1648.51</v>
      </c>
      <c r="K130" s="25">
        <v>1648.51</v>
      </c>
      <c r="L130" s="72"/>
    </row>
    <row r="131" spans="1:12" x14ac:dyDescent="0.3">
      <c r="A131" s="43" t="s">
        <v>1003</v>
      </c>
      <c r="B131" s="37" t="s">
        <v>353</v>
      </c>
      <c r="C131" s="38"/>
      <c r="D131" s="38"/>
      <c r="E131" s="38"/>
      <c r="F131" s="44" t="s">
        <v>389</v>
      </c>
      <c r="G131" s="40"/>
      <c r="H131" s="25">
        <v>0</v>
      </c>
      <c r="I131" s="25">
        <v>0</v>
      </c>
      <c r="J131" s="25">
        <v>1648.51</v>
      </c>
      <c r="K131" s="25">
        <v>1648.51</v>
      </c>
      <c r="L131" s="72"/>
    </row>
    <row r="132" spans="1:12" x14ac:dyDescent="0.3">
      <c r="A132" s="45" t="s">
        <v>1004</v>
      </c>
      <c r="B132" s="37" t="s">
        <v>353</v>
      </c>
      <c r="C132" s="38"/>
      <c r="D132" s="38"/>
      <c r="E132" s="38"/>
      <c r="F132" s="38"/>
      <c r="G132" s="46" t="s">
        <v>1005</v>
      </c>
      <c r="H132" s="27">
        <v>0</v>
      </c>
      <c r="I132" s="27">
        <v>0</v>
      </c>
      <c r="J132" s="27">
        <v>1648.51</v>
      </c>
      <c r="K132" s="27">
        <v>1648.51</v>
      </c>
      <c r="L132" s="68"/>
    </row>
    <row r="133" spans="1:12" x14ac:dyDescent="0.3">
      <c r="A133" s="47" t="s">
        <v>353</v>
      </c>
      <c r="B133" s="37" t="s">
        <v>353</v>
      </c>
      <c r="C133" s="38"/>
      <c r="D133" s="38"/>
      <c r="E133" s="38"/>
      <c r="F133" s="38"/>
      <c r="G133" s="48" t="s">
        <v>353</v>
      </c>
      <c r="H133" s="26"/>
      <c r="I133" s="26"/>
      <c r="J133" s="26"/>
      <c r="K133" s="26"/>
      <c r="L133" s="69"/>
    </row>
    <row r="134" spans="1:12" x14ac:dyDescent="0.3">
      <c r="A134" s="43" t="s">
        <v>550</v>
      </c>
      <c r="B134" s="37" t="s">
        <v>353</v>
      </c>
      <c r="C134" s="38"/>
      <c r="D134" s="44" t="s">
        <v>551</v>
      </c>
      <c r="E134" s="40"/>
      <c r="F134" s="40"/>
      <c r="G134" s="40"/>
      <c r="H134" s="25">
        <v>10453497.32</v>
      </c>
      <c r="I134" s="25">
        <v>3506393.6</v>
      </c>
      <c r="J134" s="25">
        <v>3192467.8</v>
      </c>
      <c r="K134" s="25">
        <v>10139571.52</v>
      </c>
      <c r="L134" s="72"/>
    </row>
    <row r="135" spans="1:12" x14ac:dyDescent="0.3">
      <c r="A135" s="43" t="s">
        <v>552</v>
      </c>
      <c r="B135" s="37" t="s">
        <v>353</v>
      </c>
      <c r="C135" s="38"/>
      <c r="D135" s="38"/>
      <c r="E135" s="44" t="s">
        <v>551</v>
      </c>
      <c r="F135" s="40"/>
      <c r="G135" s="40"/>
      <c r="H135" s="25">
        <v>10453497.32</v>
      </c>
      <c r="I135" s="25">
        <v>3506393.6</v>
      </c>
      <c r="J135" s="25">
        <v>3192467.8</v>
      </c>
      <c r="K135" s="25">
        <v>10139571.52</v>
      </c>
      <c r="L135" s="72"/>
    </row>
    <row r="136" spans="1:12" x14ac:dyDescent="0.3">
      <c r="A136" s="43" t="s">
        <v>553</v>
      </c>
      <c r="B136" s="37" t="s">
        <v>353</v>
      </c>
      <c r="C136" s="38"/>
      <c r="D136" s="38"/>
      <c r="E136" s="38"/>
      <c r="F136" s="44" t="s">
        <v>551</v>
      </c>
      <c r="G136" s="40"/>
      <c r="H136" s="25">
        <v>10453497.32</v>
      </c>
      <c r="I136" s="25">
        <v>3506393.6</v>
      </c>
      <c r="J136" s="25">
        <v>3192467.8</v>
      </c>
      <c r="K136" s="25">
        <v>10139571.52</v>
      </c>
      <c r="L136" s="72"/>
    </row>
    <row r="137" spans="1:12" x14ac:dyDescent="0.3">
      <c r="A137" s="45" t="s">
        <v>554</v>
      </c>
      <c r="B137" s="37" t="s">
        <v>353</v>
      </c>
      <c r="C137" s="38"/>
      <c r="D137" s="38"/>
      <c r="E137" s="38"/>
      <c r="F137" s="38"/>
      <c r="G137" s="46" t="s">
        <v>555</v>
      </c>
      <c r="H137" s="27">
        <v>10453497.32</v>
      </c>
      <c r="I137" s="27">
        <v>3506393.6</v>
      </c>
      <c r="J137" s="27">
        <v>3192467.8</v>
      </c>
      <c r="K137" s="27">
        <v>10139571.52</v>
      </c>
      <c r="L137" s="68"/>
    </row>
    <row r="138" spans="1:12" x14ac:dyDescent="0.3">
      <c r="A138" s="43" t="s">
        <v>353</v>
      </c>
      <c r="B138" s="37" t="s">
        <v>353</v>
      </c>
      <c r="C138" s="38"/>
      <c r="D138" s="44" t="s">
        <v>353</v>
      </c>
      <c r="E138" s="40"/>
      <c r="F138" s="40"/>
      <c r="G138" s="40"/>
      <c r="H138" s="28"/>
      <c r="I138" s="28"/>
      <c r="J138" s="28"/>
      <c r="K138" s="28"/>
      <c r="L138" s="73"/>
    </row>
    <row r="139" spans="1:12" x14ac:dyDescent="0.3">
      <c r="A139" s="43" t="s">
        <v>556</v>
      </c>
      <c r="B139" s="36" t="s">
        <v>353</v>
      </c>
      <c r="C139" s="44" t="s">
        <v>557</v>
      </c>
      <c r="D139" s="40"/>
      <c r="E139" s="40"/>
      <c r="F139" s="40"/>
      <c r="G139" s="40"/>
      <c r="H139" s="25">
        <v>4652115.9400000004</v>
      </c>
      <c r="I139" s="25">
        <v>62625.02</v>
      </c>
      <c r="J139" s="25">
        <v>40387.050000000003</v>
      </c>
      <c r="K139" s="25">
        <v>4629877.97</v>
      </c>
      <c r="L139" s="72"/>
    </row>
    <row r="140" spans="1:12" x14ac:dyDescent="0.3">
      <c r="A140" s="43" t="s">
        <v>558</v>
      </c>
      <c r="B140" s="37" t="s">
        <v>353</v>
      </c>
      <c r="C140" s="38"/>
      <c r="D140" s="44" t="s">
        <v>559</v>
      </c>
      <c r="E140" s="40"/>
      <c r="F140" s="40"/>
      <c r="G140" s="40"/>
      <c r="H140" s="25">
        <v>4652115.9400000004</v>
      </c>
      <c r="I140" s="25">
        <v>62625.02</v>
      </c>
      <c r="J140" s="25">
        <v>40387.050000000003</v>
      </c>
      <c r="K140" s="25">
        <v>4629877.97</v>
      </c>
      <c r="L140" s="72"/>
    </row>
    <row r="141" spans="1:12" x14ac:dyDescent="0.3">
      <c r="A141" s="43" t="s">
        <v>560</v>
      </c>
      <c r="B141" s="37" t="s">
        <v>353</v>
      </c>
      <c r="C141" s="38"/>
      <c r="D141" s="38"/>
      <c r="E141" s="44" t="s">
        <v>561</v>
      </c>
      <c r="F141" s="40"/>
      <c r="G141" s="40"/>
      <c r="H141" s="25">
        <v>4297582.72</v>
      </c>
      <c r="I141" s="25">
        <v>62297.599999999999</v>
      </c>
      <c r="J141" s="25">
        <v>3108.76</v>
      </c>
      <c r="K141" s="25">
        <v>4238393.88</v>
      </c>
      <c r="L141" s="72"/>
    </row>
    <row r="142" spans="1:12" x14ac:dyDescent="0.3">
      <c r="A142" s="43" t="s">
        <v>562</v>
      </c>
      <c r="B142" s="37" t="s">
        <v>353</v>
      </c>
      <c r="C142" s="38"/>
      <c r="D142" s="38"/>
      <c r="E142" s="38"/>
      <c r="F142" s="44" t="s">
        <v>561</v>
      </c>
      <c r="G142" s="40"/>
      <c r="H142" s="25">
        <v>4297582.72</v>
      </c>
      <c r="I142" s="25">
        <v>62297.599999999999</v>
      </c>
      <c r="J142" s="25">
        <v>3108.76</v>
      </c>
      <c r="K142" s="25">
        <v>4238393.88</v>
      </c>
      <c r="L142" s="72"/>
    </row>
    <row r="143" spans="1:12" x14ac:dyDescent="0.3">
      <c r="A143" s="45" t="s">
        <v>563</v>
      </c>
      <c r="B143" s="37" t="s">
        <v>353</v>
      </c>
      <c r="C143" s="38"/>
      <c r="D143" s="38"/>
      <c r="E143" s="38"/>
      <c r="F143" s="38"/>
      <c r="G143" s="46" t="s">
        <v>564</v>
      </c>
      <c r="H143" s="27">
        <v>4297582.72</v>
      </c>
      <c r="I143" s="27">
        <v>62297.599999999999</v>
      </c>
      <c r="J143" s="27">
        <v>3108.76</v>
      </c>
      <c r="K143" s="27">
        <v>4238393.88</v>
      </c>
      <c r="L143" s="68"/>
    </row>
    <row r="144" spans="1:12" x14ac:dyDescent="0.3">
      <c r="A144" s="47" t="s">
        <v>353</v>
      </c>
      <c r="B144" s="37" t="s">
        <v>353</v>
      </c>
      <c r="C144" s="38"/>
      <c r="D144" s="38"/>
      <c r="E144" s="38"/>
      <c r="F144" s="38"/>
      <c r="G144" s="48" t="s">
        <v>353</v>
      </c>
      <c r="H144" s="26"/>
      <c r="I144" s="26"/>
      <c r="J144" s="26"/>
      <c r="K144" s="26"/>
      <c r="L144" s="69"/>
    </row>
    <row r="145" spans="1:12" x14ac:dyDescent="0.3">
      <c r="A145" s="43" t="s">
        <v>565</v>
      </c>
      <c r="B145" s="37" t="s">
        <v>353</v>
      </c>
      <c r="C145" s="38"/>
      <c r="D145" s="38"/>
      <c r="E145" s="44" t="s">
        <v>566</v>
      </c>
      <c r="F145" s="40"/>
      <c r="G145" s="40"/>
      <c r="H145" s="25">
        <v>7846.94</v>
      </c>
      <c r="I145" s="25">
        <v>327.42</v>
      </c>
      <c r="J145" s="25">
        <v>0</v>
      </c>
      <c r="K145" s="25">
        <v>7519.52</v>
      </c>
      <c r="L145" s="72"/>
    </row>
    <row r="146" spans="1:12" x14ac:dyDescent="0.3">
      <c r="A146" s="43" t="s">
        <v>567</v>
      </c>
      <c r="B146" s="37" t="s">
        <v>353</v>
      </c>
      <c r="C146" s="38"/>
      <c r="D146" s="38"/>
      <c r="E146" s="38"/>
      <c r="F146" s="44" t="s">
        <v>566</v>
      </c>
      <c r="G146" s="40"/>
      <c r="H146" s="25">
        <v>7846.94</v>
      </c>
      <c r="I146" s="25">
        <v>327.42</v>
      </c>
      <c r="J146" s="25">
        <v>0</v>
      </c>
      <c r="K146" s="25">
        <v>7519.52</v>
      </c>
      <c r="L146" s="72"/>
    </row>
    <row r="147" spans="1:12" x14ac:dyDescent="0.3">
      <c r="A147" s="45" t="s">
        <v>568</v>
      </c>
      <c r="B147" s="37" t="s">
        <v>353</v>
      </c>
      <c r="C147" s="38"/>
      <c r="D147" s="38"/>
      <c r="E147" s="38"/>
      <c r="F147" s="38"/>
      <c r="G147" s="46" t="s">
        <v>569</v>
      </c>
      <c r="H147" s="27">
        <v>7846.94</v>
      </c>
      <c r="I147" s="27">
        <v>327.42</v>
      </c>
      <c r="J147" s="27">
        <v>0</v>
      </c>
      <c r="K147" s="27">
        <v>7519.52</v>
      </c>
      <c r="L147" s="68"/>
    </row>
    <row r="148" spans="1:12" x14ac:dyDescent="0.3">
      <c r="A148" s="47" t="s">
        <v>353</v>
      </c>
      <c r="B148" s="37" t="s">
        <v>353</v>
      </c>
      <c r="C148" s="38"/>
      <c r="D148" s="38"/>
      <c r="E148" s="38"/>
      <c r="F148" s="38"/>
      <c r="G148" s="48" t="s">
        <v>353</v>
      </c>
      <c r="H148" s="26"/>
      <c r="I148" s="26"/>
      <c r="J148" s="26"/>
      <c r="K148" s="26"/>
      <c r="L148" s="69"/>
    </row>
    <row r="149" spans="1:12" x14ac:dyDescent="0.3">
      <c r="A149" s="43" t="s">
        <v>570</v>
      </c>
      <c r="B149" s="37" t="s">
        <v>353</v>
      </c>
      <c r="C149" s="38"/>
      <c r="D149" s="38"/>
      <c r="E149" s="44" t="s">
        <v>571</v>
      </c>
      <c r="F149" s="40"/>
      <c r="G149" s="40"/>
      <c r="H149" s="25">
        <v>346686.28</v>
      </c>
      <c r="I149" s="25">
        <v>0</v>
      </c>
      <c r="J149" s="25">
        <v>37278.29</v>
      </c>
      <c r="K149" s="25">
        <v>383964.57</v>
      </c>
      <c r="L149" s="72"/>
    </row>
    <row r="150" spans="1:12" x14ac:dyDescent="0.3">
      <c r="A150" s="43" t="s">
        <v>572</v>
      </c>
      <c r="B150" s="37" t="s">
        <v>353</v>
      </c>
      <c r="C150" s="38"/>
      <c r="D150" s="38"/>
      <c r="E150" s="38"/>
      <c r="F150" s="44" t="s">
        <v>571</v>
      </c>
      <c r="G150" s="40"/>
      <c r="H150" s="25">
        <v>346686.28</v>
      </c>
      <c r="I150" s="25">
        <v>0</v>
      </c>
      <c r="J150" s="25">
        <v>37278.29</v>
      </c>
      <c r="K150" s="25">
        <v>383964.57</v>
      </c>
      <c r="L150" s="72"/>
    </row>
    <row r="151" spans="1:12" x14ac:dyDescent="0.3">
      <c r="A151" s="45" t="s">
        <v>573</v>
      </c>
      <c r="B151" s="37" t="s">
        <v>353</v>
      </c>
      <c r="C151" s="38"/>
      <c r="D151" s="38"/>
      <c r="E151" s="38"/>
      <c r="F151" s="38"/>
      <c r="G151" s="46" t="s">
        <v>574</v>
      </c>
      <c r="H151" s="27">
        <v>0</v>
      </c>
      <c r="I151" s="27">
        <v>0</v>
      </c>
      <c r="J151" s="27">
        <v>35544.86</v>
      </c>
      <c r="K151" s="27">
        <v>35544.86</v>
      </c>
      <c r="L151" s="68"/>
    </row>
    <row r="152" spans="1:12" x14ac:dyDescent="0.3">
      <c r="A152" s="45" t="s">
        <v>575</v>
      </c>
      <c r="B152" s="37" t="s">
        <v>353</v>
      </c>
      <c r="C152" s="38"/>
      <c r="D152" s="38"/>
      <c r="E152" s="38"/>
      <c r="F152" s="38"/>
      <c r="G152" s="46" t="s">
        <v>576</v>
      </c>
      <c r="H152" s="27">
        <v>346686.28</v>
      </c>
      <c r="I152" s="27">
        <v>0</v>
      </c>
      <c r="J152" s="27">
        <v>1733.43</v>
      </c>
      <c r="K152" s="27">
        <v>348419.71</v>
      </c>
      <c r="L152" s="68"/>
    </row>
    <row r="153" spans="1:12" x14ac:dyDescent="0.3">
      <c r="A153" s="43" t="s">
        <v>353</v>
      </c>
      <c r="B153" s="37" t="s">
        <v>353</v>
      </c>
      <c r="C153" s="38"/>
      <c r="D153" s="44" t="s">
        <v>353</v>
      </c>
      <c r="E153" s="40"/>
      <c r="F153" s="40"/>
      <c r="G153" s="40"/>
      <c r="H153" s="28"/>
      <c r="I153" s="28"/>
      <c r="J153" s="28"/>
      <c r="K153" s="28"/>
      <c r="L153" s="73"/>
    </row>
    <row r="154" spans="1:12" x14ac:dyDescent="0.3">
      <c r="A154" s="43" t="s">
        <v>58</v>
      </c>
      <c r="B154" s="44" t="s">
        <v>577</v>
      </c>
      <c r="C154" s="40"/>
      <c r="D154" s="40"/>
      <c r="E154" s="40"/>
      <c r="F154" s="40"/>
      <c r="G154" s="40"/>
      <c r="H154" s="25">
        <v>29642433.920000002</v>
      </c>
      <c r="I154" s="25">
        <v>7282567.2699999996</v>
      </c>
      <c r="J154" s="25">
        <v>3657684.84</v>
      </c>
      <c r="K154" s="25">
        <v>33267316.350000001</v>
      </c>
      <c r="L154" s="74">
        <f>I154-J154</f>
        <v>3624882.4299999997</v>
      </c>
    </row>
    <row r="155" spans="1:12" x14ac:dyDescent="0.3">
      <c r="A155" s="43" t="s">
        <v>578</v>
      </c>
      <c r="B155" s="36" t="s">
        <v>353</v>
      </c>
      <c r="C155" s="44" t="s">
        <v>579</v>
      </c>
      <c r="D155" s="40"/>
      <c r="E155" s="40"/>
      <c r="F155" s="40"/>
      <c r="G155" s="40"/>
      <c r="H155" s="25">
        <v>25489139.73</v>
      </c>
      <c r="I155" s="25">
        <v>6516289.9699999997</v>
      </c>
      <c r="J155" s="25">
        <v>3649335.24</v>
      </c>
      <c r="K155" s="25">
        <v>28356094.460000001</v>
      </c>
      <c r="L155" s="74">
        <f t="shared" ref="L155:L218" si="0">I155-J155</f>
        <v>2866954.7299999995</v>
      </c>
    </row>
    <row r="156" spans="1:12" x14ac:dyDescent="0.3">
      <c r="A156" s="43" t="s">
        <v>580</v>
      </c>
      <c r="B156" s="37" t="s">
        <v>353</v>
      </c>
      <c r="C156" s="38"/>
      <c r="D156" s="44" t="s">
        <v>581</v>
      </c>
      <c r="E156" s="40"/>
      <c r="F156" s="40"/>
      <c r="G156" s="40"/>
      <c r="H156" s="25">
        <v>21783745.809999999</v>
      </c>
      <c r="I156" s="25">
        <v>6084062.3799999999</v>
      </c>
      <c r="J156" s="25">
        <v>3649335.23</v>
      </c>
      <c r="K156" s="25">
        <v>24218472.960000001</v>
      </c>
      <c r="L156" s="74">
        <f t="shared" si="0"/>
        <v>2434727.15</v>
      </c>
    </row>
    <row r="157" spans="1:12" x14ac:dyDescent="0.3">
      <c r="A157" s="43" t="s">
        <v>582</v>
      </c>
      <c r="B157" s="37" t="s">
        <v>353</v>
      </c>
      <c r="C157" s="38"/>
      <c r="D157" s="38"/>
      <c r="E157" s="44" t="s">
        <v>583</v>
      </c>
      <c r="F157" s="40"/>
      <c r="G157" s="40"/>
      <c r="H157" s="25">
        <v>477641.03</v>
      </c>
      <c r="I157" s="25">
        <v>82969.23</v>
      </c>
      <c r="J157" s="25">
        <v>51308.6</v>
      </c>
      <c r="K157" s="25">
        <v>509301.66</v>
      </c>
      <c r="L157" s="74">
        <f t="shared" si="0"/>
        <v>31660.629999999997</v>
      </c>
    </row>
    <row r="158" spans="1:12" x14ac:dyDescent="0.3">
      <c r="A158" s="43" t="s">
        <v>584</v>
      </c>
      <c r="B158" s="37" t="s">
        <v>353</v>
      </c>
      <c r="C158" s="38"/>
      <c r="D158" s="38"/>
      <c r="E158" s="38"/>
      <c r="F158" s="44" t="s">
        <v>585</v>
      </c>
      <c r="G158" s="40"/>
      <c r="H158" s="25">
        <v>180247.77</v>
      </c>
      <c r="I158" s="25">
        <v>0</v>
      </c>
      <c r="J158" s="25">
        <v>0</v>
      </c>
      <c r="K158" s="25">
        <v>180247.77</v>
      </c>
      <c r="L158" s="74">
        <f t="shared" si="0"/>
        <v>0</v>
      </c>
    </row>
    <row r="159" spans="1:12" x14ac:dyDescent="0.3">
      <c r="A159" s="45" t="s">
        <v>586</v>
      </c>
      <c r="B159" s="37" t="s">
        <v>353</v>
      </c>
      <c r="C159" s="38"/>
      <c r="D159" s="38"/>
      <c r="E159" s="38"/>
      <c r="F159" s="38"/>
      <c r="G159" s="46" t="s">
        <v>587</v>
      </c>
      <c r="H159" s="27">
        <v>96229.43</v>
      </c>
      <c r="I159" s="27">
        <v>0</v>
      </c>
      <c r="J159" s="27">
        <v>0</v>
      </c>
      <c r="K159" s="27">
        <v>96229.43</v>
      </c>
      <c r="L159" s="74"/>
    </row>
    <row r="160" spans="1:12" x14ac:dyDescent="0.3">
      <c r="A160" s="45" t="s">
        <v>588</v>
      </c>
      <c r="B160" s="37" t="s">
        <v>353</v>
      </c>
      <c r="C160" s="38"/>
      <c r="D160" s="38"/>
      <c r="E160" s="38"/>
      <c r="F160" s="38"/>
      <c r="G160" s="46" t="s">
        <v>589</v>
      </c>
      <c r="H160" s="27">
        <v>35986.5</v>
      </c>
      <c r="I160" s="27">
        <v>0</v>
      </c>
      <c r="J160" s="27">
        <v>0</v>
      </c>
      <c r="K160" s="27">
        <v>35986.5</v>
      </c>
      <c r="L160" s="74"/>
    </row>
    <row r="161" spans="1:12" x14ac:dyDescent="0.3">
      <c r="A161" s="45" t="s">
        <v>590</v>
      </c>
      <c r="B161" s="37" t="s">
        <v>353</v>
      </c>
      <c r="C161" s="38"/>
      <c r="D161" s="38"/>
      <c r="E161" s="38"/>
      <c r="F161" s="38"/>
      <c r="G161" s="46" t="s">
        <v>591</v>
      </c>
      <c r="H161" s="27">
        <v>8434.34</v>
      </c>
      <c r="I161" s="27">
        <v>0</v>
      </c>
      <c r="J161" s="27">
        <v>0</v>
      </c>
      <c r="K161" s="27">
        <v>8434.34</v>
      </c>
      <c r="L161" s="74"/>
    </row>
    <row r="162" spans="1:12" x14ac:dyDescent="0.3">
      <c r="A162" s="45" t="s">
        <v>592</v>
      </c>
      <c r="B162" s="37" t="s">
        <v>353</v>
      </c>
      <c r="C162" s="38"/>
      <c r="D162" s="38"/>
      <c r="E162" s="38"/>
      <c r="F162" s="38"/>
      <c r="G162" s="46" t="s">
        <v>593</v>
      </c>
      <c r="H162" s="27">
        <v>27714.13</v>
      </c>
      <c r="I162" s="27">
        <v>0</v>
      </c>
      <c r="J162" s="27">
        <v>0</v>
      </c>
      <c r="K162" s="27">
        <v>27714.13</v>
      </c>
      <c r="L162" s="74"/>
    </row>
    <row r="163" spans="1:12" x14ac:dyDescent="0.3">
      <c r="A163" s="45" t="s">
        <v>594</v>
      </c>
      <c r="B163" s="37" t="s">
        <v>353</v>
      </c>
      <c r="C163" s="38"/>
      <c r="D163" s="38"/>
      <c r="E163" s="38"/>
      <c r="F163" s="38"/>
      <c r="G163" s="46" t="s">
        <v>595</v>
      </c>
      <c r="H163" s="27">
        <v>8373.1200000000008</v>
      </c>
      <c r="I163" s="27">
        <v>0</v>
      </c>
      <c r="J163" s="27">
        <v>0</v>
      </c>
      <c r="K163" s="27">
        <v>8373.1200000000008</v>
      </c>
      <c r="L163" s="74"/>
    </row>
    <row r="164" spans="1:12" x14ac:dyDescent="0.3">
      <c r="A164" s="45" t="s">
        <v>596</v>
      </c>
      <c r="B164" s="37" t="s">
        <v>353</v>
      </c>
      <c r="C164" s="38"/>
      <c r="D164" s="38"/>
      <c r="E164" s="38"/>
      <c r="F164" s="38"/>
      <c r="G164" s="46" t="s">
        <v>597</v>
      </c>
      <c r="H164" s="27">
        <v>1046.6400000000001</v>
      </c>
      <c r="I164" s="27">
        <v>0</v>
      </c>
      <c r="J164" s="27">
        <v>0</v>
      </c>
      <c r="K164" s="27">
        <v>1046.6400000000001</v>
      </c>
      <c r="L164" s="74"/>
    </row>
    <row r="165" spans="1:12" x14ac:dyDescent="0.3">
      <c r="A165" s="45" t="s">
        <v>598</v>
      </c>
      <c r="B165" s="37" t="s">
        <v>353</v>
      </c>
      <c r="C165" s="38"/>
      <c r="D165" s="38"/>
      <c r="E165" s="38"/>
      <c r="F165" s="38"/>
      <c r="G165" s="46" t="s">
        <v>599</v>
      </c>
      <c r="H165" s="27">
        <v>36.54</v>
      </c>
      <c r="I165" s="27">
        <v>0</v>
      </c>
      <c r="J165" s="27">
        <v>0</v>
      </c>
      <c r="K165" s="27">
        <v>36.54</v>
      </c>
      <c r="L165" s="74"/>
    </row>
    <row r="166" spans="1:12" x14ac:dyDescent="0.3">
      <c r="A166" s="45" t="s">
        <v>600</v>
      </c>
      <c r="B166" s="37" t="s">
        <v>353</v>
      </c>
      <c r="C166" s="38"/>
      <c r="D166" s="38"/>
      <c r="E166" s="38"/>
      <c r="F166" s="38"/>
      <c r="G166" s="46" t="s">
        <v>601</v>
      </c>
      <c r="H166" s="27">
        <v>2427.0700000000002</v>
      </c>
      <c r="I166" s="27">
        <v>0</v>
      </c>
      <c r="J166" s="27">
        <v>0</v>
      </c>
      <c r="K166" s="27">
        <v>2427.0700000000002</v>
      </c>
      <c r="L166" s="74"/>
    </row>
    <row r="167" spans="1:12" x14ac:dyDescent="0.3">
      <c r="A167" s="47" t="s">
        <v>353</v>
      </c>
      <c r="B167" s="37" t="s">
        <v>353</v>
      </c>
      <c r="C167" s="38"/>
      <c r="D167" s="38"/>
      <c r="E167" s="38"/>
      <c r="F167" s="38"/>
      <c r="G167" s="48" t="s">
        <v>353</v>
      </c>
      <c r="H167" s="26"/>
      <c r="I167" s="26"/>
      <c r="J167" s="26"/>
      <c r="K167" s="26"/>
      <c r="L167" s="74"/>
    </row>
    <row r="168" spans="1:12" x14ac:dyDescent="0.3">
      <c r="A168" s="43" t="s">
        <v>602</v>
      </c>
      <c r="B168" s="37" t="s">
        <v>353</v>
      </c>
      <c r="C168" s="38"/>
      <c r="D168" s="38"/>
      <c r="E168" s="38"/>
      <c r="F168" s="44" t="s">
        <v>603</v>
      </c>
      <c r="G168" s="40"/>
      <c r="H168" s="25">
        <v>297393.26</v>
      </c>
      <c r="I168" s="25">
        <v>82969.23</v>
      </c>
      <c r="J168" s="25">
        <v>51308.6</v>
      </c>
      <c r="K168" s="25">
        <v>329053.89</v>
      </c>
      <c r="L168" s="74">
        <f t="shared" si="0"/>
        <v>31660.629999999997</v>
      </c>
    </row>
    <row r="169" spans="1:12" x14ac:dyDescent="0.3">
      <c r="A169" s="45" t="s">
        <v>604</v>
      </c>
      <c r="B169" s="37" t="s">
        <v>353</v>
      </c>
      <c r="C169" s="38"/>
      <c r="D169" s="38"/>
      <c r="E169" s="38"/>
      <c r="F169" s="38"/>
      <c r="G169" s="46" t="s">
        <v>587</v>
      </c>
      <c r="H169" s="27">
        <v>188015.03</v>
      </c>
      <c r="I169" s="27">
        <v>20324.71</v>
      </c>
      <c r="J169" s="27">
        <v>0</v>
      </c>
      <c r="K169" s="27">
        <v>208339.74</v>
      </c>
      <c r="L169" s="74"/>
    </row>
    <row r="170" spans="1:12" x14ac:dyDescent="0.3">
      <c r="A170" s="45" t="s">
        <v>605</v>
      </c>
      <c r="B170" s="37" t="s">
        <v>353</v>
      </c>
      <c r="C170" s="38"/>
      <c r="D170" s="38"/>
      <c r="E170" s="38"/>
      <c r="F170" s="38"/>
      <c r="G170" s="46" t="s">
        <v>589</v>
      </c>
      <c r="H170" s="27">
        <v>31796.880000000001</v>
      </c>
      <c r="I170" s="27">
        <v>34687.51</v>
      </c>
      <c r="J170" s="27">
        <v>31796.880000000001</v>
      </c>
      <c r="K170" s="27">
        <v>34687.51</v>
      </c>
      <c r="L170" s="74"/>
    </row>
    <row r="171" spans="1:12" x14ac:dyDescent="0.3">
      <c r="A171" s="45" t="s">
        <v>606</v>
      </c>
      <c r="B171" s="37" t="s">
        <v>353</v>
      </c>
      <c r="C171" s="38"/>
      <c r="D171" s="38"/>
      <c r="E171" s="38"/>
      <c r="F171" s="38"/>
      <c r="G171" s="46" t="s">
        <v>591</v>
      </c>
      <c r="H171" s="27">
        <v>19511.72</v>
      </c>
      <c r="I171" s="27">
        <v>21679.69</v>
      </c>
      <c r="J171" s="27">
        <v>19511.72</v>
      </c>
      <c r="K171" s="27">
        <v>21679.69</v>
      </c>
      <c r="L171" s="74"/>
    </row>
    <row r="172" spans="1:12" x14ac:dyDescent="0.3">
      <c r="A172" s="45" t="s">
        <v>607</v>
      </c>
      <c r="B172" s="37" t="s">
        <v>353</v>
      </c>
      <c r="C172" s="38"/>
      <c r="D172" s="38"/>
      <c r="E172" s="38"/>
      <c r="F172" s="38"/>
      <c r="G172" s="46" t="s">
        <v>593</v>
      </c>
      <c r="H172" s="27">
        <v>37603</v>
      </c>
      <c r="I172" s="27">
        <v>4064.94</v>
      </c>
      <c r="J172" s="27">
        <v>0</v>
      </c>
      <c r="K172" s="27">
        <v>41667.94</v>
      </c>
      <c r="L172" s="74"/>
    </row>
    <row r="173" spans="1:12" x14ac:dyDescent="0.3">
      <c r="A173" s="45" t="s">
        <v>608</v>
      </c>
      <c r="B173" s="37" t="s">
        <v>353</v>
      </c>
      <c r="C173" s="38"/>
      <c r="D173" s="38"/>
      <c r="E173" s="38"/>
      <c r="F173" s="38"/>
      <c r="G173" s="46" t="s">
        <v>595</v>
      </c>
      <c r="H173" s="27">
        <v>15041.2</v>
      </c>
      <c r="I173" s="27">
        <v>1625.98</v>
      </c>
      <c r="J173" s="27">
        <v>0</v>
      </c>
      <c r="K173" s="27">
        <v>16667.18</v>
      </c>
      <c r="L173" s="74"/>
    </row>
    <row r="174" spans="1:12" x14ac:dyDescent="0.3">
      <c r="A174" s="45" t="s">
        <v>609</v>
      </c>
      <c r="B174" s="37" t="s">
        <v>353</v>
      </c>
      <c r="C174" s="38"/>
      <c r="D174" s="38"/>
      <c r="E174" s="38"/>
      <c r="F174" s="38"/>
      <c r="G174" s="46" t="s">
        <v>599</v>
      </c>
      <c r="H174" s="27">
        <v>64.290000000000006</v>
      </c>
      <c r="I174" s="27">
        <v>6.83</v>
      </c>
      <c r="J174" s="27">
        <v>0</v>
      </c>
      <c r="K174" s="27">
        <v>71.12</v>
      </c>
      <c r="L174" s="74"/>
    </row>
    <row r="175" spans="1:12" x14ac:dyDescent="0.3">
      <c r="A175" s="45" t="s">
        <v>610</v>
      </c>
      <c r="B175" s="37" t="s">
        <v>353</v>
      </c>
      <c r="C175" s="38"/>
      <c r="D175" s="38"/>
      <c r="E175" s="38"/>
      <c r="F175" s="38"/>
      <c r="G175" s="46" t="s">
        <v>601</v>
      </c>
      <c r="H175" s="27">
        <v>5361.14</v>
      </c>
      <c r="I175" s="27">
        <v>579.57000000000005</v>
      </c>
      <c r="J175" s="27">
        <v>0</v>
      </c>
      <c r="K175" s="27">
        <v>5940.71</v>
      </c>
      <c r="L175" s="74"/>
    </row>
    <row r="176" spans="1:12" x14ac:dyDescent="0.3">
      <c r="A176" s="47" t="s">
        <v>353</v>
      </c>
      <c r="B176" s="37" t="s">
        <v>353</v>
      </c>
      <c r="C176" s="38"/>
      <c r="D176" s="38"/>
      <c r="E176" s="38"/>
      <c r="F176" s="38"/>
      <c r="G176" s="48" t="s">
        <v>353</v>
      </c>
      <c r="H176" s="26"/>
      <c r="I176" s="26"/>
      <c r="J176" s="26"/>
      <c r="K176" s="26"/>
      <c r="L176" s="74"/>
    </row>
    <row r="177" spans="1:12" x14ac:dyDescent="0.3">
      <c r="A177" s="43" t="s">
        <v>611</v>
      </c>
      <c r="B177" s="37" t="s">
        <v>353</v>
      </c>
      <c r="C177" s="38"/>
      <c r="D177" s="38"/>
      <c r="E177" s="44" t="s">
        <v>612</v>
      </c>
      <c r="F177" s="40"/>
      <c r="G177" s="40"/>
      <c r="H177" s="25">
        <v>21103419.52</v>
      </c>
      <c r="I177" s="25">
        <v>5956311.4000000004</v>
      </c>
      <c r="J177" s="25">
        <v>3570463.93</v>
      </c>
      <c r="K177" s="25">
        <v>23489266.989999998</v>
      </c>
      <c r="L177" s="74"/>
    </row>
    <row r="178" spans="1:12" x14ac:dyDescent="0.3">
      <c r="A178" s="43" t="s">
        <v>613</v>
      </c>
      <c r="B178" s="37" t="s">
        <v>353</v>
      </c>
      <c r="C178" s="38"/>
      <c r="D178" s="38"/>
      <c r="E178" s="38"/>
      <c r="F178" s="44" t="s">
        <v>585</v>
      </c>
      <c r="G178" s="40"/>
      <c r="H178" s="25">
        <v>2235489.63</v>
      </c>
      <c r="I178" s="25">
        <v>705799.59</v>
      </c>
      <c r="J178" s="25">
        <v>436748.03</v>
      </c>
      <c r="K178" s="25">
        <v>2504541.19</v>
      </c>
      <c r="L178" s="74">
        <f t="shared" si="0"/>
        <v>269051.55999999994</v>
      </c>
    </row>
    <row r="179" spans="1:12" x14ac:dyDescent="0.3">
      <c r="A179" s="45" t="s">
        <v>614</v>
      </c>
      <c r="B179" s="37" t="s">
        <v>353</v>
      </c>
      <c r="C179" s="38"/>
      <c r="D179" s="38"/>
      <c r="E179" s="38"/>
      <c r="F179" s="38"/>
      <c r="G179" s="46" t="s">
        <v>587</v>
      </c>
      <c r="H179" s="27">
        <v>1000525.51</v>
      </c>
      <c r="I179" s="27">
        <v>140090.56</v>
      </c>
      <c r="J179" s="27">
        <v>0</v>
      </c>
      <c r="K179" s="27">
        <v>1140616.07</v>
      </c>
      <c r="L179" s="74"/>
    </row>
    <row r="180" spans="1:12" x14ac:dyDescent="0.3">
      <c r="A180" s="45" t="s">
        <v>615</v>
      </c>
      <c r="B180" s="37" t="s">
        <v>353</v>
      </c>
      <c r="C180" s="38"/>
      <c r="D180" s="38"/>
      <c r="E180" s="38"/>
      <c r="F180" s="38"/>
      <c r="G180" s="46" t="s">
        <v>589</v>
      </c>
      <c r="H180" s="27">
        <v>432335.81</v>
      </c>
      <c r="I180" s="27">
        <v>316350.34999999998</v>
      </c>
      <c r="J180" s="27">
        <v>296316.12</v>
      </c>
      <c r="K180" s="27">
        <v>452370.04</v>
      </c>
      <c r="L180" s="74"/>
    </row>
    <row r="181" spans="1:12" x14ac:dyDescent="0.3">
      <c r="A181" s="45" t="s">
        <v>616</v>
      </c>
      <c r="B181" s="37" t="s">
        <v>353</v>
      </c>
      <c r="C181" s="38"/>
      <c r="D181" s="38"/>
      <c r="E181" s="38"/>
      <c r="F181" s="38"/>
      <c r="G181" s="46" t="s">
        <v>591</v>
      </c>
      <c r="H181" s="27">
        <v>136721.95000000001</v>
      </c>
      <c r="I181" s="27">
        <v>149336.26999999999</v>
      </c>
      <c r="J181" s="27">
        <v>132505.87</v>
      </c>
      <c r="K181" s="27">
        <v>153552.35</v>
      </c>
      <c r="L181" s="74"/>
    </row>
    <row r="182" spans="1:12" x14ac:dyDescent="0.3">
      <c r="A182" s="45" t="s">
        <v>617</v>
      </c>
      <c r="B182" s="37" t="s">
        <v>353</v>
      </c>
      <c r="C182" s="38"/>
      <c r="D182" s="38"/>
      <c r="E182" s="38"/>
      <c r="F182" s="38"/>
      <c r="G182" s="46" t="s">
        <v>618</v>
      </c>
      <c r="H182" s="27">
        <v>-2560.8000000000002</v>
      </c>
      <c r="I182" s="27">
        <v>0</v>
      </c>
      <c r="J182" s="27">
        <v>0</v>
      </c>
      <c r="K182" s="27">
        <v>-2560.8000000000002</v>
      </c>
      <c r="L182" s="74"/>
    </row>
    <row r="183" spans="1:12" x14ac:dyDescent="0.3">
      <c r="A183" s="45" t="s">
        <v>619</v>
      </c>
      <c r="B183" s="37" t="s">
        <v>353</v>
      </c>
      <c r="C183" s="38"/>
      <c r="D183" s="38"/>
      <c r="E183" s="38"/>
      <c r="F183" s="38"/>
      <c r="G183" s="46" t="s">
        <v>593</v>
      </c>
      <c r="H183" s="27">
        <v>294778.48</v>
      </c>
      <c r="I183" s="27">
        <v>41123.980000000003</v>
      </c>
      <c r="J183" s="27">
        <v>0</v>
      </c>
      <c r="K183" s="27">
        <v>335902.46</v>
      </c>
      <c r="L183" s="74"/>
    </row>
    <row r="184" spans="1:12" x14ac:dyDescent="0.3">
      <c r="A184" s="45" t="s">
        <v>620</v>
      </c>
      <c r="B184" s="37" t="s">
        <v>353</v>
      </c>
      <c r="C184" s="38"/>
      <c r="D184" s="38"/>
      <c r="E184" s="38"/>
      <c r="F184" s="38"/>
      <c r="G184" s="46" t="s">
        <v>595</v>
      </c>
      <c r="H184" s="27">
        <v>90175.12</v>
      </c>
      <c r="I184" s="27">
        <v>12308.12</v>
      </c>
      <c r="J184" s="27">
        <v>0</v>
      </c>
      <c r="K184" s="27">
        <v>102483.24</v>
      </c>
      <c r="L184" s="74"/>
    </row>
    <row r="185" spans="1:12" x14ac:dyDescent="0.3">
      <c r="A185" s="45" t="s">
        <v>621</v>
      </c>
      <c r="B185" s="37" t="s">
        <v>353</v>
      </c>
      <c r="C185" s="38"/>
      <c r="D185" s="38"/>
      <c r="E185" s="38"/>
      <c r="F185" s="38"/>
      <c r="G185" s="46" t="s">
        <v>597</v>
      </c>
      <c r="H185" s="27">
        <v>10957.65</v>
      </c>
      <c r="I185" s="27">
        <v>1538.49</v>
      </c>
      <c r="J185" s="27">
        <v>0</v>
      </c>
      <c r="K185" s="27">
        <v>12496.14</v>
      </c>
      <c r="L185" s="74"/>
    </row>
    <row r="186" spans="1:12" x14ac:dyDescent="0.3">
      <c r="A186" s="45" t="s">
        <v>622</v>
      </c>
      <c r="B186" s="37" t="s">
        <v>353</v>
      </c>
      <c r="C186" s="38"/>
      <c r="D186" s="38"/>
      <c r="E186" s="38"/>
      <c r="F186" s="38"/>
      <c r="G186" s="46" t="s">
        <v>623</v>
      </c>
      <c r="H186" s="27">
        <v>75846.710000000006</v>
      </c>
      <c r="I186" s="27">
        <v>15821.95</v>
      </c>
      <c r="J186" s="27">
        <v>4902.8599999999997</v>
      </c>
      <c r="K186" s="27">
        <v>86765.8</v>
      </c>
      <c r="L186" s="74"/>
    </row>
    <row r="187" spans="1:12" x14ac:dyDescent="0.3">
      <c r="A187" s="45" t="s">
        <v>624</v>
      </c>
      <c r="B187" s="37" t="s">
        <v>353</v>
      </c>
      <c r="C187" s="38"/>
      <c r="D187" s="38"/>
      <c r="E187" s="38"/>
      <c r="F187" s="38"/>
      <c r="G187" s="46" t="s">
        <v>599</v>
      </c>
      <c r="H187" s="27">
        <v>2027.31</v>
      </c>
      <c r="I187" s="27">
        <v>286.94</v>
      </c>
      <c r="J187" s="27">
        <v>0</v>
      </c>
      <c r="K187" s="27">
        <v>2314.25</v>
      </c>
      <c r="L187" s="74"/>
    </row>
    <row r="188" spans="1:12" x14ac:dyDescent="0.3">
      <c r="A188" s="45" t="s">
        <v>625</v>
      </c>
      <c r="B188" s="37" t="s">
        <v>353</v>
      </c>
      <c r="C188" s="38"/>
      <c r="D188" s="38"/>
      <c r="E188" s="38"/>
      <c r="F188" s="38"/>
      <c r="G188" s="46" t="s">
        <v>601</v>
      </c>
      <c r="H188" s="27">
        <v>163316.07</v>
      </c>
      <c r="I188" s="27">
        <v>21075.27</v>
      </c>
      <c r="J188" s="27">
        <v>263.44</v>
      </c>
      <c r="K188" s="27">
        <v>184127.9</v>
      </c>
      <c r="L188" s="74"/>
    </row>
    <row r="189" spans="1:12" x14ac:dyDescent="0.3">
      <c r="A189" s="45" t="s">
        <v>626</v>
      </c>
      <c r="B189" s="37" t="s">
        <v>353</v>
      </c>
      <c r="C189" s="38"/>
      <c r="D189" s="38"/>
      <c r="E189" s="38"/>
      <c r="F189" s="38"/>
      <c r="G189" s="46" t="s">
        <v>627</v>
      </c>
      <c r="H189" s="27">
        <v>26692.82</v>
      </c>
      <c r="I189" s="27">
        <v>6703.66</v>
      </c>
      <c r="J189" s="27">
        <v>2759.74</v>
      </c>
      <c r="K189" s="27">
        <v>30636.74</v>
      </c>
      <c r="L189" s="74"/>
    </row>
    <row r="190" spans="1:12" x14ac:dyDescent="0.3">
      <c r="A190" s="45" t="s">
        <v>628</v>
      </c>
      <c r="B190" s="37" t="s">
        <v>353</v>
      </c>
      <c r="C190" s="38"/>
      <c r="D190" s="38"/>
      <c r="E190" s="38"/>
      <c r="F190" s="38"/>
      <c r="G190" s="46" t="s">
        <v>629</v>
      </c>
      <c r="H190" s="27">
        <v>4673</v>
      </c>
      <c r="I190" s="27">
        <v>1164</v>
      </c>
      <c r="J190" s="27">
        <v>0</v>
      </c>
      <c r="K190" s="27">
        <v>5837</v>
      </c>
      <c r="L190" s="74"/>
    </row>
    <row r="191" spans="1:12" x14ac:dyDescent="0.3">
      <c r="A191" s="47" t="s">
        <v>353</v>
      </c>
      <c r="B191" s="37" t="s">
        <v>353</v>
      </c>
      <c r="C191" s="38"/>
      <c r="D191" s="38"/>
      <c r="E191" s="38"/>
      <c r="F191" s="38"/>
      <c r="G191" s="48" t="s">
        <v>353</v>
      </c>
      <c r="H191" s="26"/>
      <c r="I191" s="26"/>
      <c r="J191" s="26"/>
      <c r="K191" s="26"/>
      <c r="L191" s="74"/>
    </row>
    <row r="192" spans="1:12" x14ac:dyDescent="0.3">
      <c r="A192" s="43" t="s">
        <v>630</v>
      </c>
      <c r="B192" s="37" t="s">
        <v>353</v>
      </c>
      <c r="C192" s="38"/>
      <c r="D192" s="38"/>
      <c r="E192" s="38"/>
      <c r="F192" s="44" t="s">
        <v>603</v>
      </c>
      <c r="G192" s="40"/>
      <c r="H192" s="25">
        <v>18867929.890000001</v>
      </c>
      <c r="I192" s="25">
        <v>5250511.8099999996</v>
      </c>
      <c r="J192" s="25">
        <v>3133715.9</v>
      </c>
      <c r="K192" s="25">
        <v>20984725.800000001</v>
      </c>
      <c r="L192" s="74">
        <f t="shared" si="0"/>
        <v>2116795.9099999997</v>
      </c>
    </row>
    <row r="193" spans="1:12" x14ac:dyDescent="0.3">
      <c r="A193" s="45" t="s">
        <v>631</v>
      </c>
      <c r="B193" s="37" t="s">
        <v>353</v>
      </c>
      <c r="C193" s="38"/>
      <c r="D193" s="38"/>
      <c r="E193" s="38"/>
      <c r="F193" s="38"/>
      <c r="G193" s="46" t="s">
        <v>587</v>
      </c>
      <c r="H193" s="27">
        <v>9058806.2100000009</v>
      </c>
      <c r="I193" s="27">
        <v>1122475.52</v>
      </c>
      <c r="J193" s="27">
        <v>8487.9699999999993</v>
      </c>
      <c r="K193" s="27">
        <v>10172793.76</v>
      </c>
      <c r="L193" s="74"/>
    </row>
    <row r="194" spans="1:12" x14ac:dyDescent="0.3">
      <c r="A194" s="45" t="s">
        <v>632</v>
      </c>
      <c r="B194" s="37" t="s">
        <v>353</v>
      </c>
      <c r="C194" s="38"/>
      <c r="D194" s="38"/>
      <c r="E194" s="38"/>
      <c r="F194" s="38"/>
      <c r="G194" s="46" t="s">
        <v>589</v>
      </c>
      <c r="H194" s="27">
        <v>2797497.96</v>
      </c>
      <c r="I194" s="27">
        <v>2206461.71</v>
      </c>
      <c r="J194" s="27">
        <v>2033194.31</v>
      </c>
      <c r="K194" s="27">
        <v>2970765.36</v>
      </c>
      <c r="L194" s="74"/>
    </row>
    <row r="195" spans="1:12" x14ac:dyDescent="0.3">
      <c r="A195" s="45" t="s">
        <v>633</v>
      </c>
      <c r="B195" s="37" t="s">
        <v>353</v>
      </c>
      <c r="C195" s="38"/>
      <c r="D195" s="38"/>
      <c r="E195" s="38"/>
      <c r="F195" s="38"/>
      <c r="G195" s="46" t="s">
        <v>591</v>
      </c>
      <c r="H195" s="27">
        <v>1050710.17</v>
      </c>
      <c r="I195" s="27">
        <v>1168242.5900000001</v>
      </c>
      <c r="J195" s="27">
        <v>1033095.57</v>
      </c>
      <c r="K195" s="27">
        <v>1185857.19</v>
      </c>
      <c r="L195" s="74"/>
    </row>
    <row r="196" spans="1:12" x14ac:dyDescent="0.3">
      <c r="A196" s="45" t="s">
        <v>634</v>
      </c>
      <c r="B196" s="37" t="s">
        <v>353</v>
      </c>
      <c r="C196" s="38"/>
      <c r="D196" s="38"/>
      <c r="E196" s="38"/>
      <c r="F196" s="38"/>
      <c r="G196" s="46" t="s">
        <v>618</v>
      </c>
      <c r="H196" s="27">
        <v>11302.33</v>
      </c>
      <c r="I196" s="27">
        <v>0</v>
      </c>
      <c r="J196" s="27">
        <v>2614.3200000000002</v>
      </c>
      <c r="K196" s="27">
        <v>8688.01</v>
      </c>
      <c r="L196" s="74"/>
    </row>
    <row r="197" spans="1:12" x14ac:dyDescent="0.3">
      <c r="A197" s="45" t="s">
        <v>635</v>
      </c>
      <c r="B197" s="37" t="s">
        <v>353</v>
      </c>
      <c r="C197" s="38"/>
      <c r="D197" s="38"/>
      <c r="E197" s="38"/>
      <c r="F197" s="38"/>
      <c r="G197" s="46" t="s">
        <v>636</v>
      </c>
      <c r="H197" s="27">
        <v>4837.41</v>
      </c>
      <c r="I197" s="27">
        <v>0</v>
      </c>
      <c r="J197" s="27">
        <v>0</v>
      </c>
      <c r="K197" s="27">
        <v>4837.41</v>
      </c>
      <c r="L197" s="74"/>
    </row>
    <row r="198" spans="1:12" x14ac:dyDescent="0.3">
      <c r="A198" s="45" t="s">
        <v>637</v>
      </c>
      <c r="B198" s="37" t="s">
        <v>353</v>
      </c>
      <c r="C198" s="38"/>
      <c r="D198" s="38"/>
      <c r="E198" s="38"/>
      <c r="F198" s="38"/>
      <c r="G198" s="46" t="s">
        <v>593</v>
      </c>
      <c r="H198" s="27">
        <v>2593923.61</v>
      </c>
      <c r="I198" s="27">
        <v>308919.77</v>
      </c>
      <c r="J198" s="27">
        <v>0</v>
      </c>
      <c r="K198" s="27">
        <v>2902843.38</v>
      </c>
      <c r="L198" s="74"/>
    </row>
    <row r="199" spans="1:12" x14ac:dyDescent="0.3">
      <c r="A199" s="45" t="s">
        <v>638</v>
      </c>
      <c r="B199" s="37" t="s">
        <v>353</v>
      </c>
      <c r="C199" s="38"/>
      <c r="D199" s="38"/>
      <c r="E199" s="38"/>
      <c r="F199" s="38"/>
      <c r="G199" s="46" t="s">
        <v>595</v>
      </c>
      <c r="H199" s="27">
        <v>817297.53</v>
      </c>
      <c r="I199" s="27">
        <v>91907.54</v>
      </c>
      <c r="J199" s="27">
        <v>0</v>
      </c>
      <c r="K199" s="27">
        <v>909205.07</v>
      </c>
      <c r="L199" s="74"/>
    </row>
    <row r="200" spans="1:12" x14ac:dyDescent="0.3">
      <c r="A200" s="45" t="s">
        <v>639</v>
      </c>
      <c r="B200" s="37" t="s">
        <v>353</v>
      </c>
      <c r="C200" s="38"/>
      <c r="D200" s="38"/>
      <c r="E200" s="38"/>
      <c r="F200" s="38"/>
      <c r="G200" s="46" t="s">
        <v>597</v>
      </c>
      <c r="H200" s="27">
        <v>96784.71</v>
      </c>
      <c r="I200" s="27">
        <v>11532.25</v>
      </c>
      <c r="J200" s="27">
        <v>0</v>
      </c>
      <c r="K200" s="27">
        <v>108316.96</v>
      </c>
      <c r="L200" s="74"/>
    </row>
    <row r="201" spans="1:12" x14ac:dyDescent="0.3">
      <c r="A201" s="45" t="s">
        <v>640</v>
      </c>
      <c r="B201" s="37" t="s">
        <v>353</v>
      </c>
      <c r="C201" s="38"/>
      <c r="D201" s="38"/>
      <c r="E201" s="38"/>
      <c r="F201" s="38"/>
      <c r="G201" s="46" t="s">
        <v>623</v>
      </c>
      <c r="H201" s="27">
        <v>785230.49</v>
      </c>
      <c r="I201" s="27">
        <v>130690.36</v>
      </c>
      <c r="J201" s="27">
        <v>36777.279999999999</v>
      </c>
      <c r="K201" s="27">
        <v>879143.57</v>
      </c>
      <c r="L201" s="74"/>
    </row>
    <row r="202" spans="1:12" x14ac:dyDescent="0.3">
      <c r="A202" s="45" t="s">
        <v>641</v>
      </c>
      <c r="B202" s="37" t="s">
        <v>353</v>
      </c>
      <c r="C202" s="38"/>
      <c r="D202" s="38"/>
      <c r="E202" s="38"/>
      <c r="F202" s="38"/>
      <c r="G202" s="46" t="s">
        <v>599</v>
      </c>
      <c r="H202" s="27">
        <v>24525.65</v>
      </c>
      <c r="I202" s="27">
        <v>2715.78</v>
      </c>
      <c r="J202" s="27">
        <v>0.03</v>
      </c>
      <c r="K202" s="27">
        <v>27241.4</v>
      </c>
      <c r="L202" s="74"/>
    </row>
    <row r="203" spans="1:12" x14ac:dyDescent="0.3">
      <c r="A203" s="45" t="s">
        <v>642</v>
      </c>
      <c r="B203" s="37" t="s">
        <v>353</v>
      </c>
      <c r="C203" s="38"/>
      <c r="D203" s="38"/>
      <c r="E203" s="38"/>
      <c r="F203" s="38"/>
      <c r="G203" s="46" t="s">
        <v>601</v>
      </c>
      <c r="H203" s="27">
        <v>1447759.92</v>
      </c>
      <c r="I203" s="27">
        <v>168368.07</v>
      </c>
      <c r="J203" s="27">
        <v>1383.06</v>
      </c>
      <c r="K203" s="27">
        <v>1614744.93</v>
      </c>
      <c r="L203" s="74"/>
    </row>
    <row r="204" spans="1:12" x14ac:dyDescent="0.3">
      <c r="A204" s="45" t="s">
        <v>643</v>
      </c>
      <c r="B204" s="37" t="s">
        <v>353</v>
      </c>
      <c r="C204" s="38"/>
      <c r="D204" s="38"/>
      <c r="E204" s="38"/>
      <c r="F204" s="38"/>
      <c r="G204" s="46" t="s">
        <v>627</v>
      </c>
      <c r="H204" s="27">
        <v>166436.95000000001</v>
      </c>
      <c r="I204" s="27">
        <v>37711.480000000003</v>
      </c>
      <c r="J204" s="27">
        <v>18163.36</v>
      </c>
      <c r="K204" s="27">
        <v>185985.07</v>
      </c>
      <c r="L204" s="74"/>
    </row>
    <row r="205" spans="1:12" x14ac:dyDescent="0.3">
      <c r="A205" s="45" t="s">
        <v>644</v>
      </c>
      <c r="B205" s="37" t="s">
        <v>353</v>
      </c>
      <c r="C205" s="38"/>
      <c r="D205" s="38"/>
      <c r="E205" s="38"/>
      <c r="F205" s="38"/>
      <c r="G205" s="46" t="s">
        <v>629</v>
      </c>
      <c r="H205" s="27">
        <v>12816.95</v>
      </c>
      <c r="I205" s="27">
        <v>1486.74</v>
      </c>
      <c r="J205" s="27">
        <v>0</v>
      </c>
      <c r="K205" s="27">
        <v>14303.69</v>
      </c>
      <c r="L205" s="74"/>
    </row>
    <row r="206" spans="1:12" x14ac:dyDescent="0.3">
      <c r="A206" s="47" t="s">
        <v>353</v>
      </c>
      <c r="B206" s="37" t="s">
        <v>353</v>
      </c>
      <c r="C206" s="38"/>
      <c r="D206" s="38"/>
      <c r="E206" s="38"/>
      <c r="F206" s="38"/>
      <c r="G206" s="48" t="s">
        <v>353</v>
      </c>
      <c r="H206" s="26"/>
      <c r="I206" s="26"/>
      <c r="J206" s="26"/>
      <c r="K206" s="26"/>
      <c r="L206" s="74"/>
    </row>
    <row r="207" spans="1:12" x14ac:dyDescent="0.3">
      <c r="A207" s="43" t="s">
        <v>645</v>
      </c>
      <c r="B207" s="37" t="s">
        <v>353</v>
      </c>
      <c r="C207" s="38"/>
      <c r="D207" s="38"/>
      <c r="E207" s="44" t="s">
        <v>646</v>
      </c>
      <c r="F207" s="40"/>
      <c r="G207" s="40"/>
      <c r="H207" s="25">
        <v>3793.76</v>
      </c>
      <c r="I207" s="25">
        <v>0</v>
      </c>
      <c r="J207" s="25">
        <v>0</v>
      </c>
      <c r="K207" s="25">
        <v>3793.76</v>
      </c>
      <c r="L207" s="74">
        <f t="shared" si="0"/>
        <v>0</v>
      </c>
    </row>
    <row r="208" spans="1:12" x14ac:dyDescent="0.3">
      <c r="A208" s="43" t="s">
        <v>647</v>
      </c>
      <c r="B208" s="37" t="s">
        <v>353</v>
      </c>
      <c r="C208" s="38"/>
      <c r="D208" s="38"/>
      <c r="E208" s="38"/>
      <c r="F208" s="44" t="s">
        <v>585</v>
      </c>
      <c r="G208" s="40"/>
      <c r="H208" s="25">
        <v>3793.76</v>
      </c>
      <c r="I208" s="25">
        <v>0</v>
      </c>
      <c r="J208" s="25">
        <v>0</v>
      </c>
      <c r="K208" s="25">
        <v>3793.76</v>
      </c>
      <c r="L208" s="74"/>
    </row>
    <row r="209" spans="1:12" x14ac:dyDescent="0.3">
      <c r="A209" s="45" t="s">
        <v>648</v>
      </c>
      <c r="B209" s="37" t="s">
        <v>353</v>
      </c>
      <c r="C209" s="38"/>
      <c r="D209" s="38"/>
      <c r="E209" s="38"/>
      <c r="F209" s="38"/>
      <c r="G209" s="46" t="s">
        <v>599</v>
      </c>
      <c r="H209" s="27">
        <v>20.49</v>
      </c>
      <c r="I209" s="27">
        <v>0</v>
      </c>
      <c r="J209" s="27">
        <v>0</v>
      </c>
      <c r="K209" s="27">
        <v>20.49</v>
      </c>
      <c r="L209" s="74"/>
    </row>
    <row r="210" spans="1:12" x14ac:dyDescent="0.3">
      <c r="A210" s="45" t="s">
        <v>649</v>
      </c>
      <c r="B210" s="37" t="s">
        <v>353</v>
      </c>
      <c r="C210" s="38"/>
      <c r="D210" s="38"/>
      <c r="E210" s="38"/>
      <c r="F210" s="38"/>
      <c r="G210" s="46" t="s">
        <v>627</v>
      </c>
      <c r="H210" s="27">
        <v>705.01</v>
      </c>
      <c r="I210" s="27">
        <v>0</v>
      </c>
      <c r="J210" s="27">
        <v>0</v>
      </c>
      <c r="K210" s="27">
        <v>705.01</v>
      </c>
      <c r="L210" s="74"/>
    </row>
    <row r="211" spans="1:12" x14ac:dyDescent="0.3">
      <c r="A211" s="45" t="s">
        <v>650</v>
      </c>
      <c r="B211" s="37" t="s">
        <v>353</v>
      </c>
      <c r="C211" s="38"/>
      <c r="D211" s="38"/>
      <c r="E211" s="38"/>
      <c r="F211" s="38"/>
      <c r="G211" s="46" t="s">
        <v>651</v>
      </c>
      <c r="H211" s="27">
        <v>3068.26</v>
      </c>
      <c r="I211" s="27">
        <v>0</v>
      </c>
      <c r="J211" s="27">
        <v>0</v>
      </c>
      <c r="K211" s="27">
        <v>3068.26</v>
      </c>
      <c r="L211" s="74"/>
    </row>
    <row r="212" spans="1:12" x14ac:dyDescent="0.3">
      <c r="A212" s="47" t="s">
        <v>353</v>
      </c>
      <c r="B212" s="37" t="s">
        <v>353</v>
      </c>
      <c r="C212" s="38"/>
      <c r="D212" s="38"/>
      <c r="E212" s="38"/>
      <c r="F212" s="38"/>
      <c r="G212" s="48" t="s">
        <v>353</v>
      </c>
      <c r="H212" s="26"/>
      <c r="I212" s="26"/>
      <c r="J212" s="26"/>
      <c r="K212" s="26"/>
      <c r="L212" s="74"/>
    </row>
    <row r="213" spans="1:12" x14ac:dyDescent="0.3">
      <c r="A213" s="43" t="s">
        <v>652</v>
      </c>
      <c r="B213" s="37" t="s">
        <v>353</v>
      </c>
      <c r="C213" s="38"/>
      <c r="D213" s="38"/>
      <c r="E213" s="44" t="s">
        <v>653</v>
      </c>
      <c r="F213" s="40"/>
      <c r="G213" s="40"/>
      <c r="H213" s="25">
        <v>198891.5</v>
      </c>
      <c r="I213" s="25">
        <v>44781.75</v>
      </c>
      <c r="J213" s="25">
        <v>27562.7</v>
      </c>
      <c r="K213" s="25">
        <v>216110.55</v>
      </c>
      <c r="L213" s="74">
        <f t="shared" si="0"/>
        <v>17219.05</v>
      </c>
    </row>
    <row r="214" spans="1:12" x14ac:dyDescent="0.3">
      <c r="A214" s="43" t="s">
        <v>654</v>
      </c>
      <c r="B214" s="37" t="s">
        <v>353</v>
      </c>
      <c r="C214" s="38"/>
      <c r="D214" s="38"/>
      <c r="E214" s="38"/>
      <c r="F214" s="44" t="s">
        <v>603</v>
      </c>
      <c r="G214" s="40"/>
      <c r="H214" s="25">
        <v>198891.5</v>
      </c>
      <c r="I214" s="25">
        <v>44781.75</v>
      </c>
      <c r="J214" s="25">
        <v>27562.7</v>
      </c>
      <c r="K214" s="25">
        <v>216110.55</v>
      </c>
      <c r="L214" s="74">
        <f t="shared" si="0"/>
        <v>17219.05</v>
      </c>
    </row>
    <row r="215" spans="1:12" x14ac:dyDescent="0.3">
      <c r="A215" s="45" t="s">
        <v>655</v>
      </c>
      <c r="B215" s="37" t="s">
        <v>353</v>
      </c>
      <c r="C215" s="38"/>
      <c r="D215" s="38"/>
      <c r="E215" s="38"/>
      <c r="F215" s="38"/>
      <c r="G215" s="46" t="s">
        <v>587</v>
      </c>
      <c r="H215" s="27">
        <v>84715.88</v>
      </c>
      <c r="I215" s="27">
        <v>9737.42</v>
      </c>
      <c r="J215" s="27">
        <v>0</v>
      </c>
      <c r="K215" s="27">
        <v>94453.3</v>
      </c>
      <c r="L215" s="74">
        <f t="shared" si="0"/>
        <v>9737.42</v>
      </c>
    </row>
    <row r="216" spans="1:12" x14ac:dyDescent="0.3">
      <c r="A216" s="45" t="s">
        <v>656</v>
      </c>
      <c r="B216" s="37" t="s">
        <v>353</v>
      </c>
      <c r="C216" s="38"/>
      <c r="D216" s="38"/>
      <c r="E216" s="38"/>
      <c r="F216" s="38"/>
      <c r="G216" s="46" t="s">
        <v>589</v>
      </c>
      <c r="H216" s="27">
        <v>25186.33</v>
      </c>
      <c r="I216" s="27">
        <v>14925.44</v>
      </c>
      <c r="J216" s="27">
        <v>16924.259999999998</v>
      </c>
      <c r="K216" s="27">
        <v>23187.51</v>
      </c>
      <c r="L216" s="74">
        <f t="shared" si="0"/>
        <v>-1998.8199999999979</v>
      </c>
    </row>
    <row r="217" spans="1:12" x14ac:dyDescent="0.3">
      <c r="A217" s="45" t="s">
        <v>657</v>
      </c>
      <c r="B217" s="37" t="s">
        <v>353</v>
      </c>
      <c r="C217" s="38"/>
      <c r="D217" s="38"/>
      <c r="E217" s="38"/>
      <c r="F217" s="38"/>
      <c r="G217" s="46" t="s">
        <v>591</v>
      </c>
      <c r="H217" s="27">
        <v>10158.450000000001</v>
      </c>
      <c r="I217" s="27">
        <v>9394.49</v>
      </c>
      <c r="J217" s="27">
        <v>10094.209999999999</v>
      </c>
      <c r="K217" s="27">
        <v>9458.73</v>
      </c>
      <c r="L217" s="74">
        <f t="shared" si="0"/>
        <v>-699.71999999999935</v>
      </c>
    </row>
    <row r="218" spans="1:12" x14ac:dyDescent="0.3">
      <c r="A218" s="45" t="s">
        <v>659</v>
      </c>
      <c r="B218" s="37" t="s">
        <v>353</v>
      </c>
      <c r="C218" s="38"/>
      <c r="D218" s="38"/>
      <c r="E218" s="38"/>
      <c r="F218" s="38"/>
      <c r="G218" s="46" t="s">
        <v>636</v>
      </c>
      <c r="H218" s="27">
        <v>787.98</v>
      </c>
      <c r="I218" s="27">
        <v>0</v>
      </c>
      <c r="J218" s="27">
        <v>0</v>
      </c>
      <c r="K218" s="27">
        <v>787.98</v>
      </c>
      <c r="L218" s="74">
        <f t="shared" si="0"/>
        <v>0</v>
      </c>
    </row>
    <row r="219" spans="1:12" x14ac:dyDescent="0.3">
      <c r="A219" s="45" t="s">
        <v>660</v>
      </c>
      <c r="B219" s="37" t="s">
        <v>353</v>
      </c>
      <c r="C219" s="38"/>
      <c r="D219" s="38"/>
      <c r="E219" s="38"/>
      <c r="F219" s="38"/>
      <c r="G219" s="46" t="s">
        <v>593</v>
      </c>
      <c r="H219" s="27">
        <v>24789.94</v>
      </c>
      <c r="I219" s="27">
        <v>2667.3</v>
      </c>
      <c r="J219" s="27">
        <v>0</v>
      </c>
      <c r="K219" s="27">
        <v>27457.24</v>
      </c>
      <c r="L219" s="74">
        <f t="shared" ref="L219:L269" si="1">I219-J219</f>
        <v>2667.3</v>
      </c>
    </row>
    <row r="220" spans="1:12" x14ac:dyDescent="0.3">
      <c r="A220" s="45" t="s">
        <v>661</v>
      </c>
      <c r="B220" s="37" t="s">
        <v>353</v>
      </c>
      <c r="C220" s="38"/>
      <c r="D220" s="38"/>
      <c r="E220" s="38"/>
      <c r="F220" s="38"/>
      <c r="G220" s="46" t="s">
        <v>595</v>
      </c>
      <c r="H220" s="27">
        <v>7317.95</v>
      </c>
      <c r="I220" s="27">
        <v>779.02</v>
      </c>
      <c r="J220" s="27">
        <v>0</v>
      </c>
      <c r="K220" s="27">
        <v>8096.97</v>
      </c>
      <c r="L220" s="74">
        <f t="shared" si="1"/>
        <v>779.02</v>
      </c>
    </row>
    <row r="221" spans="1:12" x14ac:dyDescent="0.3">
      <c r="A221" s="45" t="s">
        <v>662</v>
      </c>
      <c r="B221" s="37" t="s">
        <v>353</v>
      </c>
      <c r="C221" s="38"/>
      <c r="D221" s="38"/>
      <c r="E221" s="38"/>
      <c r="F221" s="38"/>
      <c r="G221" s="46" t="s">
        <v>597</v>
      </c>
      <c r="H221" s="27">
        <v>923.28</v>
      </c>
      <c r="I221" s="27">
        <v>97.35</v>
      </c>
      <c r="J221" s="27">
        <v>0</v>
      </c>
      <c r="K221" s="27">
        <v>1020.63</v>
      </c>
      <c r="L221" s="74">
        <f t="shared" si="1"/>
        <v>97.35</v>
      </c>
    </row>
    <row r="222" spans="1:12" x14ac:dyDescent="0.3">
      <c r="A222" s="45" t="s">
        <v>663</v>
      </c>
      <c r="B222" s="37" t="s">
        <v>353</v>
      </c>
      <c r="C222" s="38"/>
      <c r="D222" s="38"/>
      <c r="E222" s="38"/>
      <c r="F222" s="38"/>
      <c r="G222" s="46" t="s">
        <v>623</v>
      </c>
      <c r="H222" s="27">
        <v>10003.120000000001</v>
      </c>
      <c r="I222" s="27">
        <v>2012.57</v>
      </c>
      <c r="J222" s="27">
        <v>331.79</v>
      </c>
      <c r="K222" s="27">
        <v>11683.9</v>
      </c>
      <c r="L222" s="74">
        <f t="shared" si="1"/>
        <v>1680.78</v>
      </c>
    </row>
    <row r="223" spans="1:12" x14ac:dyDescent="0.3">
      <c r="A223" s="45" t="s">
        <v>664</v>
      </c>
      <c r="B223" s="37" t="s">
        <v>353</v>
      </c>
      <c r="C223" s="38"/>
      <c r="D223" s="38"/>
      <c r="E223" s="38"/>
      <c r="F223" s="38"/>
      <c r="G223" s="46" t="s">
        <v>599</v>
      </c>
      <c r="H223" s="27">
        <v>870.93</v>
      </c>
      <c r="I223" s="27">
        <v>93.93</v>
      </c>
      <c r="J223" s="27">
        <v>0</v>
      </c>
      <c r="K223" s="27">
        <v>964.86</v>
      </c>
      <c r="L223" s="74">
        <f t="shared" si="1"/>
        <v>93.93</v>
      </c>
    </row>
    <row r="224" spans="1:12" x14ac:dyDescent="0.3">
      <c r="A224" s="45" t="s">
        <v>665</v>
      </c>
      <c r="B224" s="37" t="s">
        <v>353</v>
      </c>
      <c r="C224" s="38"/>
      <c r="D224" s="38"/>
      <c r="E224" s="38"/>
      <c r="F224" s="38"/>
      <c r="G224" s="46" t="s">
        <v>601</v>
      </c>
      <c r="H224" s="27">
        <v>30300.01</v>
      </c>
      <c r="I224" s="27">
        <v>3213.21</v>
      </c>
      <c r="J224" s="27">
        <v>0</v>
      </c>
      <c r="K224" s="27">
        <v>33513.22</v>
      </c>
      <c r="L224" s="74">
        <f t="shared" si="1"/>
        <v>3213.21</v>
      </c>
    </row>
    <row r="225" spans="1:12" x14ac:dyDescent="0.3">
      <c r="A225" s="45" t="s">
        <v>666</v>
      </c>
      <c r="B225" s="37" t="s">
        <v>353</v>
      </c>
      <c r="C225" s="38"/>
      <c r="D225" s="38"/>
      <c r="E225" s="38"/>
      <c r="F225" s="38"/>
      <c r="G225" s="46" t="s">
        <v>627</v>
      </c>
      <c r="H225" s="27">
        <v>3837.63</v>
      </c>
      <c r="I225" s="27">
        <v>1861.02</v>
      </c>
      <c r="J225" s="27">
        <v>212.44</v>
      </c>
      <c r="K225" s="27">
        <v>5486.21</v>
      </c>
      <c r="L225" s="74">
        <f t="shared" si="1"/>
        <v>1648.58</v>
      </c>
    </row>
    <row r="226" spans="1:12" x14ac:dyDescent="0.3">
      <c r="A226" s="47" t="s">
        <v>353</v>
      </c>
      <c r="B226" s="37" t="s">
        <v>353</v>
      </c>
      <c r="C226" s="38"/>
      <c r="D226" s="38"/>
      <c r="E226" s="38"/>
      <c r="F226" s="38"/>
      <c r="G226" s="48" t="s">
        <v>353</v>
      </c>
      <c r="H226" s="26"/>
      <c r="I226" s="26"/>
      <c r="J226" s="26"/>
      <c r="K226" s="26"/>
      <c r="L226" s="74">
        <f t="shared" si="1"/>
        <v>0</v>
      </c>
    </row>
    <row r="227" spans="1:12" x14ac:dyDescent="0.3">
      <c r="A227" s="43" t="s">
        <v>667</v>
      </c>
      <c r="B227" s="37" t="s">
        <v>353</v>
      </c>
      <c r="C227" s="38"/>
      <c r="D227" s="44" t="s">
        <v>668</v>
      </c>
      <c r="E227" s="40"/>
      <c r="F227" s="40"/>
      <c r="G227" s="40"/>
      <c r="H227" s="25">
        <v>3705393.92</v>
      </c>
      <c r="I227" s="25">
        <v>432227.59</v>
      </c>
      <c r="J227" s="25">
        <v>0.01</v>
      </c>
      <c r="K227" s="25">
        <v>4137621.5</v>
      </c>
      <c r="L227" s="74">
        <f t="shared" si="1"/>
        <v>432227.58</v>
      </c>
    </row>
    <row r="228" spans="1:12" x14ac:dyDescent="0.3">
      <c r="A228" s="43" t="s">
        <v>669</v>
      </c>
      <c r="B228" s="37" t="s">
        <v>353</v>
      </c>
      <c r="C228" s="38"/>
      <c r="D228" s="38"/>
      <c r="E228" s="44" t="s">
        <v>668</v>
      </c>
      <c r="F228" s="40"/>
      <c r="G228" s="40"/>
      <c r="H228" s="25">
        <v>3705393.92</v>
      </c>
      <c r="I228" s="25">
        <v>432227.59</v>
      </c>
      <c r="J228" s="25">
        <v>0.01</v>
      </c>
      <c r="K228" s="25">
        <v>4137621.5</v>
      </c>
      <c r="L228" s="74"/>
    </row>
    <row r="229" spans="1:12" x14ac:dyDescent="0.3">
      <c r="A229" s="43" t="s">
        <v>670</v>
      </c>
      <c r="B229" s="37" t="s">
        <v>353</v>
      </c>
      <c r="C229" s="38"/>
      <c r="D229" s="38"/>
      <c r="E229" s="38"/>
      <c r="F229" s="44" t="s">
        <v>668</v>
      </c>
      <c r="G229" s="40"/>
      <c r="H229" s="25">
        <v>3705393.92</v>
      </c>
      <c r="I229" s="25">
        <v>432227.59</v>
      </c>
      <c r="J229" s="25">
        <v>0.01</v>
      </c>
      <c r="K229" s="25">
        <v>4137621.5</v>
      </c>
      <c r="L229" s="74"/>
    </row>
    <row r="230" spans="1:12" x14ac:dyDescent="0.3">
      <c r="A230" s="45" t="s">
        <v>671</v>
      </c>
      <c r="B230" s="37" t="s">
        <v>353</v>
      </c>
      <c r="C230" s="38"/>
      <c r="D230" s="38"/>
      <c r="E230" s="38"/>
      <c r="F230" s="38"/>
      <c r="G230" s="46" t="s">
        <v>672</v>
      </c>
      <c r="H230" s="27">
        <v>140980</v>
      </c>
      <c r="I230" s="27">
        <v>15200</v>
      </c>
      <c r="J230" s="27">
        <v>0</v>
      </c>
      <c r="K230" s="27">
        <v>156180</v>
      </c>
      <c r="L230" s="74">
        <f t="shared" si="1"/>
        <v>15200</v>
      </c>
    </row>
    <row r="231" spans="1:12" x14ac:dyDescent="0.3">
      <c r="A231" s="45" t="s">
        <v>673</v>
      </c>
      <c r="B231" s="37" t="s">
        <v>353</v>
      </c>
      <c r="C231" s="38"/>
      <c r="D231" s="38"/>
      <c r="E231" s="38"/>
      <c r="F231" s="38"/>
      <c r="G231" s="46" t="s">
        <v>674</v>
      </c>
      <c r="H231" s="27">
        <v>54463.5</v>
      </c>
      <c r="I231" s="27">
        <v>5880</v>
      </c>
      <c r="J231" s="27">
        <v>0</v>
      </c>
      <c r="K231" s="27">
        <v>60343.5</v>
      </c>
      <c r="L231" s="74">
        <f t="shared" si="1"/>
        <v>5880</v>
      </c>
    </row>
    <row r="232" spans="1:12" x14ac:dyDescent="0.3">
      <c r="A232" s="45" t="s">
        <v>675</v>
      </c>
      <c r="B232" s="37" t="s">
        <v>353</v>
      </c>
      <c r="C232" s="38"/>
      <c r="D232" s="38"/>
      <c r="E232" s="38"/>
      <c r="F232" s="38"/>
      <c r="G232" s="46" t="s">
        <v>676</v>
      </c>
      <c r="H232" s="27">
        <v>62040.75</v>
      </c>
      <c r="I232" s="27">
        <v>17725.98</v>
      </c>
      <c r="J232" s="27">
        <v>0</v>
      </c>
      <c r="K232" s="27">
        <v>79766.73</v>
      </c>
      <c r="L232" s="74">
        <f t="shared" si="1"/>
        <v>17725.98</v>
      </c>
    </row>
    <row r="233" spans="1:12" x14ac:dyDescent="0.3">
      <c r="A233" s="45" t="s">
        <v>677</v>
      </c>
      <c r="B233" s="37" t="s">
        <v>353</v>
      </c>
      <c r="C233" s="38"/>
      <c r="D233" s="38"/>
      <c r="E233" s="38"/>
      <c r="F233" s="38"/>
      <c r="G233" s="46" t="s">
        <v>678</v>
      </c>
      <c r="H233" s="27">
        <v>16608.669999999998</v>
      </c>
      <c r="I233" s="27">
        <v>1995.25</v>
      </c>
      <c r="J233" s="27">
        <v>0</v>
      </c>
      <c r="K233" s="27">
        <v>18603.919999999998</v>
      </c>
      <c r="L233" s="74">
        <f t="shared" si="1"/>
        <v>1995.25</v>
      </c>
    </row>
    <row r="234" spans="1:12" x14ac:dyDescent="0.3">
      <c r="A234" s="45" t="s">
        <v>679</v>
      </c>
      <c r="B234" s="37" t="s">
        <v>353</v>
      </c>
      <c r="C234" s="38"/>
      <c r="D234" s="38"/>
      <c r="E234" s="38"/>
      <c r="F234" s="38"/>
      <c r="G234" s="46" t="s">
        <v>680</v>
      </c>
      <c r="H234" s="27">
        <v>1339638.2</v>
      </c>
      <c r="I234" s="27">
        <v>148848.69</v>
      </c>
      <c r="J234" s="27">
        <v>0</v>
      </c>
      <c r="K234" s="27">
        <v>1488486.89</v>
      </c>
      <c r="L234" s="74">
        <f t="shared" si="1"/>
        <v>148848.69</v>
      </c>
    </row>
    <row r="235" spans="1:12" x14ac:dyDescent="0.3">
      <c r="A235" s="45" t="s">
        <v>681</v>
      </c>
      <c r="B235" s="37" t="s">
        <v>353</v>
      </c>
      <c r="C235" s="38"/>
      <c r="D235" s="38"/>
      <c r="E235" s="38"/>
      <c r="F235" s="38"/>
      <c r="G235" s="46" t="s">
        <v>682</v>
      </c>
      <c r="H235" s="27">
        <v>11097</v>
      </c>
      <c r="I235" s="27">
        <v>960</v>
      </c>
      <c r="J235" s="27">
        <v>0</v>
      </c>
      <c r="K235" s="27">
        <v>12057</v>
      </c>
      <c r="L235" s="74">
        <f t="shared" si="1"/>
        <v>960</v>
      </c>
    </row>
    <row r="236" spans="1:12" x14ac:dyDescent="0.3">
      <c r="A236" s="45" t="s">
        <v>683</v>
      </c>
      <c r="B236" s="37" t="s">
        <v>353</v>
      </c>
      <c r="C236" s="38"/>
      <c r="D236" s="38"/>
      <c r="E236" s="38"/>
      <c r="F236" s="38"/>
      <c r="G236" s="46" t="s">
        <v>684</v>
      </c>
      <c r="H236" s="27">
        <v>1823385.52</v>
      </c>
      <c r="I236" s="27">
        <v>202598.39</v>
      </c>
      <c r="J236" s="27">
        <v>0</v>
      </c>
      <c r="K236" s="27">
        <v>2025983.91</v>
      </c>
      <c r="L236" s="74">
        <f t="shared" si="1"/>
        <v>202598.39</v>
      </c>
    </row>
    <row r="237" spans="1:12" x14ac:dyDescent="0.3">
      <c r="A237" s="45" t="s">
        <v>685</v>
      </c>
      <c r="B237" s="37" t="s">
        <v>353</v>
      </c>
      <c r="C237" s="38"/>
      <c r="D237" s="38"/>
      <c r="E237" s="38"/>
      <c r="F237" s="38"/>
      <c r="G237" s="46" t="s">
        <v>686</v>
      </c>
      <c r="H237" s="27">
        <v>108159.81</v>
      </c>
      <c r="I237" s="27">
        <v>18751.310000000001</v>
      </c>
      <c r="J237" s="27">
        <v>0</v>
      </c>
      <c r="K237" s="27">
        <v>126911.12</v>
      </c>
      <c r="L237" s="74">
        <f t="shared" si="1"/>
        <v>18751.310000000001</v>
      </c>
    </row>
    <row r="238" spans="1:12" x14ac:dyDescent="0.3">
      <c r="A238" s="45" t="s">
        <v>687</v>
      </c>
      <c r="B238" s="37" t="s">
        <v>353</v>
      </c>
      <c r="C238" s="38"/>
      <c r="D238" s="38"/>
      <c r="E238" s="38"/>
      <c r="F238" s="38"/>
      <c r="G238" s="46" t="s">
        <v>688</v>
      </c>
      <c r="H238" s="27">
        <v>149020.47</v>
      </c>
      <c r="I238" s="27">
        <v>20267.97</v>
      </c>
      <c r="J238" s="27">
        <v>0.01</v>
      </c>
      <c r="K238" s="27">
        <v>169288.43</v>
      </c>
      <c r="L238" s="74">
        <f t="shared" si="1"/>
        <v>20267.960000000003</v>
      </c>
    </row>
    <row r="239" spans="1:12" x14ac:dyDescent="0.3">
      <c r="A239" s="47" t="s">
        <v>353</v>
      </c>
      <c r="B239" s="37" t="s">
        <v>353</v>
      </c>
      <c r="C239" s="38"/>
      <c r="D239" s="38"/>
      <c r="E239" s="38"/>
      <c r="F239" s="38"/>
      <c r="G239" s="48" t="s">
        <v>353</v>
      </c>
      <c r="H239" s="26"/>
      <c r="I239" s="26"/>
      <c r="J239" s="26"/>
      <c r="K239" s="26"/>
      <c r="L239" s="74"/>
    </row>
    <row r="240" spans="1:12" x14ac:dyDescent="0.3">
      <c r="A240" s="43" t="s">
        <v>689</v>
      </c>
      <c r="B240" s="36" t="s">
        <v>353</v>
      </c>
      <c r="C240" s="44" t="s">
        <v>690</v>
      </c>
      <c r="D240" s="40"/>
      <c r="E240" s="40"/>
      <c r="F240" s="40"/>
      <c r="G240" s="40"/>
      <c r="H240" s="25">
        <v>1045790.09</v>
      </c>
      <c r="I240" s="25">
        <v>167015.18</v>
      </c>
      <c r="J240" s="25">
        <v>0.02</v>
      </c>
      <c r="K240" s="25">
        <v>1212805.25</v>
      </c>
      <c r="L240" s="74">
        <f t="shared" si="1"/>
        <v>167015.16</v>
      </c>
    </row>
    <row r="241" spans="1:12" x14ac:dyDescent="0.3">
      <c r="A241" s="43" t="s">
        <v>691</v>
      </c>
      <c r="B241" s="37" t="s">
        <v>353</v>
      </c>
      <c r="C241" s="38"/>
      <c r="D241" s="44" t="s">
        <v>690</v>
      </c>
      <c r="E241" s="40"/>
      <c r="F241" s="40"/>
      <c r="G241" s="40"/>
      <c r="H241" s="25">
        <v>1045790.09</v>
      </c>
      <c r="I241" s="25">
        <v>167015.18</v>
      </c>
      <c r="J241" s="25">
        <v>0.02</v>
      </c>
      <c r="K241" s="25">
        <v>1212805.25</v>
      </c>
      <c r="L241" s="74"/>
    </row>
    <row r="242" spans="1:12" x14ac:dyDescent="0.3">
      <c r="A242" s="43" t="s">
        <v>692</v>
      </c>
      <c r="B242" s="37" t="s">
        <v>353</v>
      </c>
      <c r="C242" s="38"/>
      <c r="D242" s="38"/>
      <c r="E242" s="44" t="s">
        <v>690</v>
      </c>
      <c r="F242" s="40"/>
      <c r="G242" s="40"/>
      <c r="H242" s="25">
        <v>1045790.09</v>
      </c>
      <c r="I242" s="25">
        <v>167015.18</v>
      </c>
      <c r="J242" s="25">
        <v>0.02</v>
      </c>
      <c r="K242" s="25">
        <v>1212805.25</v>
      </c>
      <c r="L242" s="74"/>
    </row>
    <row r="243" spans="1:12" x14ac:dyDescent="0.3">
      <c r="A243" s="43" t="s">
        <v>693</v>
      </c>
      <c r="B243" s="37" t="s">
        <v>353</v>
      </c>
      <c r="C243" s="38"/>
      <c r="D243" s="38"/>
      <c r="E243" s="38"/>
      <c r="F243" s="44" t="s">
        <v>694</v>
      </c>
      <c r="G243" s="40"/>
      <c r="H243" s="25">
        <v>146931.82</v>
      </c>
      <c r="I243" s="25">
        <v>21930.16</v>
      </c>
      <c r="J243" s="25">
        <v>0.02</v>
      </c>
      <c r="K243" s="25">
        <v>168861.96</v>
      </c>
      <c r="L243" s="74">
        <f t="shared" si="1"/>
        <v>21930.14</v>
      </c>
    </row>
    <row r="244" spans="1:12" x14ac:dyDescent="0.3">
      <c r="A244" s="45" t="s">
        <v>695</v>
      </c>
      <c r="B244" s="37" t="s">
        <v>353</v>
      </c>
      <c r="C244" s="38"/>
      <c r="D244" s="38"/>
      <c r="E244" s="38"/>
      <c r="F244" s="38"/>
      <c r="G244" s="46" t="s">
        <v>696</v>
      </c>
      <c r="H244" s="27">
        <v>146931.82</v>
      </c>
      <c r="I244" s="27">
        <v>21930.16</v>
      </c>
      <c r="J244" s="27">
        <v>0.02</v>
      </c>
      <c r="K244" s="27">
        <v>168861.96</v>
      </c>
      <c r="L244" s="74"/>
    </row>
    <row r="245" spans="1:12" x14ac:dyDescent="0.3">
      <c r="A245" s="47" t="s">
        <v>353</v>
      </c>
      <c r="B245" s="37" t="s">
        <v>353</v>
      </c>
      <c r="C245" s="38"/>
      <c r="D245" s="38"/>
      <c r="E245" s="38"/>
      <c r="F245" s="38"/>
      <c r="G245" s="48" t="s">
        <v>353</v>
      </c>
      <c r="H245" s="26"/>
      <c r="I245" s="26"/>
      <c r="J245" s="26"/>
      <c r="K245" s="26"/>
      <c r="L245" s="74"/>
    </row>
    <row r="246" spans="1:12" x14ac:dyDescent="0.3">
      <c r="A246" s="43" t="s">
        <v>697</v>
      </c>
      <c r="B246" s="37" t="s">
        <v>353</v>
      </c>
      <c r="C246" s="38"/>
      <c r="D246" s="38"/>
      <c r="E246" s="38"/>
      <c r="F246" s="44" t="s">
        <v>698</v>
      </c>
      <c r="G246" s="40"/>
      <c r="H246" s="25">
        <v>611291.4</v>
      </c>
      <c r="I246" s="25">
        <v>81040.22</v>
      </c>
      <c r="J246" s="25">
        <v>0</v>
      </c>
      <c r="K246" s="25">
        <v>692331.62</v>
      </c>
      <c r="L246" s="74">
        <f t="shared" si="1"/>
        <v>81040.22</v>
      </c>
    </row>
    <row r="247" spans="1:12" x14ac:dyDescent="0.3">
      <c r="A247" s="45" t="s">
        <v>699</v>
      </c>
      <c r="B247" s="37" t="s">
        <v>353</v>
      </c>
      <c r="C247" s="38"/>
      <c r="D247" s="38"/>
      <c r="E247" s="38"/>
      <c r="F247" s="38"/>
      <c r="G247" s="46" t="s">
        <v>700</v>
      </c>
      <c r="H247" s="27">
        <v>234386.48</v>
      </c>
      <c r="I247" s="27">
        <v>35990.29</v>
      </c>
      <c r="J247" s="27">
        <v>0</v>
      </c>
      <c r="K247" s="27">
        <v>270376.77</v>
      </c>
      <c r="L247" s="74">
        <f t="shared" si="1"/>
        <v>35990.29</v>
      </c>
    </row>
    <row r="248" spans="1:12" x14ac:dyDescent="0.3">
      <c r="A248" s="45" t="s">
        <v>701</v>
      </c>
      <c r="B248" s="37" t="s">
        <v>353</v>
      </c>
      <c r="C248" s="38"/>
      <c r="D248" s="38"/>
      <c r="E248" s="38"/>
      <c r="F248" s="38"/>
      <c r="G248" s="46" t="s">
        <v>702</v>
      </c>
      <c r="H248" s="27">
        <v>253591.02</v>
      </c>
      <c r="I248" s="27">
        <v>26686.59</v>
      </c>
      <c r="J248" s="27">
        <v>0</v>
      </c>
      <c r="K248" s="27">
        <v>280277.61</v>
      </c>
      <c r="L248" s="74">
        <f t="shared" si="1"/>
        <v>26686.59</v>
      </c>
    </row>
    <row r="249" spans="1:12" x14ac:dyDescent="0.3">
      <c r="A249" s="45" t="s">
        <v>703</v>
      </c>
      <c r="B249" s="37" t="s">
        <v>353</v>
      </c>
      <c r="C249" s="38"/>
      <c r="D249" s="38"/>
      <c r="E249" s="38"/>
      <c r="F249" s="38"/>
      <c r="G249" s="46" t="s">
        <v>704</v>
      </c>
      <c r="H249" s="27">
        <v>56617.02</v>
      </c>
      <c r="I249" s="27">
        <v>10554.22</v>
      </c>
      <c r="J249" s="27">
        <v>0</v>
      </c>
      <c r="K249" s="27">
        <v>67171.240000000005</v>
      </c>
      <c r="L249" s="74">
        <f t="shared" si="1"/>
        <v>10554.22</v>
      </c>
    </row>
    <row r="250" spans="1:12" x14ac:dyDescent="0.3">
      <c r="A250" s="45" t="s">
        <v>705</v>
      </c>
      <c r="B250" s="37" t="s">
        <v>353</v>
      </c>
      <c r="C250" s="38"/>
      <c r="D250" s="38"/>
      <c r="E250" s="38"/>
      <c r="F250" s="38"/>
      <c r="G250" s="46" t="s">
        <v>706</v>
      </c>
      <c r="H250" s="27">
        <v>66696.88</v>
      </c>
      <c r="I250" s="27">
        <v>7809.12</v>
      </c>
      <c r="J250" s="27">
        <v>0</v>
      </c>
      <c r="K250" s="27">
        <v>74506</v>
      </c>
      <c r="L250" s="74">
        <f t="shared" si="1"/>
        <v>7809.12</v>
      </c>
    </row>
    <row r="251" spans="1:12" x14ac:dyDescent="0.3">
      <c r="A251" s="47" t="s">
        <v>353</v>
      </c>
      <c r="B251" s="37" t="s">
        <v>353</v>
      </c>
      <c r="C251" s="38"/>
      <c r="D251" s="38"/>
      <c r="E251" s="38"/>
      <c r="F251" s="38"/>
      <c r="G251" s="48" t="s">
        <v>353</v>
      </c>
      <c r="H251" s="26"/>
      <c r="I251" s="26"/>
      <c r="J251" s="26"/>
      <c r="K251" s="26"/>
      <c r="L251" s="74"/>
    </row>
    <row r="252" spans="1:12" x14ac:dyDescent="0.3">
      <c r="A252" s="43" t="s">
        <v>707</v>
      </c>
      <c r="B252" s="37" t="s">
        <v>353</v>
      </c>
      <c r="C252" s="38"/>
      <c r="D252" s="38"/>
      <c r="E252" s="38"/>
      <c r="F252" s="44" t="s">
        <v>708</v>
      </c>
      <c r="G252" s="40"/>
      <c r="H252" s="25">
        <v>8825.9</v>
      </c>
      <c r="I252" s="25">
        <v>0</v>
      </c>
      <c r="J252" s="25">
        <v>0</v>
      </c>
      <c r="K252" s="25">
        <v>8825.9</v>
      </c>
      <c r="L252" s="74">
        <f t="shared" si="1"/>
        <v>0</v>
      </c>
    </row>
    <row r="253" spans="1:12" x14ac:dyDescent="0.3">
      <c r="A253" s="45" t="s">
        <v>709</v>
      </c>
      <c r="B253" s="37" t="s">
        <v>353</v>
      </c>
      <c r="C253" s="38"/>
      <c r="D253" s="38"/>
      <c r="E253" s="38"/>
      <c r="F253" s="38"/>
      <c r="G253" s="46" t="s">
        <v>710</v>
      </c>
      <c r="H253" s="27">
        <v>179.9</v>
      </c>
      <c r="I253" s="27">
        <v>0</v>
      </c>
      <c r="J253" s="27">
        <v>0</v>
      </c>
      <c r="K253" s="27">
        <v>179.9</v>
      </c>
      <c r="L253" s="74"/>
    </row>
    <row r="254" spans="1:12" x14ac:dyDescent="0.3">
      <c r="A254" s="45" t="s">
        <v>711</v>
      </c>
      <c r="B254" s="37" t="s">
        <v>353</v>
      </c>
      <c r="C254" s="38"/>
      <c r="D254" s="38"/>
      <c r="E254" s="38"/>
      <c r="F254" s="38"/>
      <c r="G254" s="46" t="s">
        <v>712</v>
      </c>
      <c r="H254" s="27">
        <v>8646</v>
      </c>
      <c r="I254" s="27">
        <v>0</v>
      </c>
      <c r="J254" s="27">
        <v>0</v>
      </c>
      <c r="K254" s="27">
        <v>8646</v>
      </c>
      <c r="L254" s="74"/>
    </row>
    <row r="255" spans="1:12" x14ac:dyDescent="0.3">
      <c r="A255" s="47" t="s">
        <v>353</v>
      </c>
      <c r="B255" s="37" t="s">
        <v>353</v>
      </c>
      <c r="C255" s="38"/>
      <c r="D255" s="38"/>
      <c r="E255" s="38"/>
      <c r="F255" s="38"/>
      <c r="G255" s="48" t="s">
        <v>353</v>
      </c>
      <c r="H255" s="26"/>
      <c r="I255" s="26"/>
      <c r="J255" s="26"/>
      <c r="K255" s="26"/>
      <c r="L255" s="74"/>
    </row>
    <row r="256" spans="1:12" x14ac:dyDescent="0.3">
      <c r="A256" s="43" t="s">
        <v>719</v>
      </c>
      <c r="B256" s="37" t="s">
        <v>353</v>
      </c>
      <c r="C256" s="38"/>
      <c r="D256" s="38"/>
      <c r="E256" s="38"/>
      <c r="F256" s="44" t="s">
        <v>720</v>
      </c>
      <c r="G256" s="40"/>
      <c r="H256" s="25">
        <v>102246.08</v>
      </c>
      <c r="I256" s="25">
        <v>24650.27</v>
      </c>
      <c r="J256" s="25">
        <v>0</v>
      </c>
      <c r="K256" s="25">
        <v>126896.35</v>
      </c>
      <c r="L256" s="74">
        <f t="shared" si="1"/>
        <v>24650.27</v>
      </c>
    </row>
    <row r="257" spans="1:12" x14ac:dyDescent="0.3">
      <c r="A257" s="45" t="s">
        <v>721</v>
      </c>
      <c r="B257" s="37" t="s">
        <v>353</v>
      </c>
      <c r="C257" s="38"/>
      <c r="D257" s="38"/>
      <c r="E257" s="38"/>
      <c r="F257" s="38"/>
      <c r="G257" s="46" t="s">
        <v>722</v>
      </c>
      <c r="H257" s="27">
        <v>52663.839999999997</v>
      </c>
      <c r="I257" s="27">
        <v>13460.47</v>
      </c>
      <c r="J257" s="27">
        <v>0</v>
      </c>
      <c r="K257" s="27">
        <v>66124.31</v>
      </c>
      <c r="L257" s="74"/>
    </row>
    <row r="258" spans="1:12" x14ac:dyDescent="0.3">
      <c r="A258" s="45" t="s">
        <v>723</v>
      </c>
      <c r="B258" s="37" t="s">
        <v>353</v>
      </c>
      <c r="C258" s="38"/>
      <c r="D258" s="38"/>
      <c r="E258" s="38"/>
      <c r="F258" s="38"/>
      <c r="G258" s="46" t="s">
        <v>724</v>
      </c>
      <c r="H258" s="27">
        <v>22828.99</v>
      </c>
      <c r="I258" s="27">
        <v>4282.1499999999996</v>
      </c>
      <c r="J258" s="27">
        <v>0</v>
      </c>
      <c r="K258" s="27">
        <v>27111.14</v>
      </c>
      <c r="L258" s="74"/>
    </row>
    <row r="259" spans="1:12" x14ac:dyDescent="0.3">
      <c r="A259" s="45" t="s">
        <v>725</v>
      </c>
      <c r="B259" s="37" t="s">
        <v>353</v>
      </c>
      <c r="C259" s="38"/>
      <c r="D259" s="38"/>
      <c r="E259" s="38"/>
      <c r="F259" s="38"/>
      <c r="G259" s="46" t="s">
        <v>726</v>
      </c>
      <c r="H259" s="27">
        <v>4186</v>
      </c>
      <c r="I259" s="27">
        <v>0</v>
      </c>
      <c r="J259" s="27">
        <v>0</v>
      </c>
      <c r="K259" s="27">
        <v>4186</v>
      </c>
      <c r="L259" s="74"/>
    </row>
    <row r="260" spans="1:12" x14ac:dyDescent="0.3">
      <c r="A260" s="45" t="s">
        <v>727</v>
      </c>
      <c r="B260" s="37" t="s">
        <v>353</v>
      </c>
      <c r="C260" s="38"/>
      <c r="D260" s="38"/>
      <c r="E260" s="38"/>
      <c r="F260" s="38"/>
      <c r="G260" s="46" t="s">
        <v>728</v>
      </c>
      <c r="H260" s="27">
        <v>847.5</v>
      </c>
      <c r="I260" s="27">
        <v>0</v>
      </c>
      <c r="J260" s="27">
        <v>0</v>
      </c>
      <c r="K260" s="27">
        <v>847.5</v>
      </c>
      <c r="L260" s="74"/>
    </row>
    <row r="261" spans="1:12" x14ac:dyDescent="0.3">
      <c r="A261" s="45" t="s">
        <v>729</v>
      </c>
      <c r="B261" s="37" t="s">
        <v>353</v>
      </c>
      <c r="C261" s="38"/>
      <c r="D261" s="38"/>
      <c r="E261" s="38"/>
      <c r="F261" s="38"/>
      <c r="G261" s="46" t="s">
        <v>730</v>
      </c>
      <c r="H261" s="27">
        <v>20651.2</v>
      </c>
      <c r="I261" s="27">
        <v>6897.65</v>
      </c>
      <c r="J261" s="27">
        <v>0</v>
      </c>
      <c r="K261" s="27">
        <v>27548.85</v>
      </c>
      <c r="L261" s="74"/>
    </row>
    <row r="262" spans="1:12" x14ac:dyDescent="0.3">
      <c r="A262" s="45" t="s">
        <v>731</v>
      </c>
      <c r="B262" s="37" t="s">
        <v>353</v>
      </c>
      <c r="C262" s="38"/>
      <c r="D262" s="38"/>
      <c r="E262" s="38"/>
      <c r="F262" s="38"/>
      <c r="G262" s="46" t="s">
        <v>686</v>
      </c>
      <c r="H262" s="27">
        <v>1068.55</v>
      </c>
      <c r="I262" s="27">
        <v>10</v>
      </c>
      <c r="J262" s="27">
        <v>0</v>
      </c>
      <c r="K262" s="27">
        <v>1078.55</v>
      </c>
      <c r="L262" s="74"/>
    </row>
    <row r="263" spans="1:12" x14ac:dyDescent="0.3">
      <c r="A263" s="47" t="s">
        <v>353</v>
      </c>
      <c r="B263" s="37" t="s">
        <v>353</v>
      </c>
      <c r="C263" s="38"/>
      <c r="D263" s="38"/>
      <c r="E263" s="38"/>
      <c r="F263" s="38"/>
      <c r="G263" s="48" t="s">
        <v>353</v>
      </c>
      <c r="H263" s="26"/>
      <c r="I263" s="26"/>
      <c r="J263" s="26"/>
      <c r="K263" s="26"/>
      <c r="L263" s="74"/>
    </row>
    <row r="264" spans="1:12" x14ac:dyDescent="0.3">
      <c r="A264" s="43" t="s">
        <v>732</v>
      </c>
      <c r="B264" s="37" t="s">
        <v>353</v>
      </c>
      <c r="C264" s="38"/>
      <c r="D264" s="38"/>
      <c r="E264" s="38"/>
      <c r="F264" s="44" t="s">
        <v>733</v>
      </c>
      <c r="G264" s="40"/>
      <c r="H264" s="25">
        <v>107977.1</v>
      </c>
      <c r="I264" s="25">
        <v>20860.7</v>
      </c>
      <c r="J264" s="25">
        <v>0</v>
      </c>
      <c r="K264" s="25">
        <v>128837.8</v>
      </c>
      <c r="L264" s="74">
        <f t="shared" si="1"/>
        <v>20860.7</v>
      </c>
    </row>
    <row r="265" spans="1:12" x14ac:dyDescent="0.3">
      <c r="A265" s="45" t="s">
        <v>734</v>
      </c>
      <c r="B265" s="37" t="s">
        <v>353</v>
      </c>
      <c r="C265" s="38"/>
      <c r="D265" s="38"/>
      <c r="E265" s="38"/>
      <c r="F265" s="38"/>
      <c r="G265" s="46" t="s">
        <v>538</v>
      </c>
      <c r="H265" s="27">
        <v>14099.2</v>
      </c>
      <c r="I265" s="27">
        <v>2996.08</v>
      </c>
      <c r="J265" s="27">
        <v>0</v>
      </c>
      <c r="K265" s="27">
        <v>17095.28</v>
      </c>
      <c r="L265" s="74"/>
    </row>
    <row r="266" spans="1:12" x14ac:dyDescent="0.3">
      <c r="A266" s="45" t="s">
        <v>735</v>
      </c>
      <c r="B266" s="37" t="s">
        <v>353</v>
      </c>
      <c r="C266" s="38"/>
      <c r="D266" s="38"/>
      <c r="E266" s="38"/>
      <c r="F266" s="38"/>
      <c r="G266" s="46" t="s">
        <v>736</v>
      </c>
      <c r="H266" s="27">
        <v>16856.900000000001</v>
      </c>
      <c r="I266" s="27">
        <v>2006.25</v>
      </c>
      <c r="J266" s="27">
        <v>0</v>
      </c>
      <c r="K266" s="27">
        <v>18863.150000000001</v>
      </c>
      <c r="L266" s="74"/>
    </row>
    <row r="267" spans="1:12" x14ac:dyDescent="0.3">
      <c r="A267" s="45" t="s">
        <v>737</v>
      </c>
      <c r="B267" s="37" t="s">
        <v>353</v>
      </c>
      <c r="C267" s="38"/>
      <c r="D267" s="38"/>
      <c r="E267" s="38"/>
      <c r="F267" s="38"/>
      <c r="G267" s="46" t="s">
        <v>738</v>
      </c>
      <c r="H267" s="27">
        <v>77021</v>
      </c>
      <c r="I267" s="27">
        <v>15858.37</v>
      </c>
      <c r="J267" s="27">
        <v>0</v>
      </c>
      <c r="K267" s="27">
        <v>92879.37</v>
      </c>
      <c r="L267" s="74"/>
    </row>
    <row r="268" spans="1:12" x14ac:dyDescent="0.3">
      <c r="A268" s="47" t="s">
        <v>353</v>
      </c>
      <c r="B268" s="37" t="s">
        <v>353</v>
      </c>
      <c r="C268" s="38"/>
      <c r="D268" s="38"/>
      <c r="E268" s="38"/>
      <c r="F268" s="38"/>
      <c r="G268" s="48" t="s">
        <v>353</v>
      </c>
      <c r="H268" s="26"/>
      <c r="I268" s="26"/>
      <c r="J268" s="26"/>
      <c r="K268" s="26"/>
      <c r="L268" s="74"/>
    </row>
    <row r="269" spans="1:12" x14ac:dyDescent="0.3">
      <c r="A269" s="43" t="s">
        <v>739</v>
      </c>
      <c r="B269" s="37" t="s">
        <v>353</v>
      </c>
      <c r="C269" s="38"/>
      <c r="D269" s="38"/>
      <c r="E269" s="38"/>
      <c r="F269" s="44" t="s">
        <v>740</v>
      </c>
      <c r="G269" s="40"/>
      <c r="H269" s="25">
        <v>58478.59</v>
      </c>
      <c r="I269" s="25">
        <v>18533.830000000002</v>
      </c>
      <c r="J269" s="25">
        <v>0</v>
      </c>
      <c r="K269" s="25">
        <v>77012.42</v>
      </c>
      <c r="L269" s="74">
        <f t="shared" si="1"/>
        <v>18533.830000000002</v>
      </c>
    </row>
    <row r="270" spans="1:12" x14ac:dyDescent="0.3">
      <c r="A270" s="45" t="s">
        <v>741</v>
      </c>
      <c r="B270" s="37" t="s">
        <v>353</v>
      </c>
      <c r="C270" s="38"/>
      <c r="D270" s="38"/>
      <c r="E270" s="38"/>
      <c r="F270" s="38"/>
      <c r="G270" s="46" t="s">
        <v>742</v>
      </c>
      <c r="H270" s="27">
        <v>196.14</v>
      </c>
      <c r="I270" s="27">
        <v>26.32</v>
      </c>
      <c r="J270" s="27">
        <v>0</v>
      </c>
      <c r="K270" s="27">
        <v>222.46</v>
      </c>
      <c r="L270" s="74"/>
    </row>
    <row r="271" spans="1:12" x14ac:dyDescent="0.3">
      <c r="A271" s="45" t="s">
        <v>743</v>
      </c>
      <c r="B271" s="37" t="s">
        <v>353</v>
      </c>
      <c r="C271" s="38"/>
      <c r="D271" s="38"/>
      <c r="E271" s="38"/>
      <c r="F271" s="38"/>
      <c r="G271" s="46" t="s">
        <v>744</v>
      </c>
      <c r="H271" s="27">
        <v>6650.55</v>
      </c>
      <c r="I271" s="27">
        <v>640.20000000000005</v>
      </c>
      <c r="J271" s="27">
        <v>0</v>
      </c>
      <c r="K271" s="27">
        <v>7290.75</v>
      </c>
      <c r="L271" s="74"/>
    </row>
    <row r="272" spans="1:12" x14ac:dyDescent="0.3">
      <c r="A272" s="45" t="s">
        <v>745</v>
      </c>
      <c r="B272" s="37" t="s">
        <v>353</v>
      </c>
      <c r="C272" s="38"/>
      <c r="D272" s="38"/>
      <c r="E272" s="38"/>
      <c r="F272" s="38"/>
      <c r="G272" s="46" t="s">
        <v>746</v>
      </c>
      <c r="H272" s="27">
        <v>353</v>
      </c>
      <c r="I272" s="27">
        <v>70</v>
      </c>
      <c r="J272" s="27">
        <v>0</v>
      </c>
      <c r="K272" s="27">
        <v>423</v>
      </c>
      <c r="L272" s="74"/>
    </row>
    <row r="273" spans="1:12" x14ac:dyDescent="0.3">
      <c r="A273" s="45" t="s">
        <v>747</v>
      </c>
      <c r="B273" s="37" t="s">
        <v>353</v>
      </c>
      <c r="C273" s="38"/>
      <c r="D273" s="38"/>
      <c r="E273" s="38"/>
      <c r="F273" s="38"/>
      <c r="G273" s="46" t="s">
        <v>748</v>
      </c>
      <c r="H273" s="27">
        <v>385.57</v>
      </c>
      <c r="I273" s="27">
        <v>0</v>
      </c>
      <c r="J273" s="27">
        <v>0</v>
      </c>
      <c r="K273" s="27">
        <v>385.57</v>
      </c>
      <c r="L273" s="74"/>
    </row>
    <row r="274" spans="1:12" x14ac:dyDescent="0.3">
      <c r="A274" s="45" t="s">
        <v>749</v>
      </c>
      <c r="B274" s="37" t="s">
        <v>353</v>
      </c>
      <c r="C274" s="38"/>
      <c r="D274" s="38"/>
      <c r="E274" s="38"/>
      <c r="F274" s="38"/>
      <c r="G274" s="46" t="s">
        <v>750</v>
      </c>
      <c r="H274" s="27">
        <v>4698.5200000000004</v>
      </c>
      <c r="I274" s="27">
        <v>5130</v>
      </c>
      <c r="J274" s="27">
        <v>0</v>
      </c>
      <c r="K274" s="27">
        <v>9828.52</v>
      </c>
      <c r="L274" s="74"/>
    </row>
    <row r="275" spans="1:12" x14ac:dyDescent="0.3">
      <c r="A275" s="45" t="s">
        <v>751</v>
      </c>
      <c r="B275" s="37" t="s">
        <v>353</v>
      </c>
      <c r="C275" s="38"/>
      <c r="D275" s="38"/>
      <c r="E275" s="38"/>
      <c r="F275" s="38"/>
      <c r="G275" s="46" t="s">
        <v>752</v>
      </c>
      <c r="H275" s="27">
        <v>10</v>
      </c>
      <c r="I275" s="27">
        <v>0</v>
      </c>
      <c r="J275" s="27">
        <v>0</v>
      </c>
      <c r="K275" s="27">
        <v>10</v>
      </c>
      <c r="L275" s="74"/>
    </row>
    <row r="276" spans="1:12" x14ac:dyDescent="0.3">
      <c r="A276" s="45" t="s">
        <v>753</v>
      </c>
      <c r="B276" s="37" t="s">
        <v>353</v>
      </c>
      <c r="C276" s="38"/>
      <c r="D276" s="38"/>
      <c r="E276" s="38"/>
      <c r="F276" s="38"/>
      <c r="G276" s="46" t="s">
        <v>754</v>
      </c>
      <c r="H276" s="27">
        <v>246</v>
      </c>
      <c r="I276" s="27">
        <v>0</v>
      </c>
      <c r="J276" s="27">
        <v>0</v>
      </c>
      <c r="K276" s="27">
        <v>246</v>
      </c>
      <c r="L276" s="74"/>
    </row>
    <row r="277" spans="1:12" x14ac:dyDescent="0.3">
      <c r="A277" s="45" t="s">
        <v>755</v>
      </c>
      <c r="B277" s="37" t="s">
        <v>353</v>
      </c>
      <c r="C277" s="38"/>
      <c r="D277" s="38"/>
      <c r="E277" s="38"/>
      <c r="F277" s="38"/>
      <c r="G277" s="46" t="s">
        <v>756</v>
      </c>
      <c r="H277" s="27">
        <v>4398.8999999999996</v>
      </c>
      <c r="I277" s="27">
        <v>0</v>
      </c>
      <c r="J277" s="27">
        <v>0</v>
      </c>
      <c r="K277" s="27">
        <v>4398.8999999999996</v>
      </c>
      <c r="L277" s="74"/>
    </row>
    <row r="278" spans="1:12" x14ac:dyDescent="0.3">
      <c r="A278" s="45" t="s">
        <v>757</v>
      </c>
      <c r="B278" s="37" t="s">
        <v>353</v>
      </c>
      <c r="C278" s="38"/>
      <c r="D278" s="38"/>
      <c r="E278" s="38"/>
      <c r="F278" s="38"/>
      <c r="G278" s="46" t="s">
        <v>758</v>
      </c>
      <c r="H278" s="27">
        <v>0</v>
      </c>
      <c r="I278" s="27">
        <v>599.85</v>
      </c>
      <c r="J278" s="27">
        <v>0</v>
      </c>
      <c r="K278" s="27">
        <v>599.85</v>
      </c>
      <c r="L278" s="74"/>
    </row>
    <row r="279" spans="1:12" x14ac:dyDescent="0.3">
      <c r="A279" s="45" t="s">
        <v>759</v>
      </c>
      <c r="B279" s="37" t="s">
        <v>353</v>
      </c>
      <c r="C279" s="38"/>
      <c r="D279" s="38"/>
      <c r="E279" s="38"/>
      <c r="F279" s="38"/>
      <c r="G279" s="46" t="s">
        <v>760</v>
      </c>
      <c r="H279" s="27">
        <v>13640.62</v>
      </c>
      <c r="I279" s="27">
        <v>1601.22</v>
      </c>
      <c r="J279" s="27">
        <v>0</v>
      </c>
      <c r="K279" s="27">
        <v>15241.84</v>
      </c>
      <c r="L279" s="74"/>
    </row>
    <row r="280" spans="1:12" x14ac:dyDescent="0.3">
      <c r="A280" s="45" t="s">
        <v>761</v>
      </c>
      <c r="B280" s="37" t="s">
        <v>353</v>
      </c>
      <c r="C280" s="38"/>
      <c r="D280" s="38"/>
      <c r="E280" s="38"/>
      <c r="F280" s="38"/>
      <c r="G280" s="46" t="s">
        <v>762</v>
      </c>
      <c r="H280" s="27">
        <v>1690.12</v>
      </c>
      <c r="I280" s="27">
        <v>675.63</v>
      </c>
      <c r="J280" s="27">
        <v>0</v>
      </c>
      <c r="K280" s="27">
        <v>2365.75</v>
      </c>
      <c r="L280" s="74"/>
    </row>
    <row r="281" spans="1:12" x14ac:dyDescent="0.3">
      <c r="A281" s="45" t="s">
        <v>763</v>
      </c>
      <c r="B281" s="37" t="s">
        <v>353</v>
      </c>
      <c r="C281" s="38"/>
      <c r="D281" s="38"/>
      <c r="E281" s="38"/>
      <c r="F281" s="38"/>
      <c r="G281" s="46" t="s">
        <v>764</v>
      </c>
      <c r="H281" s="27">
        <v>1773.12</v>
      </c>
      <c r="I281" s="27">
        <v>0</v>
      </c>
      <c r="J281" s="27">
        <v>0</v>
      </c>
      <c r="K281" s="27">
        <v>1773.12</v>
      </c>
      <c r="L281" s="74"/>
    </row>
    <row r="282" spans="1:12" x14ac:dyDescent="0.3">
      <c r="A282" s="45" t="s">
        <v>765</v>
      </c>
      <c r="B282" s="37" t="s">
        <v>353</v>
      </c>
      <c r="C282" s="38"/>
      <c r="D282" s="38"/>
      <c r="E282" s="38"/>
      <c r="F282" s="38"/>
      <c r="G282" s="46" t="s">
        <v>766</v>
      </c>
      <c r="H282" s="27">
        <v>24436.05</v>
      </c>
      <c r="I282" s="27">
        <v>9790.61</v>
      </c>
      <c r="J282" s="27">
        <v>0</v>
      </c>
      <c r="K282" s="27">
        <v>34226.660000000003</v>
      </c>
      <c r="L282" s="74"/>
    </row>
    <row r="283" spans="1:12" x14ac:dyDescent="0.3">
      <c r="A283" s="47" t="s">
        <v>353</v>
      </c>
      <c r="B283" s="37" t="s">
        <v>353</v>
      </c>
      <c r="C283" s="38"/>
      <c r="D283" s="38"/>
      <c r="E283" s="38"/>
      <c r="F283" s="38"/>
      <c r="G283" s="48" t="s">
        <v>353</v>
      </c>
      <c r="H283" s="26"/>
      <c r="I283" s="26"/>
      <c r="J283" s="26"/>
      <c r="K283" s="26"/>
      <c r="L283" s="74"/>
    </row>
    <row r="284" spans="1:12" x14ac:dyDescent="0.3">
      <c r="A284" s="43" t="s">
        <v>767</v>
      </c>
      <c r="B284" s="37" t="s">
        <v>353</v>
      </c>
      <c r="C284" s="38"/>
      <c r="D284" s="38"/>
      <c r="E284" s="38"/>
      <c r="F284" s="44" t="s">
        <v>768</v>
      </c>
      <c r="G284" s="40"/>
      <c r="H284" s="25">
        <v>6739.2</v>
      </c>
      <c r="I284" s="25">
        <v>0</v>
      </c>
      <c r="J284" s="25">
        <v>0</v>
      </c>
      <c r="K284" s="25">
        <v>6739.2</v>
      </c>
      <c r="L284" s="74">
        <f t="shared" ref="L284:L344" si="2">I284-J284</f>
        <v>0</v>
      </c>
    </row>
    <row r="285" spans="1:12" x14ac:dyDescent="0.3">
      <c r="A285" s="45" t="s">
        <v>769</v>
      </c>
      <c r="B285" s="37" t="s">
        <v>353</v>
      </c>
      <c r="C285" s="38"/>
      <c r="D285" s="38"/>
      <c r="E285" s="38"/>
      <c r="F285" s="38"/>
      <c r="G285" s="46" t="s">
        <v>770</v>
      </c>
      <c r="H285" s="27">
        <v>800</v>
      </c>
      <c r="I285" s="27">
        <v>0</v>
      </c>
      <c r="J285" s="27">
        <v>0</v>
      </c>
      <c r="K285" s="27">
        <v>800</v>
      </c>
      <c r="L285" s="74"/>
    </row>
    <row r="286" spans="1:12" x14ac:dyDescent="0.3">
      <c r="A286" s="45" t="s">
        <v>771</v>
      </c>
      <c r="B286" s="37" t="s">
        <v>353</v>
      </c>
      <c r="C286" s="38"/>
      <c r="D286" s="38"/>
      <c r="E286" s="38"/>
      <c r="F286" s="38"/>
      <c r="G286" s="46" t="s">
        <v>772</v>
      </c>
      <c r="H286" s="27">
        <v>5924.2</v>
      </c>
      <c r="I286" s="27">
        <v>0</v>
      </c>
      <c r="J286" s="27">
        <v>0</v>
      </c>
      <c r="K286" s="27">
        <v>5924.2</v>
      </c>
      <c r="L286" s="74"/>
    </row>
    <row r="287" spans="1:12" x14ac:dyDescent="0.3">
      <c r="A287" s="45" t="s">
        <v>773</v>
      </c>
      <c r="B287" s="37" t="s">
        <v>353</v>
      </c>
      <c r="C287" s="38"/>
      <c r="D287" s="38"/>
      <c r="E287" s="38"/>
      <c r="F287" s="38"/>
      <c r="G287" s="46" t="s">
        <v>774</v>
      </c>
      <c r="H287" s="27">
        <v>15</v>
      </c>
      <c r="I287" s="27">
        <v>0</v>
      </c>
      <c r="J287" s="27">
        <v>0</v>
      </c>
      <c r="K287" s="27">
        <v>15</v>
      </c>
      <c r="L287" s="74"/>
    </row>
    <row r="288" spans="1:12" x14ac:dyDescent="0.3">
      <c r="A288" s="47" t="s">
        <v>353</v>
      </c>
      <c r="B288" s="37" t="s">
        <v>353</v>
      </c>
      <c r="C288" s="38"/>
      <c r="D288" s="38"/>
      <c r="E288" s="38"/>
      <c r="F288" s="38"/>
      <c r="G288" s="48" t="s">
        <v>353</v>
      </c>
      <c r="H288" s="26"/>
      <c r="I288" s="26"/>
      <c r="J288" s="26"/>
      <c r="K288" s="26"/>
      <c r="L288" s="74"/>
    </row>
    <row r="289" spans="1:12" x14ac:dyDescent="0.3">
      <c r="A289" s="43" t="s">
        <v>775</v>
      </c>
      <c r="B289" s="37" t="s">
        <v>353</v>
      </c>
      <c r="C289" s="38"/>
      <c r="D289" s="38"/>
      <c r="E289" s="38"/>
      <c r="F289" s="44" t="s">
        <v>776</v>
      </c>
      <c r="G289" s="40"/>
      <c r="H289" s="25">
        <v>3300</v>
      </c>
      <c r="I289" s="25">
        <v>0</v>
      </c>
      <c r="J289" s="25">
        <v>0</v>
      </c>
      <c r="K289" s="25">
        <v>3300</v>
      </c>
      <c r="L289" s="74">
        <f t="shared" si="2"/>
        <v>0</v>
      </c>
    </row>
    <row r="290" spans="1:12" x14ac:dyDescent="0.3">
      <c r="A290" s="45" t="s">
        <v>777</v>
      </c>
      <c r="B290" s="37" t="s">
        <v>353</v>
      </c>
      <c r="C290" s="38"/>
      <c r="D290" s="38"/>
      <c r="E290" s="38"/>
      <c r="F290" s="38"/>
      <c r="G290" s="46" t="s">
        <v>778</v>
      </c>
      <c r="H290" s="27">
        <v>3300</v>
      </c>
      <c r="I290" s="27">
        <v>0</v>
      </c>
      <c r="J290" s="27">
        <v>0</v>
      </c>
      <c r="K290" s="27">
        <v>3300</v>
      </c>
      <c r="L290" s="74"/>
    </row>
    <row r="291" spans="1:12" x14ac:dyDescent="0.3">
      <c r="A291" s="47" t="s">
        <v>353</v>
      </c>
      <c r="B291" s="37" t="s">
        <v>353</v>
      </c>
      <c r="C291" s="38"/>
      <c r="D291" s="38"/>
      <c r="E291" s="38"/>
      <c r="F291" s="38"/>
      <c r="G291" s="48" t="s">
        <v>353</v>
      </c>
      <c r="H291" s="26"/>
      <c r="I291" s="26"/>
      <c r="J291" s="26"/>
      <c r="K291" s="26"/>
      <c r="L291" s="74"/>
    </row>
    <row r="292" spans="1:12" x14ac:dyDescent="0.3">
      <c r="A292" s="43" t="s">
        <v>779</v>
      </c>
      <c r="B292" s="36" t="s">
        <v>353</v>
      </c>
      <c r="C292" s="44" t="s">
        <v>780</v>
      </c>
      <c r="D292" s="40"/>
      <c r="E292" s="40"/>
      <c r="F292" s="40"/>
      <c r="G292" s="40"/>
      <c r="H292" s="25">
        <v>360790.57</v>
      </c>
      <c r="I292" s="25">
        <v>146410.13</v>
      </c>
      <c r="J292" s="25">
        <v>0</v>
      </c>
      <c r="K292" s="25">
        <v>507200.7</v>
      </c>
      <c r="L292" s="74">
        <f t="shared" si="2"/>
        <v>146410.13</v>
      </c>
    </row>
    <row r="293" spans="1:12" x14ac:dyDescent="0.3">
      <c r="A293" s="43" t="s">
        <v>781</v>
      </c>
      <c r="B293" s="37" t="s">
        <v>353</v>
      </c>
      <c r="C293" s="38"/>
      <c r="D293" s="44" t="s">
        <v>780</v>
      </c>
      <c r="E293" s="40"/>
      <c r="F293" s="40"/>
      <c r="G293" s="40"/>
      <c r="H293" s="25">
        <v>360790.57</v>
      </c>
      <c r="I293" s="25">
        <v>146410.13</v>
      </c>
      <c r="J293" s="25">
        <v>0</v>
      </c>
      <c r="K293" s="25">
        <v>507200.7</v>
      </c>
      <c r="L293" s="74"/>
    </row>
    <row r="294" spans="1:12" x14ac:dyDescent="0.3">
      <c r="A294" s="43" t="s">
        <v>782</v>
      </c>
      <c r="B294" s="37" t="s">
        <v>353</v>
      </c>
      <c r="C294" s="38"/>
      <c r="D294" s="38"/>
      <c r="E294" s="44" t="s">
        <v>780</v>
      </c>
      <c r="F294" s="40"/>
      <c r="G294" s="40"/>
      <c r="H294" s="25">
        <v>360790.57</v>
      </c>
      <c r="I294" s="25">
        <v>146410.13</v>
      </c>
      <c r="J294" s="25">
        <v>0</v>
      </c>
      <c r="K294" s="25">
        <v>507200.7</v>
      </c>
      <c r="L294" s="74"/>
    </row>
    <row r="295" spans="1:12" x14ac:dyDescent="0.3">
      <c r="A295" s="43" t="s">
        <v>783</v>
      </c>
      <c r="B295" s="37" t="s">
        <v>353</v>
      </c>
      <c r="C295" s="38"/>
      <c r="D295" s="38"/>
      <c r="E295" s="38"/>
      <c r="F295" s="44" t="s">
        <v>784</v>
      </c>
      <c r="G295" s="40"/>
      <c r="H295" s="25">
        <v>258772.9</v>
      </c>
      <c r="I295" s="25">
        <v>83438.539999999994</v>
      </c>
      <c r="J295" s="25">
        <v>0</v>
      </c>
      <c r="K295" s="25">
        <v>342211.44</v>
      </c>
      <c r="L295" s="74">
        <f t="shared" si="2"/>
        <v>83438.539999999994</v>
      </c>
    </row>
    <row r="296" spans="1:12" x14ac:dyDescent="0.3">
      <c r="A296" s="45" t="s">
        <v>785</v>
      </c>
      <c r="B296" s="37" t="s">
        <v>353</v>
      </c>
      <c r="C296" s="38"/>
      <c r="D296" s="38"/>
      <c r="E296" s="38"/>
      <c r="F296" s="38"/>
      <c r="G296" s="46" t="s">
        <v>786</v>
      </c>
      <c r="H296" s="27">
        <v>0</v>
      </c>
      <c r="I296" s="27">
        <v>19916.77</v>
      </c>
      <c r="J296" s="27">
        <v>0</v>
      </c>
      <c r="K296" s="27">
        <v>19916.77</v>
      </c>
      <c r="L296" s="74"/>
    </row>
    <row r="297" spans="1:12" x14ac:dyDescent="0.3">
      <c r="A297" s="45" t="s">
        <v>787</v>
      </c>
      <c r="B297" s="37" t="s">
        <v>353</v>
      </c>
      <c r="C297" s="38"/>
      <c r="D297" s="38"/>
      <c r="E297" s="38"/>
      <c r="F297" s="38"/>
      <c r="G297" s="46" t="s">
        <v>788</v>
      </c>
      <c r="H297" s="27">
        <v>7730</v>
      </c>
      <c r="I297" s="27">
        <v>0</v>
      </c>
      <c r="J297" s="27">
        <v>0</v>
      </c>
      <c r="K297" s="27">
        <v>7730</v>
      </c>
      <c r="L297" s="74"/>
    </row>
    <row r="298" spans="1:12" x14ac:dyDescent="0.3">
      <c r="A298" s="45" t="s">
        <v>789</v>
      </c>
      <c r="B298" s="37" t="s">
        <v>353</v>
      </c>
      <c r="C298" s="38"/>
      <c r="D298" s="38"/>
      <c r="E298" s="38"/>
      <c r="F298" s="38"/>
      <c r="G298" s="46" t="s">
        <v>790</v>
      </c>
      <c r="H298" s="27">
        <v>139.97999999999999</v>
      </c>
      <c r="I298" s="27">
        <v>0</v>
      </c>
      <c r="J298" s="27">
        <v>0</v>
      </c>
      <c r="K298" s="27">
        <v>139.97999999999999</v>
      </c>
      <c r="L298" s="74"/>
    </row>
    <row r="299" spans="1:12" x14ac:dyDescent="0.3">
      <c r="A299" s="45" t="s">
        <v>791</v>
      </c>
      <c r="B299" s="37" t="s">
        <v>353</v>
      </c>
      <c r="C299" s="38"/>
      <c r="D299" s="38"/>
      <c r="E299" s="38"/>
      <c r="F299" s="38"/>
      <c r="G299" s="46" t="s">
        <v>792</v>
      </c>
      <c r="H299" s="27">
        <v>65484</v>
      </c>
      <c r="I299" s="27">
        <v>7276</v>
      </c>
      <c r="J299" s="27">
        <v>0</v>
      </c>
      <c r="K299" s="27">
        <v>72760</v>
      </c>
      <c r="L299" s="74"/>
    </row>
    <row r="300" spans="1:12" x14ac:dyDescent="0.3">
      <c r="A300" s="45" t="s">
        <v>793</v>
      </c>
      <c r="B300" s="37" t="s">
        <v>353</v>
      </c>
      <c r="C300" s="38"/>
      <c r="D300" s="38"/>
      <c r="E300" s="38"/>
      <c r="F300" s="38"/>
      <c r="G300" s="46" t="s">
        <v>794</v>
      </c>
      <c r="H300" s="27">
        <v>6943.37</v>
      </c>
      <c r="I300" s="27">
        <v>167.75</v>
      </c>
      <c r="J300" s="27">
        <v>0</v>
      </c>
      <c r="K300" s="27">
        <v>7111.12</v>
      </c>
      <c r="L300" s="74"/>
    </row>
    <row r="301" spans="1:12" x14ac:dyDescent="0.3">
      <c r="A301" s="45" t="s">
        <v>795</v>
      </c>
      <c r="B301" s="37" t="s">
        <v>353</v>
      </c>
      <c r="C301" s="38"/>
      <c r="D301" s="38"/>
      <c r="E301" s="38"/>
      <c r="F301" s="38"/>
      <c r="G301" s="46" t="s">
        <v>796</v>
      </c>
      <c r="H301" s="27">
        <v>61892.94</v>
      </c>
      <c r="I301" s="27">
        <v>6893.42</v>
      </c>
      <c r="J301" s="27">
        <v>0</v>
      </c>
      <c r="K301" s="27">
        <v>68786.36</v>
      </c>
      <c r="L301" s="74"/>
    </row>
    <row r="302" spans="1:12" x14ac:dyDescent="0.3">
      <c r="A302" s="45" t="s">
        <v>797</v>
      </c>
      <c r="B302" s="37" t="s">
        <v>353</v>
      </c>
      <c r="C302" s="38"/>
      <c r="D302" s="38"/>
      <c r="E302" s="38"/>
      <c r="F302" s="38"/>
      <c r="G302" s="46" t="s">
        <v>798</v>
      </c>
      <c r="H302" s="27">
        <v>5488.05</v>
      </c>
      <c r="I302" s="27">
        <v>0</v>
      </c>
      <c r="J302" s="27">
        <v>0</v>
      </c>
      <c r="K302" s="27">
        <v>5488.05</v>
      </c>
      <c r="L302" s="74"/>
    </row>
    <row r="303" spans="1:12" x14ac:dyDescent="0.3">
      <c r="A303" s="45" t="s">
        <v>799</v>
      </c>
      <c r="B303" s="37" t="s">
        <v>353</v>
      </c>
      <c r="C303" s="38"/>
      <c r="D303" s="38"/>
      <c r="E303" s="38"/>
      <c r="F303" s="38"/>
      <c r="G303" s="46" t="s">
        <v>800</v>
      </c>
      <c r="H303" s="27">
        <v>103823.93</v>
      </c>
      <c r="I303" s="27">
        <v>49184.6</v>
      </c>
      <c r="J303" s="27">
        <v>0</v>
      </c>
      <c r="K303" s="27">
        <v>153008.53</v>
      </c>
      <c r="L303" s="74"/>
    </row>
    <row r="304" spans="1:12" x14ac:dyDescent="0.3">
      <c r="A304" s="45" t="s">
        <v>801</v>
      </c>
      <c r="B304" s="37" t="s">
        <v>353</v>
      </c>
      <c r="C304" s="38"/>
      <c r="D304" s="38"/>
      <c r="E304" s="38"/>
      <c r="F304" s="38"/>
      <c r="G304" s="46" t="s">
        <v>802</v>
      </c>
      <c r="H304" s="27">
        <v>7270.63</v>
      </c>
      <c r="I304" s="27">
        <v>0</v>
      </c>
      <c r="J304" s="27">
        <v>0</v>
      </c>
      <c r="K304" s="27">
        <v>7270.63</v>
      </c>
      <c r="L304" s="74"/>
    </row>
    <row r="305" spans="1:12" x14ac:dyDescent="0.3">
      <c r="A305" s="47" t="s">
        <v>353</v>
      </c>
      <c r="B305" s="37" t="s">
        <v>353</v>
      </c>
      <c r="C305" s="38"/>
      <c r="D305" s="38"/>
      <c r="E305" s="38"/>
      <c r="F305" s="38"/>
      <c r="G305" s="48" t="s">
        <v>353</v>
      </c>
      <c r="H305" s="26"/>
      <c r="I305" s="26"/>
      <c r="J305" s="26"/>
      <c r="K305" s="26"/>
      <c r="L305" s="74"/>
    </row>
    <row r="306" spans="1:12" x14ac:dyDescent="0.3">
      <c r="A306" s="43" t="s">
        <v>803</v>
      </c>
      <c r="B306" s="37" t="s">
        <v>353</v>
      </c>
      <c r="C306" s="38"/>
      <c r="D306" s="38"/>
      <c r="E306" s="38"/>
      <c r="F306" s="44" t="s">
        <v>804</v>
      </c>
      <c r="G306" s="40"/>
      <c r="H306" s="25">
        <v>35028.22</v>
      </c>
      <c r="I306" s="25">
        <v>15186.44</v>
      </c>
      <c r="J306" s="25">
        <v>0</v>
      </c>
      <c r="K306" s="25">
        <v>50214.66</v>
      </c>
      <c r="L306" s="74">
        <f t="shared" si="2"/>
        <v>15186.44</v>
      </c>
    </row>
    <row r="307" spans="1:12" x14ac:dyDescent="0.3">
      <c r="A307" s="45" t="s">
        <v>805</v>
      </c>
      <c r="B307" s="37" t="s">
        <v>353</v>
      </c>
      <c r="C307" s="38"/>
      <c r="D307" s="38"/>
      <c r="E307" s="38"/>
      <c r="F307" s="38"/>
      <c r="G307" s="46" t="s">
        <v>806</v>
      </c>
      <c r="H307" s="27">
        <v>549</v>
      </c>
      <c r="I307" s="27">
        <v>0</v>
      </c>
      <c r="J307" s="27">
        <v>0</v>
      </c>
      <c r="K307" s="27">
        <v>549</v>
      </c>
      <c r="L307" s="74"/>
    </row>
    <row r="308" spans="1:12" x14ac:dyDescent="0.3">
      <c r="A308" s="45" t="s">
        <v>807</v>
      </c>
      <c r="B308" s="37" t="s">
        <v>353</v>
      </c>
      <c r="C308" s="38"/>
      <c r="D308" s="38"/>
      <c r="E308" s="38"/>
      <c r="F308" s="38"/>
      <c r="G308" s="46" t="s">
        <v>808</v>
      </c>
      <c r="H308" s="27">
        <v>34479.22</v>
      </c>
      <c r="I308" s="27">
        <v>10686.44</v>
      </c>
      <c r="J308" s="27">
        <v>0</v>
      </c>
      <c r="K308" s="27">
        <v>45165.66</v>
      </c>
      <c r="L308" s="74"/>
    </row>
    <row r="309" spans="1:12" x14ac:dyDescent="0.3">
      <c r="A309" s="45" t="s">
        <v>809</v>
      </c>
      <c r="B309" s="37" t="s">
        <v>353</v>
      </c>
      <c r="C309" s="38"/>
      <c r="D309" s="38"/>
      <c r="E309" s="38"/>
      <c r="F309" s="38"/>
      <c r="G309" s="46" t="s">
        <v>810</v>
      </c>
      <c r="H309" s="27">
        <v>0</v>
      </c>
      <c r="I309" s="27">
        <v>4500</v>
      </c>
      <c r="J309" s="27">
        <v>0</v>
      </c>
      <c r="K309" s="27">
        <v>4500</v>
      </c>
      <c r="L309" s="74"/>
    </row>
    <row r="310" spans="1:12" x14ac:dyDescent="0.3">
      <c r="A310" s="47" t="s">
        <v>353</v>
      </c>
      <c r="B310" s="37" t="s">
        <v>353</v>
      </c>
      <c r="C310" s="38"/>
      <c r="D310" s="38"/>
      <c r="E310" s="38"/>
      <c r="F310" s="38"/>
      <c r="G310" s="48" t="s">
        <v>353</v>
      </c>
      <c r="H310" s="26"/>
      <c r="I310" s="26"/>
      <c r="J310" s="26"/>
      <c r="K310" s="26"/>
      <c r="L310" s="74"/>
    </row>
    <row r="311" spans="1:12" x14ac:dyDescent="0.3">
      <c r="A311" s="43" t="s">
        <v>811</v>
      </c>
      <c r="B311" s="37" t="s">
        <v>353</v>
      </c>
      <c r="C311" s="38"/>
      <c r="D311" s="38"/>
      <c r="E311" s="38"/>
      <c r="F311" s="44" t="s">
        <v>812</v>
      </c>
      <c r="G311" s="40"/>
      <c r="H311" s="25">
        <v>40277.83</v>
      </c>
      <c r="I311" s="25">
        <v>4573.67</v>
      </c>
      <c r="J311" s="25">
        <v>0</v>
      </c>
      <c r="K311" s="25">
        <v>44851.5</v>
      </c>
      <c r="L311" s="74">
        <f t="shared" si="2"/>
        <v>4573.67</v>
      </c>
    </row>
    <row r="312" spans="1:12" x14ac:dyDescent="0.3">
      <c r="A312" s="45" t="s">
        <v>813</v>
      </c>
      <c r="B312" s="37" t="s">
        <v>353</v>
      </c>
      <c r="C312" s="38"/>
      <c r="D312" s="38"/>
      <c r="E312" s="38"/>
      <c r="F312" s="38"/>
      <c r="G312" s="46" t="s">
        <v>814</v>
      </c>
      <c r="H312" s="27">
        <v>40277.83</v>
      </c>
      <c r="I312" s="27">
        <v>4573.67</v>
      </c>
      <c r="J312" s="27">
        <v>0</v>
      </c>
      <c r="K312" s="27">
        <v>44851.5</v>
      </c>
      <c r="L312" s="74"/>
    </row>
    <row r="313" spans="1:12" x14ac:dyDescent="0.3">
      <c r="A313" s="47" t="s">
        <v>353</v>
      </c>
      <c r="B313" s="37" t="s">
        <v>353</v>
      </c>
      <c r="C313" s="38"/>
      <c r="D313" s="38"/>
      <c r="E313" s="38"/>
      <c r="F313" s="38"/>
      <c r="G313" s="48" t="s">
        <v>353</v>
      </c>
      <c r="H313" s="26"/>
      <c r="I313" s="26"/>
      <c r="J313" s="26"/>
      <c r="K313" s="26"/>
      <c r="L313" s="74"/>
    </row>
    <row r="314" spans="1:12" x14ac:dyDescent="0.3">
      <c r="A314" s="43" t="s">
        <v>815</v>
      </c>
      <c r="B314" s="37" t="s">
        <v>353</v>
      </c>
      <c r="C314" s="38"/>
      <c r="D314" s="38"/>
      <c r="E314" s="38"/>
      <c r="F314" s="44" t="s">
        <v>768</v>
      </c>
      <c r="G314" s="40"/>
      <c r="H314" s="25">
        <v>26711.62</v>
      </c>
      <c r="I314" s="25">
        <v>43211.48</v>
      </c>
      <c r="J314" s="25">
        <v>0</v>
      </c>
      <c r="K314" s="25">
        <v>69923.100000000006</v>
      </c>
      <c r="L314" s="74">
        <f t="shared" si="2"/>
        <v>43211.48</v>
      </c>
    </row>
    <row r="315" spans="1:12" x14ac:dyDescent="0.3">
      <c r="A315" s="45" t="s">
        <v>816</v>
      </c>
      <c r="B315" s="37" t="s">
        <v>353</v>
      </c>
      <c r="C315" s="38"/>
      <c r="D315" s="38"/>
      <c r="E315" s="38"/>
      <c r="F315" s="38"/>
      <c r="G315" s="46" t="s">
        <v>770</v>
      </c>
      <c r="H315" s="27">
        <v>8822</v>
      </c>
      <c r="I315" s="27">
        <v>0</v>
      </c>
      <c r="J315" s="27">
        <v>0</v>
      </c>
      <c r="K315" s="27">
        <v>8822</v>
      </c>
      <c r="L315" s="74"/>
    </row>
    <row r="316" spans="1:12" x14ac:dyDescent="0.3">
      <c r="A316" s="45" t="s">
        <v>817</v>
      </c>
      <c r="B316" s="37" t="s">
        <v>353</v>
      </c>
      <c r="C316" s="38"/>
      <c r="D316" s="38"/>
      <c r="E316" s="38"/>
      <c r="F316" s="38"/>
      <c r="G316" s="46" t="s">
        <v>818</v>
      </c>
      <c r="H316" s="27">
        <v>0</v>
      </c>
      <c r="I316" s="27">
        <v>31000</v>
      </c>
      <c r="J316" s="27">
        <v>0</v>
      </c>
      <c r="K316" s="27">
        <v>31000</v>
      </c>
      <c r="L316" s="74"/>
    </row>
    <row r="317" spans="1:12" x14ac:dyDescent="0.3">
      <c r="A317" s="45" t="s">
        <v>819</v>
      </c>
      <c r="B317" s="37" t="s">
        <v>353</v>
      </c>
      <c r="C317" s="38"/>
      <c r="D317" s="38"/>
      <c r="E317" s="38"/>
      <c r="F317" s="38"/>
      <c r="G317" s="46" t="s">
        <v>772</v>
      </c>
      <c r="H317" s="27">
        <v>17889.62</v>
      </c>
      <c r="I317" s="27">
        <v>12211.48</v>
      </c>
      <c r="J317" s="27">
        <v>0</v>
      </c>
      <c r="K317" s="27">
        <v>30101.1</v>
      </c>
      <c r="L317" s="74"/>
    </row>
    <row r="318" spans="1:12" x14ac:dyDescent="0.3">
      <c r="A318" s="47" t="s">
        <v>353</v>
      </c>
      <c r="B318" s="37" t="s">
        <v>353</v>
      </c>
      <c r="C318" s="38"/>
      <c r="D318" s="38"/>
      <c r="E318" s="38"/>
      <c r="F318" s="38"/>
      <c r="G318" s="48" t="s">
        <v>353</v>
      </c>
      <c r="H318" s="26"/>
      <c r="I318" s="26"/>
      <c r="J318" s="26"/>
      <c r="K318" s="26"/>
      <c r="L318" s="74"/>
    </row>
    <row r="319" spans="1:12" x14ac:dyDescent="0.3">
      <c r="A319" s="43" t="s">
        <v>820</v>
      </c>
      <c r="B319" s="36" t="s">
        <v>353</v>
      </c>
      <c r="C319" s="44" t="s">
        <v>821</v>
      </c>
      <c r="D319" s="40"/>
      <c r="E319" s="40"/>
      <c r="F319" s="40"/>
      <c r="G319" s="40"/>
      <c r="H319" s="25">
        <v>78631.58</v>
      </c>
      <c r="I319" s="25">
        <v>11596.01</v>
      </c>
      <c r="J319" s="25">
        <v>0.05</v>
      </c>
      <c r="K319" s="25">
        <v>90227.54</v>
      </c>
      <c r="L319" s="74">
        <f t="shared" si="2"/>
        <v>11595.960000000001</v>
      </c>
    </row>
    <row r="320" spans="1:12" x14ac:dyDescent="0.3">
      <c r="A320" s="43" t="s">
        <v>822</v>
      </c>
      <c r="B320" s="37" t="s">
        <v>353</v>
      </c>
      <c r="C320" s="38"/>
      <c r="D320" s="44" t="s">
        <v>821</v>
      </c>
      <c r="E320" s="40"/>
      <c r="F320" s="40"/>
      <c r="G320" s="40"/>
      <c r="H320" s="25">
        <v>78631.58</v>
      </c>
      <c r="I320" s="25">
        <v>11596.01</v>
      </c>
      <c r="J320" s="25">
        <v>0.05</v>
      </c>
      <c r="K320" s="25">
        <v>90227.54</v>
      </c>
      <c r="L320" s="74"/>
    </row>
    <row r="321" spans="1:12" x14ac:dyDescent="0.3">
      <c r="A321" s="43" t="s">
        <v>823</v>
      </c>
      <c r="B321" s="37" t="s">
        <v>353</v>
      </c>
      <c r="C321" s="38"/>
      <c r="D321" s="38"/>
      <c r="E321" s="44" t="s">
        <v>824</v>
      </c>
      <c r="F321" s="40"/>
      <c r="G321" s="40"/>
      <c r="H321" s="25">
        <v>78631.58</v>
      </c>
      <c r="I321" s="25">
        <v>11596.01</v>
      </c>
      <c r="J321" s="25">
        <v>0.05</v>
      </c>
      <c r="K321" s="25">
        <v>90227.54</v>
      </c>
      <c r="L321" s="74"/>
    </row>
    <row r="322" spans="1:12" x14ac:dyDescent="0.3">
      <c r="A322" s="43" t="s">
        <v>825</v>
      </c>
      <c r="B322" s="37" t="s">
        <v>353</v>
      </c>
      <c r="C322" s="38"/>
      <c r="D322" s="38"/>
      <c r="E322" s="38"/>
      <c r="F322" s="44" t="s">
        <v>826</v>
      </c>
      <c r="G322" s="40"/>
      <c r="H322" s="25">
        <v>53141.24</v>
      </c>
      <c r="I322" s="25">
        <v>5340.73</v>
      </c>
      <c r="J322" s="25">
        <v>0.02</v>
      </c>
      <c r="K322" s="25">
        <v>58481.95</v>
      </c>
      <c r="L322" s="74">
        <f t="shared" si="2"/>
        <v>5340.7099999999991</v>
      </c>
    </row>
    <row r="323" spans="1:12" x14ac:dyDescent="0.3">
      <c r="A323" s="45" t="s">
        <v>827</v>
      </c>
      <c r="B323" s="37" t="s">
        <v>353</v>
      </c>
      <c r="C323" s="38"/>
      <c r="D323" s="38"/>
      <c r="E323" s="38"/>
      <c r="F323" s="38"/>
      <c r="G323" s="46" t="s">
        <v>828</v>
      </c>
      <c r="H323" s="27">
        <v>53141.24</v>
      </c>
      <c r="I323" s="27">
        <v>5340.73</v>
      </c>
      <c r="J323" s="27">
        <v>0.02</v>
      </c>
      <c r="K323" s="27">
        <v>58481.95</v>
      </c>
      <c r="L323" s="74"/>
    </row>
    <row r="324" spans="1:12" x14ac:dyDescent="0.3">
      <c r="A324" s="47" t="s">
        <v>353</v>
      </c>
      <c r="B324" s="37" t="s">
        <v>353</v>
      </c>
      <c r="C324" s="38"/>
      <c r="D324" s="38"/>
      <c r="E324" s="38"/>
      <c r="F324" s="38"/>
      <c r="G324" s="48" t="s">
        <v>353</v>
      </c>
      <c r="H324" s="26"/>
      <c r="I324" s="26"/>
      <c r="J324" s="26"/>
      <c r="K324" s="26"/>
      <c r="L324" s="74"/>
    </row>
    <row r="325" spans="1:12" x14ac:dyDescent="0.3">
      <c r="A325" s="43" t="s">
        <v>829</v>
      </c>
      <c r="B325" s="37" t="s">
        <v>353</v>
      </c>
      <c r="C325" s="38"/>
      <c r="D325" s="38"/>
      <c r="E325" s="38"/>
      <c r="F325" s="44" t="s">
        <v>830</v>
      </c>
      <c r="G325" s="40"/>
      <c r="H325" s="25">
        <v>6500</v>
      </c>
      <c r="I325" s="25">
        <v>0</v>
      </c>
      <c r="J325" s="25">
        <v>0</v>
      </c>
      <c r="K325" s="25">
        <v>6500</v>
      </c>
      <c r="L325" s="74">
        <f t="shared" si="2"/>
        <v>0</v>
      </c>
    </row>
    <row r="326" spans="1:12" x14ac:dyDescent="0.3">
      <c r="A326" s="45" t="s">
        <v>831</v>
      </c>
      <c r="B326" s="37" t="s">
        <v>353</v>
      </c>
      <c r="C326" s="38"/>
      <c r="D326" s="38"/>
      <c r="E326" s="38"/>
      <c r="F326" s="38"/>
      <c r="G326" s="46" t="s">
        <v>832</v>
      </c>
      <c r="H326" s="27">
        <v>6500</v>
      </c>
      <c r="I326" s="27">
        <v>0</v>
      </c>
      <c r="J326" s="27">
        <v>0</v>
      </c>
      <c r="K326" s="27">
        <v>6500</v>
      </c>
      <c r="L326" s="74"/>
    </row>
    <row r="327" spans="1:12" x14ac:dyDescent="0.3">
      <c r="A327" s="47" t="s">
        <v>353</v>
      </c>
      <c r="B327" s="37" t="s">
        <v>353</v>
      </c>
      <c r="C327" s="38"/>
      <c r="D327" s="38"/>
      <c r="E327" s="38"/>
      <c r="F327" s="38"/>
      <c r="G327" s="48" t="s">
        <v>353</v>
      </c>
      <c r="H327" s="26"/>
      <c r="I327" s="26"/>
      <c r="J327" s="26"/>
      <c r="K327" s="26"/>
      <c r="L327" s="74"/>
    </row>
    <row r="328" spans="1:12" x14ac:dyDescent="0.3">
      <c r="A328" s="43" t="s">
        <v>833</v>
      </c>
      <c r="B328" s="37" t="s">
        <v>353</v>
      </c>
      <c r="C328" s="38"/>
      <c r="D328" s="38"/>
      <c r="E328" s="38"/>
      <c r="F328" s="44" t="s">
        <v>834</v>
      </c>
      <c r="G328" s="40"/>
      <c r="H328" s="25">
        <v>2593.27</v>
      </c>
      <c r="I328" s="25">
        <v>3742.43</v>
      </c>
      <c r="J328" s="25">
        <v>0</v>
      </c>
      <c r="K328" s="25">
        <v>6335.7</v>
      </c>
      <c r="L328" s="74">
        <f t="shared" si="2"/>
        <v>3742.43</v>
      </c>
    </row>
    <row r="329" spans="1:12" x14ac:dyDescent="0.3">
      <c r="A329" s="45" t="s">
        <v>835</v>
      </c>
      <c r="B329" s="37" t="s">
        <v>353</v>
      </c>
      <c r="C329" s="38"/>
      <c r="D329" s="38"/>
      <c r="E329" s="38"/>
      <c r="F329" s="38"/>
      <c r="G329" s="46" t="s">
        <v>836</v>
      </c>
      <c r="H329" s="27">
        <v>2593.27</v>
      </c>
      <c r="I329" s="27">
        <v>3742.43</v>
      </c>
      <c r="J329" s="27">
        <v>0</v>
      </c>
      <c r="K329" s="27">
        <v>6335.7</v>
      </c>
      <c r="L329" s="74"/>
    </row>
    <row r="330" spans="1:12" x14ac:dyDescent="0.3">
      <c r="A330" s="47" t="s">
        <v>353</v>
      </c>
      <c r="B330" s="37" t="s">
        <v>353</v>
      </c>
      <c r="C330" s="38"/>
      <c r="D330" s="38"/>
      <c r="E330" s="38"/>
      <c r="F330" s="38"/>
      <c r="G330" s="48" t="s">
        <v>353</v>
      </c>
      <c r="H330" s="26"/>
      <c r="I330" s="26"/>
      <c r="J330" s="26"/>
      <c r="K330" s="26"/>
      <c r="L330" s="74"/>
    </row>
    <row r="331" spans="1:12" x14ac:dyDescent="0.3">
      <c r="A331" s="43" t="s">
        <v>837</v>
      </c>
      <c r="B331" s="37" t="s">
        <v>353</v>
      </c>
      <c r="C331" s="38"/>
      <c r="D331" s="38"/>
      <c r="E331" s="38"/>
      <c r="F331" s="44" t="s">
        <v>768</v>
      </c>
      <c r="G331" s="40"/>
      <c r="H331" s="25">
        <v>16397.07</v>
      </c>
      <c r="I331" s="25">
        <v>2512.85</v>
      </c>
      <c r="J331" s="25">
        <v>0.03</v>
      </c>
      <c r="K331" s="25">
        <v>18909.89</v>
      </c>
      <c r="L331" s="74">
        <f t="shared" si="2"/>
        <v>2512.8199999999997</v>
      </c>
    </row>
    <row r="332" spans="1:12" x14ac:dyDescent="0.3">
      <c r="A332" s="45" t="s">
        <v>838</v>
      </c>
      <c r="B332" s="37" t="s">
        <v>353</v>
      </c>
      <c r="C332" s="38"/>
      <c r="D332" s="38"/>
      <c r="E332" s="38"/>
      <c r="F332" s="38"/>
      <c r="G332" s="46" t="s">
        <v>836</v>
      </c>
      <c r="H332" s="27">
        <v>216.4</v>
      </c>
      <c r="I332" s="27">
        <v>0</v>
      </c>
      <c r="J332" s="27">
        <v>0</v>
      </c>
      <c r="K332" s="27">
        <v>216.4</v>
      </c>
      <c r="L332" s="74"/>
    </row>
    <row r="333" spans="1:12" x14ac:dyDescent="0.3">
      <c r="A333" s="45" t="s">
        <v>839</v>
      </c>
      <c r="B333" s="37" t="s">
        <v>353</v>
      </c>
      <c r="C333" s="38"/>
      <c r="D333" s="38"/>
      <c r="E333" s="38"/>
      <c r="F333" s="38"/>
      <c r="G333" s="46" t="s">
        <v>772</v>
      </c>
      <c r="H333" s="27">
        <v>1399.9</v>
      </c>
      <c r="I333" s="27">
        <v>313</v>
      </c>
      <c r="J333" s="27">
        <v>0</v>
      </c>
      <c r="K333" s="27">
        <v>1712.9</v>
      </c>
      <c r="L333" s="74"/>
    </row>
    <row r="334" spans="1:12" x14ac:dyDescent="0.3">
      <c r="A334" s="45" t="s">
        <v>840</v>
      </c>
      <c r="B334" s="37" t="s">
        <v>353</v>
      </c>
      <c r="C334" s="38"/>
      <c r="D334" s="38"/>
      <c r="E334" s="38"/>
      <c r="F334" s="38"/>
      <c r="G334" s="46" t="s">
        <v>730</v>
      </c>
      <c r="H334" s="27">
        <v>1705.39</v>
      </c>
      <c r="I334" s="27">
        <v>0</v>
      </c>
      <c r="J334" s="27">
        <v>0</v>
      </c>
      <c r="K334" s="27">
        <v>1705.39</v>
      </c>
      <c r="L334" s="74"/>
    </row>
    <row r="335" spans="1:12" x14ac:dyDescent="0.3">
      <c r="A335" s="45" t="s">
        <v>841</v>
      </c>
      <c r="B335" s="37" t="s">
        <v>353</v>
      </c>
      <c r="C335" s="38"/>
      <c r="D335" s="38"/>
      <c r="E335" s="38"/>
      <c r="F335" s="38"/>
      <c r="G335" s="46" t="s">
        <v>770</v>
      </c>
      <c r="H335" s="27">
        <v>1143</v>
      </c>
      <c r="I335" s="27">
        <v>874</v>
      </c>
      <c r="J335" s="27">
        <v>0</v>
      </c>
      <c r="K335" s="27">
        <v>2017</v>
      </c>
      <c r="L335" s="74"/>
    </row>
    <row r="336" spans="1:12" x14ac:dyDescent="0.3">
      <c r="A336" s="45" t="s">
        <v>842</v>
      </c>
      <c r="B336" s="37" t="s">
        <v>353</v>
      </c>
      <c r="C336" s="38"/>
      <c r="D336" s="38"/>
      <c r="E336" s="38"/>
      <c r="F336" s="38"/>
      <c r="G336" s="46" t="s">
        <v>843</v>
      </c>
      <c r="H336" s="27">
        <v>11932.38</v>
      </c>
      <c r="I336" s="27">
        <v>1325.85</v>
      </c>
      <c r="J336" s="27">
        <v>0.03</v>
      </c>
      <c r="K336" s="27">
        <v>13258.2</v>
      </c>
      <c r="L336" s="74"/>
    </row>
    <row r="337" spans="1:12" x14ac:dyDescent="0.3">
      <c r="A337" s="43" t="s">
        <v>353</v>
      </c>
      <c r="B337" s="37" t="s">
        <v>353</v>
      </c>
      <c r="C337" s="38"/>
      <c r="D337" s="38"/>
      <c r="E337" s="44" t="s">
        <v>353</v>
      </c>
      <c r="F337" s="40"/>
      <c r="G337" s="40"/>
      <c r="H337" s="28"/>
      <c r="I337" s="28"/>
      <c r="J337" s="28"/>
      <c r="K337" s="28"/>
      <c r="L337" s="74"/>
    </row>
    <row r="338" spans="1:12" x14ac:dyDescent="0.3">
      <c r="A338" s="43" t="s">
        <v>844</v>
      </c>
      <c r="B338" s="36" t="s">
        <v>353</v>
      </c>
      <c r="C338" s="44" t="s">
        <v>845</v>
      </c>
      <c r="D338" s="40"/>
      <c r="E338" s="40"/>
      <c r="F338" s="40"/>
      <c r="G338" s="40"/>
      <c r="H338" s="25">
        <v>378505.1</v>
      </c>
      <c r="I338" s="25">
        <v>61837.04</v>
      </c>
      <c r="J338" s="25">
        <v>0</v>
      </c>
      <c r="K338" s="25">
        <v>440342.14</v>
      </c>
      <c r="L338" s="74">
        <f t="shared" si="2"/>
        <v>61837.04</v>
      </c>
    </row>
    <row r="339" spans="1:12" x14ac:dyDescent="0.3">
      <c r="A339" s="43" t="s">
        <v>846</v>
      </c>
      <c r="B339" s="37" t="s">
        <v>353</v>
      </c>
      <c r="C339" s="38"/>
      <c r="D339" s="44" t="s">
        <v>845</v>
      </c>
      <c r="E339" s="40"/>
      <c r="F339" s="40"/>
      <c r="G339" s="40"/>
      <c r="H339" s="25">
        <v>378505.1</v>
      </c>
      <c r="I339" s="25">
        <v>61837.04</v>
      </c>
      <c r="J339" s="25">
        <v>0</v>
      </c>
      <c r="K339" s="25">
        <v>440342.14</v>
      </c>
      <c r="L339" s="74"/>
    </row>
    <row r="340" spans="1:12" x14ac:dyDescent="0.3">
      <c r="A340" s="43" t="s">
        <v>847</v>
      </c>
      <c r="B340" s="37" t="s">
        <v>353</v>
      </c>
      <c r="C340" s="38"/>
      <c r="D340" s="38"/>
      <c r="E340" s="44" t="s">
        <v>845</v>
      </c>
      <c r="F340" s="40"/>
      <c r="G340" s="40"/>
      <c r="H340" s="25">
        <v>378505.1</v>
      </c>
      <c r="I340" s="25">
        <v>61837.04</v>
      </c>
      <c r="J340" s="25">
        <v>0</v>
      </c>
      <c r="K340" s="25">
        <v>440342.14</v>
      </c>
      <c r="L340" s="74"/>
    </row>
    <row r="341" spans="1:12" x14ac:dyDescent="0.3">
      <c r="A341" s="43" t="s">
        <v>848</v>
      </c>
      <c r="B341" s="37" t="s">
        <v>353</v>
      </c>
      <c r="C341" s="38"/>
      <c r="D341" s="38"/>
      <c r="E341" s="38"/>
      <c r="F341" s="44" t="s">
        <v>830</v>
      </c>
      <c r="G341" s="40"/>
      <c r="H341" s="25">
        <v>365327.1</v>
      </c>
      <c r="I341" s="25">
        <v>60967.05</v>
      </c>
      <c r="J341" s="25">
        <v>0</v>
      </c>
      <c r="K341" s="25">
        <v>426294.15</v>
      </c>
      <c r="L341" s="74">
        <f t="shared" si="2"/>
        <v>60967.05</v>
      </c>
    </row>
    <row r="342" spans="1:12" x14ac:dyDescent="0.3">
      <c r="A342" s="45" t="s">
        <v>849</v>
      </c>
      <c r="B342" s="37" t="s">
        <v>353</v>
      </c>
      <c r="C342" s="38"/>
      <c r="D342" s="38"/>
      <c r="E342" s="38"/>
      <c r="F342" s="38"/>
      <c r="G342" s="46" t="s">
        <v>850</v>
      </c>
      <c r="H342" s="27">
        <v>365327.1</v>
      </c>
      <c r="I342" s="27">
        <v>60967.05</v>
      </c>
      <c r="J342" s="27">
        <v>0</v>
      </c>
      <c r="K342" s="27">
        <v>426294.15</v>
      </c>
      <c r="L342" s="74"/>
    </row>
    <row r="343" spans="1:12" x14ac:dyDescent="0.3">
      <c r="A343" s="47" t="s">
        <v>353</v>
      </c>
      <c r="B343" s="37" t="s">
        <v>353</v>
      </c>
      <c r="C343" s="38"/>
      <c r="D343" s="38"/>
      <c r="E343" s="38"/>
      <c r="F343" s="38"/>
      <c r="G343" s="48" t="s">
        <v>353</v>
      </c>
      <c r="H343" s="26"/>
      <c r="I343" s="26"/>
      <c r="J343" s="26"/>
      <c r="K343" s="26"/>
      <c r="L343" s="74"/>
    </row>
    <row r="344" spans="1:12" x14ac:dyDescent="0.3">
      <c r="A344" s="43" t="s">
        <v>851</v>
      </c>
      <c r="B344" s="37" t="s">
        <v>353</v>
      </c>
      <c r="C344" s="38"/>
      <c r="D344" s="38"/>
      <c r="E344" s="38"/>
      <c r="F344" s="44" t="s">
        <v>852</v>
      </c>
      <c r="G344" s="40"/>
      <c r="H344" s="25">
        <v>1740</v>
      </c>
      <c r="I344" s="25">
        <v>520</v>
      </c>
      <c r="J344" s="25">
        <v>0</v>
      </c>
      <c r="K344" s="25">
        <v>2260</v>
      </c>
      <c r="L344" s="74">
        <f t="shared" si="2"/>
        <v>520</v>
      </c>
    </row>
    <row r="345" spans="1:12" x14ac:dyDescent="0.3">
      <c r="A345" s="45" t="s">
        <v>853</v>
      </c>
      <c r="B345" s="37" t="s">
        <v>353</v>
      </c>
      <c r="C345" s="38"/>
      <c r="D345" s="38"/>
      <c r="E345" s="38"/>
      <c r="F345" s="38"/>
      <c r="G345" s="46" t="s">
        <v>854</v>
      </c>
      <c r="H345" s="27">
        <v>1740</v>
      </c>
      <c r="I345" s="27">
        <v>520</v>
      </c>
      <c r="J345" s="27">
        <v>0</v>
      </c>
      <c r="K345" s="27">
        <v>2260</v>
      </c>
      <c r="L345" s="74"/>
    </row>
    <row r="346" spans="1:12" x14ac:dyDescent="0.3">
      <c r="A346" s="47" t="s">
        <v>353</v>
      </c>
      <c r="B346" s="37" t="s">
        <v>353</v>
      </c>
      <c r="C346" s="38"/>
      <c r="D346" s="38"/>
      <c r="E346" s="38"/>
      <c r="F346" s="38"/>
      <c r="G346" s="48" t="s">
        <v>353</v>
      </c>
      <c r="H346" s="26"/>
      <c r="I346" s="26"/>
      <c r="J346" s="26"/>
      <c r="K346" s="26"/>
      <c r="L346" s="74"/>
    </row>
    <row r="347" spans="1:12" x14ac:dyDescent="0.3">
      <c r="A347" s="43" t="s">
        <v>855</v>
      </c>
      <c r="B347" s="37" t="s">
        <v>353</v>
      </c>
      <c r="C347" s="38"/>
      <c r="D347" s="38"/>
      <c r="E347" s="38"/>
      <c r="F347" s="44" t="s">
        <v>768</v>
      </c>
      <c r="G347" s="40"/>
      <c r="H347" s="25">
        <v>11438</v>
      </c>
      <c r="I347" s="25">
        <v>349.99</v>
      </c>
      <c r="J347" s="25">
        <v>0</v>
      </c>
      <c r="K347" s="25">
        <v>11787.99</v>
      </c>
      <c r="L347" s="74">
        <f t="shared" ref="L347:L405" si="3">I347-J347</f>
        <v>349.99</v>
      </c>
    </row>
    <row r="348" spans="1:12" x14ac:dyDescent="0.3">
      <c r="A348" s="45" t="s">
        <v>856</v>
      </c>
      <c r="B348" s="37" t="s">
        <v>353</v>
      </c>
      <c r="C348" s="38"/>
      <c r="D348" s="38"/>
      <c r="E348" s="38"/>
      <c r="F348" s="38"/>
      <c r="G348" s="46" t="s">
        <v>770</v>
      </c>
      <c r="H348" s="27">
        <v>1002</v>
      </c>
      <c r="I348" s="27">
        <v>0</v>
      </c>
      <c r="J348" s="27">
        <v>0</v>
      </c>
      <c r="K348" s="27">
        <v>1002</v>
      </c>
      <c r="L348" s="74"/>
    </row>
    <row r="349" spans="1:12" x14ac:dyDescent="0.3">
      <c r="A349" s="45" t="s">
        <v>857</v>
      </c>
      <c r="B349" s="37" t="s">
        <v>353</v>
      </c>
      <c r="C349" s="38"/>
      <c r="D349" s="38"/>
      <c r="E349" s="38"/>
      <c r="F349" s="38"/>
      <c r="G349" s="46" t="s">
        <v>772</v>
      </c>
      <c r="H349" s="27">
        <v>10436</v>
      </c>
      <c r="I349" s="27">
        <v>349.99</v>
      </c>
      <c r="J349" s="27">
        <v>0</v>
      </c>
      <c r="K349" s="27">
        <v>10785.99</v>
      </c>
      <c r="L349" s="74"/>
    </row>
    <row r="350" spans="1:12" x14ac:dyDescent="0.3">
      <c r="A350" s="47" t="s">
        <v>353</v>
      </c>
      <c r="B350" s="37" t="s">
        <v>353</v>
      </c>
      <c r="C350" s="38"/>
      <c r="D350" s="38"/>
      <c r="E350" s="38"/>
      <c r="F350" s="38"/>
      <c r="G350" s="48" t="s">
        <v>353</v>
      </c>
      <c r="H350" s="26"/>
      <c r="I350" s="26"/>
      <c r="J350" s="26"/>
      <c r="K350" s="26"/>
      <c r="L350" s="74"/>
    </row>
    <row r="351" spans="1:12" x14ac:dyDescent="0.3">
      <c r="A351" s="43" t="s">
        <v>858</v>
      </c>
      <c r="B351" s="36" t="s">
        <v>353</v>
      </c>
      <c r="C351" s="44" t="s">
        <v>859</v>
      </c>
      <c r="D351" s="40"/>
      <c r="E351" s="40"/>
      <c r="F351" s="40"/>
      <c r="G351" s="40"/>
      <c r="H351" s="25">
        <v>515996.5</v>
      </c>
      <c r="I351" s="25">
        <v>115066.5</v>
      </c>
      <c r="J351" s="25">
        <v>0.02</v>
      </c>
      <c r="K351" s="25">
        <v>631062.98</v>
      </c>
      <c r="L351" s="74">
        <f t="shared" si="3"/>
        <v>115066.48</v>
      </c>
    </row>
    <row r="352" spans="1:12" x14ac:dyDescent="0.3">
      <c r="A352" s="43" t="s">
        <v>860</v>
      </c>
      <c r="B352" s="37" t="s">
        <v>353</v>
      </c>
      <c r="C352" s="38"/>
      <c r="D352" s="44" t="s">
        <v>859</v>
      </c>
      <c r="E352" s="40"/>
      <c r="F352" s="40"/>
      <c r="G352" s="40"/>
      <c r="H352" s="25">
        <v>515996.5</v>
      </c>
      <c r="I352" s="25">
        <v>115066.5</v>
      </c>
      <c r="J352" s="25">
        <v>0.02</v>
      </c>
      <c r="K352" s="25">
        <v>631062.98</v>
      </c>
      <c r="L352" s="74"/>
    </row>
    <row r="353" spans="1:12" x14ac:dyDescent="0.3">
      <c r="A353" s="43" t="s">
        <v>861</v>
      </c>
      <c r="B353" s="37" t="s">
        <v>353</v>
      </c>
      <c r="C353" s="38"/>
      <c r="D353" s="38"/>
      <c r="E353" s="44" t="s">
        <v>859</v>
      </c>
      <c r="F353" s="40"/>
      <c r="G353" s="40"/>
      <c r="H353" s="25">
        <v>515996.5</v>
      </c>
      <c r="I353" s="25">
        <v>115066.5</v>
      </c>
      <c r="J353" s="25">
        <v>0.02</v>
      </c>
      <c r="K353" s="25">
        <v>631062.98</v>
      </c>
      <c r="L353" s="74"/>
    </row>
    <row r="354" spans="1:12" x14ac:dyDescent="0.3">
      <c r="A354" s="43" t="s">
        <v>862</v>
      </c>
      <c r="B354" s="37" t="s">
        <v>353</v>
      </c>
      <c r="C354" s="38"/>
      <c r="D354" s="38"/>
      <c r="E354" s="38"/>
      <c r="F354" s="44" t="s">
        <v>863</v>
      </c>
      <c r="G354" s="40"/>
      <c r="H354" s="25">
        <v>156637.29</v>
      </c>
      <c r="I354" s="25">
        <v>21444.720000000001</v>
      </c>
      <c r="J354" s="25">
        <v>0</v>
      </c>
      <c r="K354" s="25">
        <v>178082.01</v>
      </c>
      <c r="L354" s="74">
        <f t="shared" si="3"/>
        <v>21444.720000000001</v>
      </c>
    </row>
    <row r="355" spans="1:12" x14ac:dyDescent="0.3">
      <c r="A355" s="45" t="s">
        <v>864</v>
      </c>
      <c r="B355" s="37" t="s">
        <v>353</v>
      </c>
      <c r="C355" s="38"/>
      <c r="D355" s="38"/>
      <c r="E355" s="38"/>
      <c r="F355" s="38"/>
      <c r="G355" s="46" t="s">
        <v>863</v>
      </c>
      <c r="H355" s="27">
        <v>156637.29</v>
      </c>
      <c r="I355" s="27">
        <v>21444.720000000001</v>
      </c>
      <c r="J355" s="27">
        <v>0</v>
      </c>
      <c r="K355" s="27">
        <v>178082.01</v>
      </c>
      <c r="L355" s="74"/>
    </row>
    <row r="356" spans="1:12" x14ac:dyDescent="0.3">
      <c r="A356" s="47" t="s">
        <v>353</v>
      </c>
      <c r="B356" s="37" t="s">
        <v>353</v>
      </c>
      <c r="C356" s="38"/>
      <c r="D356" s="38"/>
      <c r="E356" s="38"/>
      <c r="F356" s="38"/>
      <c r="G356" s="48" t="s">
        <v>353</v>
      </c>
      <c r="H356" s="26"/>
      <c r="I356" s="26"/>
      <c r="J356" s="26"/>
      <c r="K356" s="26"/>
      <c r="L356" s="74"/>
    </row>
    <row r="357" spans="1:12" x14ac:dyDescent="0.3">
      <c r="A357" s="43" t="s">
        <v>865</v>
      </c>
      <c r="B357" s="37" t="s">
        <v>353</v>
      </c>
      <c r="C357" s="38"/>
      <c r="D357" s="38"/>
      <c r="E357" s="38"/>
      <c r="F357" s="44" t="s">
        <v>866</v>
      </c>
      <c r="G357" s="40"/>
      <c r="H357" s="25">
        <v>77552.31</v>
      </c>
      <c r="I357" s="25">
        <v>8359.99</v>
      </c>
      <c r="J357" s="25">
        <v>0</v>
      </c>
      <c r="K357" s="25">
        <v>85912.3</v>
      </c>
      <c r="L357" s="74">
        <f t="shared" si="3"/>
        <v>8359.99</v>
      </c>
    </row>
    <row r="358" spans="1:12" x14ac:dyDescent="0.3">
      <c r="A358" s="45" t="s">
        <v>867</v>
      </c>
      <c r="B358" s="37" t="s">
        <v>353</v>
      </c>
      <c r="C358" s="38"/>
      <c r="D358" s="38"/>
      <c r="E358" s="38"/>
      <c r="F358" s="38"/>
      <c r="G358" s="46" t="s">
        <v>868</v>
      </c>
      <c r="H358" s="27">
        <v>54460</v>
      </c>
      <c r="I358" s="27">
        <v>6440</v>
      </c>
      <c r="J358" s="27">
        <v>0</v>
      </c>
      <c r="K358" s="27">
        <v>60900</v>
      </c>
      <c r="L358" s="74"/>
    </row>
    <row r="359" spans="1:12" x14ac:dyDescent="0.3">
      <c r="A359" s="45" t="s">
        <v>869</v>
      </c>
      <c r="B359" s="37" t="s">
        <v>353</v>
      </c>
      <c r="C359" s="38"/>
      <c r="D359" s="38"/>
      <c r="E359" s="38"/>
      <c r="F359" s="38"/>
      <c r="G359" s="46" t="s">
        <v>870</v>
      </c>
      <c r="H359" s="27">
        <v>23092.31</v>
      </c>
      <c r="I359" s="27">
        <v>1919.99</v>
      </c>
      <c r="J359" s="27">
        <v>0</v>
      </c>
      <c r="K359" s="27">
        <v>25012.3</v>
      </c>
      <c r="L359" s="74"/>
    </row>
    <row r="360" spans="1:12" x14ac:dyDescent="0.3">
      <c r="A360" s="47" t="s">
        <v>353</v>
      </c>
      <c r="B360" s="37" t="s">
        <v>353</v>
      </c>
      <c r="C360" s="38"/>
      <c r="D360" s="38"/>
      <c r="E360" s="38"/>
      <c r="F360" s="38"/>
      <c r="G360" s="48" t="s">
        <v>353</v>
      </c>
      <c r="H360" s="26"/>
      <c r="I360" s="26"/>
      <c r="J360" s="26"/>
      <c r="K360" s="26"/>
      <c r="L360" s="74"/>
    </row>
    <row r="361" spans="1:12" x14ac:dyDescent="0.3">
      <c r="A361" s="43" t="s">
        <v>871</v>
      </c>
      <c r="B361" s="37" t="s">
        <v>353</v>
      </c>
      <c r="C361" s="38"/>
      <c r="D361" s="38"/>
      <c r="E361" s="38"/>
      <c r="F361" s="44" t="s">
        <v>872</v>
      </c>
      <c r="G361" s="40"/>
      <c r="H361" s="25">
        <v>1056</v>
      </c>
      <c r="I361" s="25">
        <v>0</v>
      </c>
      <c r="J361" s="25">
        <v>0</v>
      </c>
      <c r="K361" s="25">
        <v>1056</v>
      </c>
      <c r="L361" s="74">
        <f t="shared" si="3"/>
        <v>0</v>
      </c>
    </row>
    <row r="362" spans="1:12" x14ac:dyDescent="0.3">
      <c r="A362" s="45" t="s">
        <v>873</v>
      </c>
      <c r="B362" s="37" t="s">
        <v>353</v>
      </c>
      <c r="C362" s="38"/>
      <c r="D362" s="38"/>
      <c r="E362" s="38"/>
      <c r="F362" s="38"/>
      <c r="G362" s="46" t="s">
        <v>874</v>
      </c>
      <c r="H362" s="27">
        <v>1056</v>
      </c>
      <c r="I362" s="27">
        <v>0</v>
      </c>
      <c r="J362" s="27">
        <v>0</v>
      </c>
      <c r="K362" s="27">
        <v>1056</v>
      </c>
      <c r="L362" s="74"/>
    </row>
    <row r="363" spans="1:12" x14ac:dyDescent="0.3">
      <c r="A363" s="47" t="s">
        <v>353</v>
      </c>
      <c r="B363" s="37" t="s">
        <v>353</v>
      </c>
      <c r="C363" s="38"/>
      <c r="D363" s="38"/>
      <c r="E363" s="38"/>
      <c r="F363" s="38"/>
      <c r="G363" s="48" t="s">
        <v>353</v>
      </c>
      <c r="H363" s="26"/>
      <c r="I363" s="26"/>
      <c r="J363" s="26"/>
      <c r="K363" s="26"/>
      <c r="L363" s="74"/>
    </row>
    <row r="364" spans="1:12" x14ac:dyDescent="0.3">
      <c r="A364" s="43" t="s">
        <v>875</v>
      </c>
      <c r="B364" s="37" t="s">
        <v>353</v>
      </c>
      <c r="C364" s="38"/>
      <c r="D364" s="38"/>
      <c r="E364" s="38"/>
      <c r="F364" s="44" t="s">
        <v>876</v>
      </c>
      <c r="G364" s="40"/>
      <c r="H364" s="25">
        <v>273094.64</v>
      </c>
      <c r="I364" s="25">
        <v>84470.29</v>
      </c>
      <c r="J364" s="25">
        <v>0.02</v>
      </c>
      <c r="K364" s="25">
        <v>357564.91</v>
      </c>
      <c r="L364" s="74">
        <f t="shared" si="3"/>
        <v>84470.26999999999</v>
      </c>
    </row>
    <row r="365" spans="1:12" x14ac:dyDescent="0.3">
      <c r="A365" s="45" t="s">
        <v>877</v>
      </c>
      <c r="B365" s="37" t="s">
        <v>353</v>
      </c>
      <c r="C365" s="38"/>
      <c r="D365" s="38"/>
      <c r="E365" s="38"/>
      <c r="F365" s="38"/>
      <c r="G365" s="46" t="s">
        <v>878</v>
      </c>
      <c r="H365" s="27">
        <v>346.8</v>
      </c>
      <c r="I365" s="27">
        <v>0</v>
      </c>
      <c r="J365" s="27">
        <v>0</v>
      </c>
      <c r="K365" s="27">
        <v>346.8</v>
      </c>
      <c r="L365" s="74">
        <f t="shared" si="3"/>
        <v>0</v>
      </c>
    </row>
    <row r="366" spans="1:12" x14ac:dyDescent="0.3">
      <c r="A366" s="45" t="s">
        <v>879</v>
      </c>
      <c r="B366" s="37" t="s">
        <v>353</v>
      </c>
      <c r="C366" s="38"/>
      <c r="D366" s="38"/>
      <c r="E366" s="38"/>
      <c r="F366" s="38"/>
      <c r="G366" s="46" t="s">
        <v>836</v>
      </c>
      <c r="H366" s="27">
        <v>7464.86</v>
      </c>
      <c r="I366" s="27">
        <v>5912.3</v>
      </c>
      <c r="J366" s="27">
        <v>0.02</v>
      </c>
      <c r="K366" s="27">
        <v>13377.14</v>
      </c>
      <c r="L366" s="74">
        <f t="shared" si="3"/>
        <v>5912.28</v>
      </c>
    </row>
    <row r="367" spans="1:12" x14ac:dyDescent="0.3">
      <c r="A367" s="45" t="s">
        <v>880</v>
      </c>
      <c r="B367" s="37" t="s">
        <v>353</v>
      </c>
      <c r="C367" s="38"/>
      <c r="D367" s="38"/>
      <c r="E367" s="38"/>
      <c r="F367" s="38"/>
      <c r="G367" s="46" t="s">
        <v>881</v>
      </c>
      <c r="H367" s="27">
        <v>76440</v>
      </c>
      <c r="I367" s="27">
        <v>44499</v>
      </c>
      <c r="J367" s="27">
        <v>0</v>
      </c>
      <c r="K367" s="27">
        <v>120939</v>
      </c>
      <c r="L367" s="74">
        <f t="shared" si="3"/>
        <v>44499</v>
      </c>
    </row>
    <row r="368" spans="1:12" x14ac:dyDescent="0.3">
      <c r="A368" s="45" t="s">
        <v>882</v>
      </c>
      <c r="B368" s="37" t="s">
        <v>353</v>
      </c>
      <c r="C368" s="38"/>
      <c r="D368" s="38"/>
      <c r="E368" s="38"/>
      <c r="F368" s="38"/>
      <c r="G368" s="46" t="s">
        <v>883</v>
      </c>
      <c r="H368" s="27">
        <v>7532.93</v>
      </c>
      <c r="I368" s="27">
        <v>11465.13</v>
      </c>
      <c r="J368" s="27">
        <v>0</v>
      </c>
      <c r="K368" s="27">
        <v>18998.060000000001</v>
      </c>
      <c r="L368" s="74">
        <f t="shared" si="3"/>
        <v>11465.13</v>
      </c>
    </row>
    <row r="369" spans="1:12" x14ac:dyDescent="0.3">
      <c r="A369" s="45" t="s">
        <v>886</v>
      </c>
      <c r="B369" s="37" t="s">
        <v>353</v>
      </c>
      <c r="C369" s="38"/>
      <c r="D369" s="38"/>
      <c r="E369" s="38"/>
      <c r="F369" s="38"/>
      <c r="G369" s="46" t="s">
        <v>887</v>
      </c>
      <c r="H369" s="27">
        <v>166710</v>
      </c>
      <c r="I369" s="27">
        <v>19076.93</v>
      </c>
      <c r="J369" s="27">
        <v>0</v>
      </c>
      <c r="K369" s="27">
        <v>185786.93</v>
      </c>
      <c r="L369" s="74">
        <f t="shared" si="3"/>
        <v>19076.93</v>
      </c>
    </row>
    <row r="370" spans="1:12" x14ac:dyDescent="0.3">
      <c r="A370" s="45" t="s">
        <v>888</v>
      </c>
      <c r="B370" s="37" t="s">
        <v>353</v>
      </c>
      <c r="C370" s="38"/>
      <c r="D370" s="38"/>
      <c r="E370" s="38"/>
      <c r="F370" s="38"/>
      <c r="G370" s="46" t="s">
        <v>889</v>
      </c>
      <c r="H370" s="27">
        <v>14600.05</v>
      </c>
      <c r="I370" s="27">
        <v>2399.91</v>
      </c>
      <c r="J370" s="27">
        <v>0</v>
      </c>
      <c r="K370" s="27">
        <v>16999.96</v>
      </c>
      <c r="L370" s="74">
        <f t="shared" si="3"/>
        <v>2399.91</v>
      </c>
    </row>
    <row r="371" spans="1:12" x14ac:dyDescent="0.3">
      <c r="A371" s="45" t="s">
        <v>890</v>
      </c>
      <c r="B371" s="37" t="s">
        <v>353</v>
      </c>
      <c r="C371" s="38"/>
      <c r="D371" s="38"/>
      <c r="E371" s="38"/>
      <c r="F371" s="38"/>
      <c r="G371" s="46" t="s">
        <v>891</v>
      </c>
      <c r="H371" s="27">
        <v>0</v>
      </c>
      <c r="I371" s="27">
        <v>436.32</v>
      </c>
      <c r="J371" s="27">
        <v>0</v>
      </c>
      <c r="K371" s="27">
        <v>436.32</v>
      </c>
      <c r="L371" s="74">
        <f t="shared" si="3"/>
        <v>436.32</v>
      </c>
    </row>
    <row r="372" spans="1:12" x14ac:dyDescent="0.3">
      <c r="A372" s="45" t="s">
        <v>892</v>
      </c>
      <c r="B372" s="37" t="s">
        <v>353</v>
      </c>
      <c r="C372" s="38"/>
      <c r="D372" s="38"/>
      <c r="E372" s="38"/>
      <c r="F372" s="38"/>
      <c r="G372" s="46" t="s">
        <v>893</v>
      </c>
      <c r="H372" s="27">
        <v>0</v>
      </c>
      <c r="I372" s="27">
        <v>680.7</v>
      </c>
      <c r="J372" s="27">
        <v>0</v>
      </c>
      <c r="K372" s="27">
        <v>680.7</v>
      </c>
      <c r="L372" s="74">
        <f t="shared" si="3"/>
        <v>680.7</v>
      </c>
    </row>
    <row r="373" spans="1:12" x14ac:dyDescent="0.3">
      <c r="A373" s="47" t="s">
        <v>353</v>
      </c>
      <c r="B373" s="37" t="s">
        <v>353</v>
      </c>
      <c r="C373" s="38"/>
      <c r="D373" s="38"/>
      <c r="E373" s="38"/>
      <c r="F373" s="38"/>
      <c r="G373" s="48" t="s">
        <v>353</v>
      </c>
      <c r="H373" s="26"/>
      <c r="I373" s="26"/>
      <c r="J373" s="26"/>
      <c r="K373" s="26"/>
      <c r="L373" s="74"/>
    </row>
    <row r="374" spans="1:12" x14ac:dyDescent="0.3">
      <c r="A374" s="43" t="s">
        <v>894</v>
      </c>
      <c r="B374" s="37" t="s">
        <v>353</v>
      </c>
      <c r="C374" s="38"/>
      <c r="D374" s="38"/>
      <c r="E374" s="38"/>
      <c r="F374" s="44" t="s">
        <v>768</v>
      </c>
      <c r="G374" s="40"/>
      <c r="H374" s="25">
        <v>7656.26</v>
      </c>
      <c r="I374" s="25">
        <v>791.5</v>
      </c>
      <c r="J374" s="25">
        <v>0</v>
      </c>
      <c r="K374" s="25">
        <v>8447.76</v>
      </c>
      <c r="L374" s="74">
        <f t="shared" si="3"/>
        <v>791.5</v>
      </c>
    </row>
    <row r="375" spans="1:12" x14ac:dyDescent="0.3">
      <c r="A375" s="45" t="s">
        <v>895</v>
      </c>
      <c r="B375" s="37" t="s">
        <v>353</v>
      </c>
      <c r="C375" s="38"/>
      <c r="D375" s="38"/>
      <c r="E375" s="38"/>
      <c r="F375" s="38"/>
      <c r="G375" s="46" t="s">
        <v>770</v>
      </c>
      <c r="H375" s="27">
        <v>3180</v>
      </c>
      <c r="I375" s="27">
        <v>0</v>
      </c>
      <c r="J375" s="27">
        <v>0</v>
      </c>
      <c r="K375" s="27">
        <v>3180</v>
      </c>
      <c r="L375" s="74"/>
    </row>
    <row r="376" spans="1:12" x14ac:dyDescent="0.3">
      <c r="A376" s="45" t="s">
        <v>896</v>
      </c>
      <c r="B376" s="37" t="s">
        <v>353</v>
      </c>
      <c r="C376" s="38"/>
      <c r="D376" s="38"/>
      <c r="E376" s="38"/>
      <c r="F376" s="38"/>
      <c r="G376" s="46" t="s">
        <v>897</v>
      </c>
      <c r="H376" s="27">
        <v>795</v>
      </c>
      <c r="I376" s="27">
        <v>0</v>
      </c>
      <c r="J376" s="27">
        <v>0</v>
      </c>
      <c r="K376" s="27">
        <v>795</v>
      </c>
      <c r="L376" s="74"/>
    </row>
    <row r="377" spans="1:12" x14ac:dyDescent="0.3">
      <c r="A377" s="45" t="s">
        <v>898</v>
      </c>
      <c r="B377" s="37" t="s">
        <v>353</v>
      </c>
      <c r="C377" s="38"/>
      <c r="D377" s="38"/>
      <c r="E377" s="38"/>
      <c r="F377" s="38"/>
      <c r="G377" s="46" t="s">
        <v>899</v>
      </c>
      <c r="H377" s="27">
        <v>2400</v>
      </c>
      <c r="I377" s="27">
        <v>0</v>
      </c>
      <c r="J377" s="27">
        <v>0</v>
      </c>
      <c r="K377" s="27">
        <v>2400</v>
      </c>
      <c r="L377" s="74"/>
    </row>
    <row r="378" spans="1:12" x14ac:dyDescent="0.3">
      <c r="A378" s="45" t="s">
        <v>900</v>
      </c>
      <c r="B378" s="37" t="s">
        <v>353</v>
      </c>
      <c r="C378" s="38"/>
      <c r="D378" s="38"/>
      <c r="E378" s="38"/>
      <c r="F378" s="38"/>
      <c r="G378" s="46" t="s">
        <v>772</v>
      </c>
      <c r="H378" s="27">
        <v>1281.26</v>
      </c>
      <c r="I378" s="27">
        <v>791.5</v>
      </c>
      <c r="J378" s="27">
        <v>0</v>
      </c>
      <c r="K378" s="27">
        <v>2072.7600000000002</v>
      </c>
      <c r="L378" s="74"/>
    </row>
    <row r="379" spans="1:12" x14ac:dyDescent="0.3">
      <c r="A379" s="47" t="s">
        <v>353</v>
      </c>
      <c r="B379" s="37" t="s">
        <v>353</v>
      </c>
      <c r="C379" s="38"/>
      <c r="D379" s="38"/>
      <c r="E379" s="38"/>
      <c r="F379" s="38"/>
      <c r="G379" s="48" t="s">
        <v>353</v>
      </c>
      <c r="H379" s="26"/>
      <c r="I379" s="26"/>
      <c r="J379" s="26"/>
      <c r="K379" s="26"/>
      <c r="L379" s="74"/>
    </row>
    <row r="380" spans="1:12" x14ac:dyDescent="0.3">
      <c r="A380" s="43" t="s">
        <v>901</v>
      </c>
      <c r="B380" s="36" t="s">
        <v>353</v>
      </c>
      <c r="C380" s="44" t="s">
        <v>902</v>
      </c>
      <c r="D380" s="40"/>
      <c r="E380" s="40"/>
      <c r="F380" s="40"/>
      <c r="G380" s="40"/>
      <c r="H380" s="25">
        <v>25898.9</v>
      </c>
      <c r="I380" s="25">
        <v>16183.97</v>
      </c>
      <c r="J380" s="25">
        <v>0</v>
      </c>
      <c r="K380" s="25">
        <v>42082.87</v>
      </c>
      <c r="L380" s="74">
        <f t="shared" si="3"/>
        <v>16183.97</v>
      </c>
    </row>
    <row r="381" spans="1:12" x14ac:dyDescent="0.3">
      <c r="A381" s="43" t="s">
        <v>903</v>
      </c>
      <c r="B381" s="37" t="s">
        <v>353</v>
      </c>
      <c r="C381" s="38"/>
      <c r="D381" s="44" t="s">
        <v>902</v>
      </c>
      <c r="E381" s="40"/>
      <c r="F381" s="40"/>
      <c r="G381" s="40"/>
      <c r="H381" s="25">
        <v>25898.9</v>
      </c>
      <c r="I381" s="25">
        <v>16183.97</v>
      </c>
      <c r="J381" s="25">
        <v>0</v>
      </c>
      <c r="K381" s="25">
        <v>42082.87</v>
      </c>
      <c r="L381" s="74"/>
    </row>
    <row r="382" spans="1:12" x14ac:dyDescent="0.3">
      <c r="A382" s="43" t="s">
        <v>904</v>
      </c>
      <c r="B382" s="37" t="s">
        <v>353</v>
      </c>
      <c r="C382" s="38"/>
      <c r="D382" s="38"/>
      <c r="E382" s="44" t="s">
        <v>902</v>
      </c>
      <c r="F382" s="40"/>
      <c r="G382" s="40"/>
      <c r="H382" s="25">
        <v>25898.9</v>
      </c>
      <c r="I382" s="25">
        <v>16183.97</v>
      </c>
      <c r="J382" s="25">
        <v>0</v>
      </c>
      <c r="K382" s="25">
        <v>42082.87</v>
      </c>
      <c r="L382" s="74"/>
    </row>
    <row r="383" spans="1:12" x14ac:dyDescent="0.3">
      <c r="A383" s="43" t="s">
        <v>905</v>
      </c>
      <c r="B383" s="37" t="s">
        <v>353</v>
      </c>
      <c r="C383" s="38"/>
      <c r="D383" s="38"/>
      <c r="E383" s="38"/>
      <c r="F383" s="44" t="s">
        <v>906</v>
      </c>
      <c r="G383" s="40"/>
      <c r="H383" s="25">
        <v>6710.92</v>
      </c>
      <c r="I383" s="25">
        <v>4414.97</v>
      </c>
      <c r="J383" s="25">
        <v>0</v>
      </c>
      <c r="K383" s="25">
        <v>11125.89</v>
      </c>
      <c r="L383" s="74">
        <f t="shared" si="3"/>
        <v>4414.97</v>
      </c>
    </row>
    <row r="384" spans="1:12" x14ac:dyDescent="0.3">
      <c r="A384" s="45" t="s">
        <v>907</v>
      </c>
      <c r="B384" s="37" t="s">
        <v>353</v>
      </c>
      <c r="C384" s="38"/>
      <c r="D384" s="38"/>
      <c r="E384" s="38"/>
      <c r="F384" s="38"/>
      <c r="G384" s="46" t="s">
        <v>908</v>
      </c>
      <c r="H384" s="27">
        <v>6699.86</v>
      </c>
      <c r="I384" s="27">
        <v>2174.9699999999998</v>
      </c>
      <c r="J384" s="27">
        <v>0</v>
      </c>
      <c r="K384" s="27">
        <v>8874.83</v>
      </c>
      <c r="L384" s="74"/>
    </row>
    <row r="385" spans="1:12" x14ac:dyDescent="0.3">
      <c r="A385" s="45" t="s">
        <v>909</v>
      </c>
      <c r="B385" s="37" t="s">
        <v>353</v>
      </c>
      <c r="C385" s="38"/>
      <c r="D385" s="38"/>
      <c r="E385" s="38"/>
      <c r="F385" s="38"/>
      <c r="G385" s="46" t="s">
        <v>910</v>
      </c>
      <c r="H385" s="27">
        <v>11.06</v>
      </c>
      <c r="I385" s="27">
        <v>2240</v>
      </c>
      <c r="J385" s="27">
        <v>0</v>
      </c>
      <c r="K385" s="27">
        <v>2251.06</v>
      </c>
      <c r="L385" s="74"/>
    </row>
    <row r="386" spans="1:12" x14ac:dyDescent="0.3">
      <c r="A386" s="47" t="s">
        <v>353</v>
      </c>
      <c r="B386" s="37" t="s">
        <v>353</v>
      </c>
      <c r="C386" s="38"/>
      <c r="D386" s="38"/>
      <c r="E386" s="38"/>
      <c r="F386" s="38"/>
      <c r="G386" s="48" t="s">
        <v>353</v>
      </c>
      <c r="H386" s="26"/>
      <c r="I386" s="26"/>
      <c r="J386" s="26"/>
      <c r="K386" s="26"/>
      <c r="L386" s="74"/>
    </row>
    <row r="387" spans="1:12" x14ac:dyDescent="0.3">
      <c r="A387" s="43" t="s">
        <v>911</v>
      </c>
      <c r="B387" s="37" t="s">
        <v>353</v>
      </c>
      <c r="C387" s="38"/>
      <c r="D387" s="38"/>
      <c r="E387" s="38"/>
      <c r="F387" s="44" t="s">
        <v>912</v>
      </c>
      <c r="G387" s="40"/>
      <c r="H387" s="25">
        <v>3648</v>
      </c>
      <c r="I387" s="25">
        <v>11769</v>
      </c>
      <c r="J387" s="25">
        <v>0</v>
      </c>
      <c r="K387" s="25">
        <v>15417</v>
      </c>
      <c r="L387" s="74">
        <f t="shared" si="3"/>
        <v>11769</v>
      </c>
    </row>
    <row r="388" spans="1:12" x14ac:dyDescent="0.3">
      <c r="A388" s="45" t="s">
        <v>913</v>
      </c>
      <c r="B388" s="37" t="s">
        <v>353</v>
      </c>
      <c r="C388" s="38"/>
      <c r="D388" s="38"/>
      <c r="E388" s="38"/>
      <c r="F388" s="38"/>
      <c r="G388" s="46" t="s">
        <v>914</v>
      </c>
      <c r="H388" s="27">
        <v>0</v>
      </c>
      <c r="I388" s="27">
        <v>11769</v>
      </c>
      <c r="J388" s="27">
        <v>0</v>
      </c>
      <c r="K388" s="27">
        <v>11769</v>
      </c>
      <c r="L388" s="74"/>
    </row>
    <row r="389" spans="1:12" x14ac:dyDescent="0.3">
      <c r="A389" s="45" t="s">
        <v>915</v>
      </c>
      <c r="B389" s="37" t="s">
        <v>353</v>
      </c>
      <c r="C389" s="38"/>
      <c r="D389" s="38"/>
      <c r="E389" s="38"/>
      <c r="F389" s="38"/>
      <c r="G389" s="46" t="s">
        <v>916</v>
      </c>
      <c r="H389" s="27">
        <v>3153</v>
      </c>
      <c r="I389" s="27">
        <v>0</v>
      </c>
      <c r="J389" s="27">
        <v>0</v>
      </c>
      <c r="K389" s="27">
        <v>3153</v>
      </c>
      <c r="L389" s="74"/>
    </row>
    <row r="390" spans="1:12" x14ac:dyDescent="0.3">
      <c r="A390" s="45" t="s">
        <v>917</v>
      </c>
      <c r="B390" s="37" t="s">
        <v>353</v>
      </c>
      <c r="C390" s="38"/>
      <c r="D390" s="38"/>
      <c r="E390" s="38"/>
      <c r="F390" s="38"/>
      <c r="G390" s="46" t="s">
        <v>918</v>
      </c>
      <c r="H390" s="27">
        <v>495</v>
      </c>
      <c r="I390" s="27">
        <v>0</v>
      </c>
      <c r="J390" s="27">
        <v>0</v>
      </c>
      <c r="K390" s="27">
        <v>495</v>
      </c>
      <c r="L390" s="74"/>
    </row>
    <row r="391" spans="1:12" x14ac:dyDescent="0.3">
      <c r="A391" s="47" t="s">
        <v>353</v>
      </c>
      <c r="B391" s="37" t="s">
        <v>353</v>
      </c>
      <c r="C391" s="38"/>
      <c r="D391" s="38"/>
      <c r="E391" s="38"/>
      <c r="F391" s="38"/>
      <c r="G391" s="48" t="s">
        <v>353</v>
      </c>
      <c r="H391" s="26"/>
      <c r="I391" s="26"/>
      <c r="J391" s="26"/>
      <c r="K391" s="26"/>
      <c r="L391" s="74"/>
    </row>
    <row r="392" spans="1:12" x14ac:dyDescent="0.3">
      <c r="A392" s="43" t="s">
        <v>919</v>
      </c>
      <c r="B392" s="37" t="s">
        <v>353</v>
      </c>
      <c r="C392" s="38"/>
      <c r="D392" s="38"/>
      <c r="E392" s="38"/>
      <c r="F392" s="44" t="s">
        <v>920</v>
      </c>
      <c r="G392" s="40"/>
      <c r="H392" s="25">
        <v>15500</v>
      </c>
      <c r="I392" s="25">
        <v>0</v>
      </c>
      <c r="J392" s="25">
        <v>0</v>
      </c>
      <c r="K392" s="25">
        <v>15500</v>
      </c>
      <c r="L392" s="74">
        <f t="shared" si="3"/>
        <v>0</v>
      </c>
    </row>
    <row r="393" spans="1:12" x14ac:dyDescent="0.3">
      <c r="A393" s="45" t="s">
        <v>921</v>
      </c>
      <c r="B393" s="37" t="s">
        <v>353</v>
      </c>
      <c r="C393" s="38"/>
      <c r="D393" s="38"/>
      <c r="E393" s="38"/>
      <c r="F393" s="38"/>
      <c r="G393" s="46" t="s">
        <v>922</v>
      </c>
      <c r="H393" s="27">
        <v>15500</v>
      </c>
      <c r="I393" s="27">
        <v>0</v>
      </c>
      <c r="J393" s="27">
        <v>0</v>
      </c>
      <c r="K393" s="27">
        <v>15500</v>
      </c>
      <c r="L393" s="74"/>
    </row>
    <row r="394" spans="1:12" x14ac:dyDescent="0.3">
      <c r="A394" s="47" t="s">
        <v>353</v>
      </c>
      <c r="B394" s="37" t="s">
        <v>353</v>
      </c>
      <c r="C394" s="38"/>
      <c r="D394" s="38"/>
      <c r="E394" s="38"/>
      <c r="F394" s="38"/>
      <c r="G394" s="48" t="s">
        <v>353</v>
      </c>
      <c r="H394" s="26"/>
      <c r="I394" s="26"/>
      <c r="J394" s="26"/>
      <c r="K394" s="26"/>
      <c r="L394" s="74"/>
    </row>
    <row r="395" spans="1:12" x14ac:dyDescent="0.3">
      <c r="A395" s="43" t="s">
        <v>923</v>
      </c>
      <c r="B395" s="37" t="s">
        <v>353</v>
      </c>
      <c r="C395" s="38"/>
      <c r="D395" s="38"/>
      <c r="E395" s="38"/>
      <c r="F395" s="44" t="s">
        <v>924</v>
      </c>
      <c r="G395" s="40"/>
      <c r="H395" s="25">
        <v>39.979999999999997</v>
      </c>
      <c r="I395" s="25">
        <v>0</v>
      </c>
      <c r="J395" s="25">
        <v>0</v>
      </c>
      <c r="K395" s="25">
        <v>39.979999999999997</v>
      </c>
      <c r="L395" s="74">
        <f t="shared" si="3"/>
        <v>0</v>
      </c>
    </row>
    <row r="396" spans="1:12" x14ac:dyDescent="0.3">
      <c r="A396" s="45" t="s">
        <v>925</v>
      </c>
      <c r="B396" s="37" t="s">
        <v>353</v>
      </c>
      <c r="C396" s="38"/>
      <c r="D396" s="38"/>
      <c r="E396" s="38"/>
      <c r="F396" s="38"/>
      <c r="G396" s="46" t="s">
        <v>924</v>
      </c>
      <c r="H396" s="27">
        <v>39.979999999999997</v>
      </c>
      <c r="I396" s="27">
        <v>0</v>
      </c>
      <c r="J396" s="27">
        <v>0</v>
      </c>
      <c r="K396" s="27">
        <v>39.979999999999997</v>
      </c>
      <c r="L396" s="74">
        <f t="shared" si="3"/>
        <v>0</v>
      </c>
    </row>
    <row r="397" spans="1:12" x14ac:dyDescent="0.3">
      <c r="A397" s="43" t="s">
        <v>353</v>
      </c>
      <c r="B397" s="36" t="s">
        <v>353</v>
      </c>
      <c r="C397" s="44" t="s">
        <v>353</v>
      </c>
      <c r="D397" s="40"/>
      <c r="E397" s="40"/>
      <c r="F397" s="40"/>
      <c r="G397" s="40"/>
      <c r="H397" s="28"/>
      <c r="I397" s="28"/>
      <c r="J397" s="28"/>
      <c r="K397" s="28"/>
      <c r="L397" s="74"/>
    </row>
    <row r="398" spans="1:12" x14ac:dyDescent="0.3">
      <c r="A398" s="43" t="s">
        <v>926</v>
      </c>
      <c r="B398" s="36" t="s">
        <v>353</v>
      </c>
      <c r="C398" s="44" t="s">
        <v>927</v>
      </c>
      <c r="D398" s="40"/>
      <c r="E398" s="40"/>
      <c r="F398" s="40"/>
      <c r="G398" s="40"/>
      <c r="H398" s="25">
        <v>1395150.08</v>
      </c>
      <c r="I398" s="25">
        <v>155627.41</v>
      </c>
      <c r="J398" s="25">
        <v>0</v>
      </c>
      <c r="K398" s="25">
        <v>1550777.49</v>
      </c>
      <c r="L398" s="74">
        <f t="shared" si="3"/>
        <v>155627.41</v>
      </c>
    </row>
    <row r="399" spans="1:12" x14ac:dyDescent="0.3">
      <c r="A399" s="43" t="s">
        <v>928</v>
      </c>
      <c r="B399" s="37" t="s">
        <v>353</v>
      </c>
      <c r="C399" s="38"/>
      <c r="D399" s="44" t="s">
        <v>927</v>
      </c>
      <c r="E399" s="40"/>
      <c r="F399" s="40"/>
      <c r="G399" s="40"/>
      <c r="H399" s="25">
        <v>1395150.08</v>
      </c>
      <c r="I399" s="25">
        <v>155627.41</v>
      </c>
      <c r="J399" s="25">
        <v>0</v>
      </c>
      <c r="K399" s="25">
        <v>1550777.49</v>
      </c>
      <c r="L399" s="74"/>
    </row>
    <row r="400" spans="1:12" x14ac:dyDescent="0.3">
      <c r="A400" s="43" t="s">
        <v>929</v>
      </c>
      <c r="B400" s="37" t="s">
        <v>353</v>
      </c>
      <c r="C400" s="38"/>
      <c r="D400" s="38"/>
      <c r="E400" s="44" t="s">
        <v>927</v>
      </c>
      <c r="F400" s="40"/>
      <c r="G400" s="40"/>
      <c r="H400" s="25">
        <v>1395150.08</v>
      </c>
      <c r="I400" s="25">
        <v>155627.41</v>
      </c>
      <c r="J400" s="25">
        <v>0</v>
      </c>
      <c r="K400" s="25">
        <v>1550777.49</v>
      </c>
      <c r="L400" s="74"/>
    </row>
    <row r="401" spans="1:12" x14ac:dyDescent="0.3">
      <c r="A401" s="43" t="s">
        <v>930</v>
      </c>
      <c r="B401" s="37" t="s">
        <v>353</v>
      </c>
      <c r="C401" s="38"/>
      <c r="D401" s="38"/>
      <c r="E401" s="38"/>
      <c r="F401" s="44" t="s">
        <v>927</v>
      </c>
      <c r="G401" s="40"/>
      <c r="H401" s="25">
        <v>1395150.08</v>
      </c>
      <c r="I401" s="25">
        <v>155627.41</v>
      </c>
      <c r="J401" s="25">
        <v>0</v>
      </c>
      <c r="K401" s="25">
        <v>1550777.49</v>
      </c>
      <c r="L401" s="74"/>
    </row>
    <row r="402" spans="1:12" x14ac:dyDescent="0.3">
      <c r="A402" s="45" t="s">
        <v>931</v>
      </c>
      <c r="B402" s="37" t="s">
        <v>353</v>
      </c>
      <c r="C402" s="38"/>
      <c r="D402" s="38"/>
      <c r="E402" s="38"/>
      <c r="F402" s="38"/>
      <c r="G402" s="46" t="s">
        <v>932</v>
      </c>
      <c r="H402" s="27">
        <v>1389498.5</v>
      </c>
      <c r="I402" s="27">
        <v>154985.66</v>
      </c>
      <c r="J402" s="27">
        <v>0</v>
      </c>
      <c r="K402" s="27">
        <v>1544484.16</v>
      </c>
      <c r="L402" s="74">
        <f t="shared" si="3"/>
        <v>154985.66</v>
      </c>
    </row>
    <row r="403" spans="1:12" x14ac:dyDescent="0.3">
      <c r="A403" s="45" t="s">
        <v>933</v>
      </c>
      <c r="B403" s="37" t="s">
        <v>353</v>
      </c>
      <c r="C403" s="38"/>
      <c r="D403" s="38"/>
      <c r="E403" s="38"/>
      <c r="F403" s="38"/>
      <c r="G403" s="46" t="s">
        <v>934</v>
      </c>
      <c r="H403" s="27">
        <v>5651.58</v>
      </c>
      <c r="I403" s="27">
        <v>641.75</v>
      </c>
      <c r="J403" s="27">
        <v>0</v>
      </c>
      <c r="K403" s="27">
        <v>6293.33</v>
      </c>
      <c r="L403" s="74">
        <f t="shared" si="3"/>
        <v>641.75</v>
      </c>
    </row>
    <row r="404" spans="1:12" x14ac:dyDescent="0.3">
      <c r="A404" s="47" t="s">
        <v>353</v>
      </c>
      <c r="B404" s="37" t="s">
        <v>353</v>
      </c>
      <c r="C404" s="38"/>
      <c r="D404" s="38"/>
      <c r="E404" s="38"/>
      <c r="F404" s="38"/>
      <c r="G404" s="48" t="s">
        <v>353</v>
      </c>
      <c r="H404" s="26"/>
      <c r="I404" s="26"/>
      <c r="J404" s="26"/>
      <c r="K404" s="26"/>
      <c r="L404" s="74">
        <f t="shared" si="3"/>
        <v>0</v>
      </c>
    </row>
    <row r="405" spans="1:12" x14ac:dyDescent="0.3">
      <c r="A405" s="43" t="s">
        <v>935</v>
      </c>
      <c r="B405" s="36" t="s">
        <v>353</v>
      </c>
      <c r="C405" s="44" t="s">
        <v>936</v>
      </c>
      <c r="D405" s="40"/>
      <c r="E405" s="40"/>
      <c r="F405" s="40"/>
      <c r="G405" s="40"/>
      <c r="H405" s="25">
        <v>12308.96</v>
      </c>
      <c r="I405" s="25">
        <v>37278.29</v>
      </c>
      <c r="J405" s="25">
        <v>0</v>
      </c>
      <c r="K405" s="25">
        <v>49587.25</v>
      </c>
      <c r="L405" s="74">
        <f t="shared" si="3"/>
        <v>37278.29</v>
      </c>
    </row>
    <row r="406" spans="1:12" x14ac:dyDescent="0.3">
      <c r="A406" s="43" t="s">
        <v>937</v>
      </c>
      <c r="B406" s="37" t="s">
        <v>353</v>
      </c>
      <c r="C406" s="38"/>
      <c r="D406" s="44" t="s">
        <v>936</v>
      </c>
      <c r="E406" s="40"/>
      <c r="F406" s="40"/>
      <c r="G406" s="40"/>
      <c r="H406" s="25">
        <v>12308.96</v>
      </c>
      <c r="I406" s="25">
        <v>37278.29</v>
      </c>
      <c r="J406" s="25">
        <v>0</v>
      </c>
      <c r="K406" s="25">
        <v>49587.25</v>
      </c>
      <c r="L406" s="74"/>
    </row>
    <row r="407" spans="1:12" x14ac:dyDescent="0.3">
      <c r="A407" s="43" t="s">
        <v>938</v>
      </c>
      <c r="B407" s="37" t="s">
        <v>353</v>
      </c>
      <c r="C407" s="38"/>
      <c r="D407" s="38"/>
      <c r="E407" s="44" t="s">
        <v>936</v>
      </c>
      <c r="F407" s="40"/>
      <c r="G407" s="40"/>
      <c r="H407" s="25">
        <v>12308.96</v>
      </c>
      <c r="I407" s="25">
        <v>37278.29</v>
      </c>
      <c r="J407" s="25">
        <v>0</v>
      </c>
      <c r="K407" s="25">
        <v>49587.25</v>
      </c>
      <c r="L407" s="74"/>
    </row>
    <row r="408" spans="1:12" x14ac:dyDescent="0.3">
      <c r="A408" s="43" t="s">
        <v>939</v>
      </c>
      <c r="B408" s="37" t="s">
        <v>353</v>
      </c>
      <c r="C408" s="38"/>
      <c r="D408" s="38"/>
      <c r="E408" s="38"/>
      <c r="F408" s="44" t="s">
        <v>936</v>
      </c>
      <c r="G408" s="40"/>
      <c r="H408" s="25">
        <v>12308.96</v>
      </c>
      <c r="I408" s="25">
        <v>37278.29</v>
      </c>
      <c r="J408" s="25">
        <v>0</v>
      </c>
      <c r="K408" s="25">
        <v>49587.25</v>
      </c>
      <c r="L408" s="74"/>
    </row>
    <row r="409" spans="1:12" x14ac:dyDescent="0.3">
      <c r="A409" s="45" t="s">
        <v>940</v>
      </c>
      <c r="B409" s="37" t="s">
        <v>353</v>
      </c>
      <c r="C409" s="38"/>
      <c r="D409" s="38"/>
      <c r="E409" s="38"/>
      <c r="F409" s="38"/>
      <c r="G409" s="46" t="s">
        <v>576</v>
      </c>
      <c r="H409" s="27">
        <v>15217.91</v>
      </c>
      <c r="I409" s="27">
        <v>1733.43</v>
      </c>
      <c r="J409" s="27">
        <v>0</v>
      </c>
      <c r="K409" s="27">
        <v>16951.34</v>
      </c>
      <c r="L409" s="74"/>
    </row>
    <row r="410" spans="1:12" x14ac:dyDescent="0.3">
      <c r="A410" s="45" t="s">
        <v>941</v>
      </c>
      <c r="B410" s="37" t="s">
        <v>353</v>
      </c>
      <c r="C410" s="38"/>
      <c r="D410" s="38"/>
      <c r="E410" s="38"/>
      <c r="F410" s="38"/>
      <c r="G410" s="46" t="s">
        <v>574</v>
      </c>
      <c r="H410" s="27">
        <v>-2908.95</v>
      </c>
      <c r="I410" s="27">
        <v>35544.86</v>
      </c>
      <c r="J410" s="27">
        <v>0</v>
      </c>
      <c r="K410" s="27">
        <v>32635.91</v>
      </c>
      <c r="L410" s="74"/>
    </row>
    <row r="411" spans="1:12" x14ac:dyDescent="0.3">
      <c r="A411" s="47" t="s">
        <v>353</v>
      </c>
      <c r="B411" s="37" t="s">
        <v>353</v>
      </c>
      <c r="C411" s="38"/>
      <c r="D411" s="38"/>
      <c r="E411" s="38"/>
      <c r="F411" s="38"/>
      <c r="G411" s="48" t="s">
        <v>353</v>
      </c>
      <c r="H411" s="26"/>
      <c r="I411" s="26"/>
      <c r="J411" s="26"/>
      <c r="K411" s="26"/>
      <c r="L411" s="74"/>
    </row>
    <row r="412" spans="1:12" x14ac:dyDescent="0.3">
      <c r="A412" s="43" t="s">
        <v>942</v>
      </c>
      <c r="B412" s="36" t="s">
        <v>353</v>
      </c>
      <c r="C412" s="44" t="s">
        <v>943</v>
      </c>
      <c r="D412" s="40"/>
      <c r="E412" s="40"/>
      <c r="F412" s="40"/>
      <c r="G412" s="40"/>
      <c r="H412" s="25">
        <v>4371.46</v>
      </c>
      <c r="I412" s="25">
        <v>8894.61</v>
      </c>
      <c r="J412" s="25">
        <v>8349.51</v>
      </c>
      <c r="K412" s="25">
        <v>4916.5600000000004</v>
      </c>
      <c r="L412" s="74">
        <f t="shared" ref="L412:L418" si="4">I412-J412</f>
        <v>545.10000000000036</v>
      </c>
    </row>
    <row r="413" spans="1:12" x14ac:dyDescent="0.3">
      <c r="A413" s="43" t="s">
        <v>944</v>
      </c>
      <c r="B413" s="37" t="s">
        <v>353</v>
      </c>
      <c r="C413" s="38"/>
      <c r="D413" s="44" t="s">
        <v>943</v>
      </c>
      <c r="E413" s="40"/>
      <c r="F413" s="40"/>
      <c r="G413" s="40"/>
      <c r="H413" s="25">
        <v>4371.46</v>
      </c>
      <c r="I413" s="25">
        <v>8894.61</v>
      </c>
      <c r="J413" s="25">
        <v>8349.51</v>
      </c>
      <c r="K413" s="25">
        <v>4916.5600000000004</v>
      </c>
      <c r="L413" s="74"/>
    </row>
    <row r="414" spans="1:12" x14ac:dyDescent="0.3">
      <c r="A414" s="43" t="s">
        <v>945</v>
      </c>
      <c r="B414" s="37" t="s">
        <v>353</v>
      </c>
      <c r="C414" s="38"/>
      <c r="D414" s="38"/>
      <c r="E414" s="44" t="s">
        <v>943</v>
      </c>
      <c r="F414" s="40"/>
      <c r="G414" s="40"/>
      <c r="H414" s="25">
        <v>4371.46</v>
      </c>
      <c r="I414" s="25">
        <v>8894.61</v>
      </c>
      <c r="J414" s="25">
        <v>8349.51</v>
      </c>
      <c r="K414" s="25">
        <v>4916.5600000000004</v>
      </c>
      <c r="L414" s="74"/>
    </row>
    <row r="415" spans="1:12" x14ac:dyDescent="0.3">
      <c r="A415" s="43" t="s">
        <v>946</v>
      </c>
      <c r="B415" s="37" t="s">
        <v>353</v>
      </c>
      <c r="C415" s="38"/>
      <c r="D415" s="38"/>
      <c r="E415" s="38"/>
      <c r="F415" s="44" t="s">
        <v>943</v>
      </c>
      <c r="G415" s="40"/>
      <c r="H415" s="25">
        <v>4371.46</v>
      </c>
      <c r="I415" s="25">
        <v>8894.61</v>
      </c>
      <c r="J415" s="25">
        <v>8349.51</v>
      </c>
      <c r="K415" s="25">
        <v>4916.5600000000004</v>
      </c>
      <c r="L415" s="74"/>
    </row>
    <row r="416" spans="1:12" x14ac:dyDescent="0.3">
      <c r="A416" s="45" t="s">
        <v>947</v>
      </c>
      <c r="B416" s="37" t="s">
        <v>353</v>
      </c>
      <c r="C416" s="38"/>
      <c r="D416" s="38"/>
      <c r="E416" s="38"/>
      <c r="F416" s="38"/>
      <c r="G416" s="46" t="s">
        <v>943</v>
      </c>
      <c r="H416" s="27">
        <v>4371.46</v>
      </c>
      <c r="I416" s="27">
        <v>8894.61</v>
      </c>
      <c r="J416" s="27">
        <v>8349.51</v>
      </c>
      <c r="K416" s="27">
        <v>4916.5600000000004</v>
      </c>
      <c r="L416" s="74"/>
    </row>
    <row r="417" spans="1:12" x14ac:dyDescent="0.3">
      <c r="A417" s="47" t="s">
        <v>353</v>
      </c>
      <c r="B417" s="37" t="s">
        <v>353</v>
      </c>
      <c r="C417" s="38"/>
      <c r="D417" s="38"/>
      <c r="E417" s="38"/>
      <c r="F417" s="38"/>
      <c r="G417" s="48" t="s">
        <v>353</v>
      </c>
      <c r="H417" s="26"/>
      <c r="I417" s="26"/>
      <c r="J417" s="26"/>
      <c r="K417" s="26"/>
      <c r="L417" s="74"/>
    </row>
    <row r="418" spans="1:12" x14ac:dyDescent="0.3">
      <c r="A418" s="43" t="s">
        <v>948</v>
      </c>
      <c r="B418" s="36" t="s">
        <v>353</v>
      </c>
      <c r="C418" s="44" t="s">
        <v>949</v>
      </c>
      <c r="D418" s="40"/>
      <c r="E418" s="40"/>
      <c r="F418" s="40"/>
      <c r="G418" s="40"/>
      <c r="H418" s="25">
        <v>335850.95</v>
      </c>
      <c r="I418" s="25">
        <v>46368.160000000003</v>
      </c>
      <c r="J418" s="25">
        <v>0</v>
      </c>
      <c r="K418" s="25">
        <v>382219.11</v>
      </c>
      <c r="L418" s="74">
        <f t="shared" si="4"/>
        <v>46368.160000000003</v>
      </c>
    </row>
    <row r="419" spans="1:12" x14ac:dyDescent="0.3">
      <c r="A419" s="43" t="s">
        <v>950</v>
      </c>
      <c r="B419" s="37" t="s">
        <v>353</v>
      </c>
      <c r="C419" s="38"/>
      <c r="D419" s="44" t="s">
        <v>949</v>
      </c>
      <c r="E419" s="40"/>
      <c r="F419" s="40"/>
      <c r="G419" s="40"/>
      <c r="H419" s="25">
        <v>335850.95</v>
      </c>
      <c r="I419" s="25">
        <v>46368.160000000003</v>
      </c>
      <c r="J419" s="25">
        <v>0</v>
      </c>
      <c r="K419" s="25">
        <v>382219.11</v>
      </c>
      <c r="L419" s="74"/>
    </row>
    <row r="420" spans="1:12" x14ac:dyDescent="0.3">
      <c r="A420" s="43" t="s">
        <v>951</v>
      </c>
      <c r="B420" s="37" t="s">
        <v>353</v>
      </c>
      <c r="C420" s="38"/>
      <c r="D420" s="38"/>
      <c r="E420" s="44" t="s">
        <v>949</v>
      </c>
      <c r="F420" s="40"/>
      <c r="G420" s="40"/>
      <c r="H420" s="25">
        <v>335850.95</v>
      </c>
      <c r="I420" s="25">
        <v>46368.160000000003</v>
      </c>
      <c r="J420" s="25">
        <v>0</v>
      </c>
      <c r="K420" s="25">
        <v>382219.11</v>
      </c>
      <c r="L420" s="74"/>
    </row>
    <row r="421" spans="1:12" x14ac:dyDescent="0.3">
      <c r="A421" s="43" t="s">
        <v>952</v>
      </c>
      <c r="B421" s="37" t="s">
        <v>353</v>
      </c>
      <c r="C421" s="38"/>
      <c r="D421" s="38"/>
      <c r="E421" s="38"/>
      <c r="F421" s="44" t="s">
        <v>949</v>
      </c>
      <c r="G421" s="40"/>
      <c r="H421" s="25">
        <v>335850.95</v>
      </c>
      <c r="I421" s="25">
        <v>46368.160000000003</v>
      </c>
      <c r="J421" s="25">
        <v>0</v>
      </c>
      <c r="K421" s="25">
        <v>382219.11</v>
      </c>
      <c r="L421" s="74"/>
    </row>
    <row r="422" spans="1:12" x14ac:dyDescent="0.3">
      <c r="A422" s="45" t="s">
        <v>953</v>
      </c>
      <c r="B422" s="37" t="s">
        <v>353</v>
      </c>
      <c r="C422" s="38"/>
      <c r="D422" s="38"/>
      <c r="E422" s="38"/>
      <c r="F422" s="38"/>
      <c r="G422" s="46" t="s">
        <v>954</v>
      </c>
      <c r="H422" s="27">
        <v>2821.75</v>
      </c>
      <c r="I422" s="27">
        <v>884.41</v>
      </c>
      <c r="J422" s="27">
        <v>0</v>
      </c>
      <c r="K422" s="27">
        <v>3706.16</v>
      </c>
      <c r="L422" s="74"/>
    </row>
    <row r="423" spans="1:12" x14ac:dyDescent="0.3">
      <c r="A423" s="45" t="s">
        <v>955</v>
      </c>
      <c r="B423" s="37" t="s">
        <v>353</v>
      </c>
      <c r="C423" s="38"/>
      <c r="D423" s="38"/>
      <c r="E423" s="38"/>
      <c r="F423" s="38"/>
      <c r="G423" s="46" t="s">
        <v>956</v>
      </c>
      <c r="H423" s="27">
        <v>300354.5</v>
      </c>
      <c r="I423" s="27">
        <v>45483.75</v>
      </c>
      <c r="J423" s="27">
        <v>0</v>
      </c>
      <c r="K423" s="27">
        <v>345838.25</v>
      </c>
      <c r="L423" s="74"/>
    </row>
    <row r="424" spans="1:12" x14ac:dyDescent="0.3">
      <c r="A424" s="45" t="s">
        <v>957</v>
      </c>
      <c r="B424" s="37" t="s">
        <v>353</v>
      </c>
      <c r="C424" s="38"/>
      <c r="D424" s="38"/>
      <c r="E424" s="38"/>
      <c r="F424" s="38"/>
      <c r="G424" s="46" t="s">
        <v>958</v>
      </c>
      <c r="H424" s="27">
        <v>32674.7</v>
      </c>
      <c r="I424" s="27">
        <v>0</v>
      </c>
      <c r="J424" s="27">
        <v>0</v>
      </c>
      <c r="K424" s="27">
        <v>32674.7</v>
      </c>
      <c r="L424" s="74"/>
    </row>
    <row r="425" spans="1:12" x14ac:dyDescent="0.3">
      <c r="A425" s="43" t="s">
        <v>353</v>
      </c>
      <c r="B425" s="37" t="s">
        <v>353</v>
      </c>
      <c r="C425" s="38"/>
      <c r="D425" s="38"/>
      <c r="E425" s="44" t="s">
        <v>353</v>
      </c>
      <c r="F425" s="40"/>
      <c r="G425" s="40"/>
      <c r="H425" s="28"/>
      <c r="I425" s="28"/>
      <c r="J425" s="28"/>
      <c r="K425" s="28"/>
      <c r="L425" s="74"/>
    </row>
    <row r="426" spans="1:12" x14ac:dyDescent="0.3">
      <c r="A426" s="43" t="s">
        <v>74</v>
      </c>
      <c r="B426" s="44" t="s">
        <v>959</v>
      </c>
      <c r="C426" s="40"/>
      <c r="D426" s="40"/>
      <c r="E426" s="40"/>
      <c r="F426" s="40"/>
      <c r="G426" s="40"/>
      <c r="H426" s="25">
        <v>29642433.920000002</v>
      </c>
      <c r="I426" s="25">
        <v>0</v>
      </c>
      <c r="J426" s="25">
        <v>3624882.43</v>
      </c>
      <c r="K426" s="25">
        <v>33267316.350000001</v>
      </c>
      <c r="L426" s="74"/>
    </row>
    <row r="427" spans="1:12" x14ac:dyDescent="0.3">
      <c r="A427" s="43" t="s">
        <v>960</v>
      </c>
      <c r="B427" s="36" t="s">
        <v>353</v>
      </c>
      <c r="C427" s="44" t="s">
        <v>959</v>
      </c>
      <c r="D427" s="40"/>
      <c r="E427" s="40"/>
      <c r="F427" s="40"/>
      <c r="G427" s="40"/>
      <c r="H427" s="25">
        <v>29642433.920000002</v>
      </c>
      <c r="I427" s="25">
        <v>0</v>
      </c>
      <c r="J427" s="25">
        <v>3624882.43</v>
      </c>
      <c r="K427" s="25">
        <v>33267316.350000001</v>
      </c>
      <c r="L427" s="74"/>
    </row>
    <row r="428" spans="1:12" x14ac:dyDescent="0.3">
      <c r="A428" s="43" t="s">
        <v>961</v>
      </c>
      <c r="B428" s="37" t="s">
        <v>353</v>
      </c>
      <c r="C428" s="38"/>
      <c r="D428" s="44" t="s">
        <v>959</v>
      </c>
      <c r="E428" s="40"/>
      <c r="F428" s="40"/>
      <c r="G428" s="40"/>
      <c r="H428" s="25">
        <v>29642433.920000002</v>
      </c>
      <c r="I428" s="25">
        <v>0</v>
      </c>
      <c r="J428" s="25">
        <v>3624882.43</v>
      </c>
      <c r="K428" s="25">
        <v>33267316.350000001</v>
      </c>
      <c r="L428" s="74"/>
    </row>
    <row r="429" spans="1:12" x14ac:dyDescent="0.3">
      <c r="A429" s="43" t="s">
        <v>962</v>
      </c>
      <c r="B429" s="37" t="s">
        <v>353</v>
      </c>
      <c r="C429" s="38"/>
      <c r="D429" s="38"/>
      <c r="E429" s="44" t="s">
        <v>963</v>
      </c>
      <c r="F429" s="40"/>
      <c r="G429" s="40"/>
      <c r="H429" s="25">
        <v>28925335.34</v>
      </c>
      <c r="I429" s="25">
        <v>0</v>
      </c>
      <c r="J429" s="25">
        <v>3503284.84</v>
      </c>
      <c r="K429" s="25">
        <v>32428620.18</v>
      </c>
      <c r="L429" s="74"/>
    </row>
    <row r="430" spans="1:12" x14ac:dyDescent="0.3">
      <c r="A430" s="43" t="s">
        <v>964</v>
      </c>
      <c r="B430" s="37" t="s">
        <v>353</v>
      </c>
      <c r="C430" s="38"/>
      <c r="D430" s="38"/>
      <c r="E430" s="38"/>
      <c r="F430" s="44" t="s">
        <v>963</v>
      </c>
      <c r="G430" s="40"/>
      <c r="H430" s="25">
        <v>28925335.34</v>
      </c>
      <c r="I430" s="25">
        <v>0</v>
      </c>
      <c r="J430" s="25">
        <v>3503284.84</v>
      </c>
      <c r="K430" s="25">
        <v>32428620.18</v>
      </c>
      <c r="L430" s="74"/>
    </row>
    <row r="431" spans="1:12" x14ac:dyDescent="0.3">
      <c r="A431" s="45" t="s">
        <v>965</v>
      </c>
      <c r="B431" s="37" t="s">
        <v>353</v>
      </c>
      <c r="C431" s="38"/>
      <c r="D431" s="38"/>
      <c r="E431" s="38"/>
      <c r="F431" s="38"/>
      <c r="G431" s="46" t="s">
        <v>966</v>
      </c>
      <c r="H431" s="27">
        <v>28925335.34</v>
      </c>
      <c r="I431" s="27">
        <v>0</v>
      </c>
      <c r="J431" s="27">
        <v>3503284.84</v>
      </c>
      <c r="K431" s="27">
        <v>32428620.18</v>
      </c>
      <c r="L431" s="74"/>
    </row>
    <row r="432" spans="1:12" x14ac:dyDescent="0.3">
      <c r="A432" s="47" t="s">
        <v>353</v>
      </c>
      <c r="B432" s="37" t="s">
        <v>353</v>
      </c>
      <c r="C432" s="38"/>
      <c r="D432" s="38"/>
      <c r="E432" s="38"/>
      <c r="F432" s="38"/>
      <c r="G432" s="48" t="s">
        <v>353</v>
      </c>
      <c r="H432" s="26"/>
      <c r="I432" s="26"/>
      <c r="J432" s="26"/>
      <c r="K432" s="26"/>
      <c r="L432" s="74"/>
    </row>
    <row r="433" spans="1:12" x14ac:dyDescent="0.3">
      <c r="A433" s="43" t="s">
        <v>967</v>
      </c>
      <c r="B433" s="37" t="s">
        <v>353</v>
      </c>
      <c r="C433" s="38"/>
      <c r="D433" s="38"/>
      <c r="E433" s="44" t="s">
        <v>968</v>
      </c>
      <c r="F433" s="40"/>
      <c r="G433" s="40"/>
      <c r="H433" s="25">
        <v>335863.56</v>
      </c>
      <c r="I433" s="25">
        <v>0</v>
      </c>
      <c r="J433" s="25">
        <v>45811.17</v>
      </c>
      <c r="K433" s="25">
        <v>381674.73</v>
      </c>
      <c r="L433" s="74"/>
    </row>
    <row r="434" spans="1:12" x14ac:dyDescent="0.3">
      <c r="A434" s="43" t="s">
        <v>969</v>
      </c>
      <c r="B434" s="37" t="s">
        <v>353</v>
      </c>
      <c r="C434" s="38"/>
      <c r="D434" s="38"/>
      <c r="E434" s="38"/>
      <c r="F434" s="44" t="s">
        <v>970</v>
      </c>
      <c r="G434" s="40"/>
      <c r="H434" s="25">
        <v>335863.56</v>
      </c>
      <c r="I434" s="25">
        <v>0</v>
      </c>
      <c r="J434" s="25">
        <v>45811.17</v>
      </c>
      <c r="K434" s="25">
        <v>381674.73</v>
      </c>
      <c r="L434" s="74"/>
    </row>
    <row r="435" spans="1:12" x14ac:dyDescent="0.3">
      <c r="A435" s="45" t="s">
        <v>971</v>
      </c>
      <c r="B435" s="37" t="s">
        <v>353</v>
      </c>
      <c r="C435" s="38"/>
      <c r="D435" s="38"/>
      <c r="E435" s="38"/>
      <c r="F435" s="38"/>
      <c r="G435" s="46" t="s">
        <v>972</v>
      </c>
      <c r="H435" s="27">
        <v>335863.56</v>
      </c>
      <c r="I435" s="27">
        <v>0</v>
      </c>
      <c r="J435" s="27">
        <v>45811.17</v>
      </c>
      <c r="K435" s="27">
        <v>381674.73</v>
      </c>
      <c r="L435" s="74"/>
    </row>
    <row r="436" spans="1:12" x14ac:dyDescent="0.3">
      <c r="A436" s="47" t="s">
        <v>353</v>
      </c>
      <c r="B436" s="37" t="s">
        <v>353</v>
      </c>
      <c r="C436" s="38"/>
      <c r="D436" s="38"/>
      <c r="E436" s="38"/>
      <c r="F436" s="38"/>
      <c r="G436" s="48" t="s">
        <v>353</v>
      </c>
      <c r="H436" s="26"/>
      <c r="I436" s="26"/>
      <c r="J436" s="26"/>
      <c r="K436" s="26"/>
      <c r="L436" s="74"/>
    </row>
    <row r="437" spans="1:12" x14ac:dyDescent="0.3">
      <c r="A437" s="43" t="s">
        <v>973</v>
      </c>
      <c r="B437" s="37" t="s">
        <v>353</v>
      </c>
      <c r="C437" s="38"/>
      <c r="D437" s="38"/>
      <c r="E437" s="44" t="s">
        <v>974</v>
      </c>
      <c r="F437" s="40"/>
      <c r="G437" s="40"/>
      <c r="H437" s="25">
        <v>353478.37</v>
      </c>
      <c r="I437" s="25">
        <v>0</v>
      </c>
      <c r="J437" s="25">
        <v>74902.009999999995</v>
      </c>
      <c r="K437" s="25">
        <v>428380.38</v>
      </c>
      <c r="L437" s="74"/>
    </row>
    <row r="438" spans="1:12" x14ac:dyDescent="0.3">
      <c r="A438" s="43" t="s">
        <v>975</v>
      </c>
      <c r="B438" s="37" t="s">
        <v>353</v>
      </c>
      <c r="C438" s="38"/>
      <c r="D438" s="38"/>
      <c r="E438" s="38"/>
      <c r="F438" s="44" t="s">
        <v>974</v>
      </c>
      <c r="G438" s="40"/>
      <c r="H438" s="25">
        <v>353478.37</v>
      </c>
      <c r="I438" s="25">
        <v>0</v>
      </c>
      <c r="J438" s="25">
        <v>74902.009999999995</v>
      </c>
      <c r="K438" s="25">
        <v>428380.38</v>
      </c>
      <c r="L438" s="74"/>
    </row>
    <row r="439" spans="1:12" x14ac:dyDescent="0.3">
      <c r="A439" s="45" t="s">
        <v>976</v>
      </c>
      <c r="B439" s="37" t="s">
        <v>353</v>
      </c>
      <c r="C439" s="38"/>
      <c r="D439" s="38"/>
      <c r="E439" s="38"/>
      <c r="F439" s="38"/>
      <c r="G439" s="46" t="s">
        <v>977</v>
      </c>
      <c r="H439" s="27">
        <v>352480.11</v>
      </c>
      <c r="I439" s="27">
        <v>0</v>
      </c>
      <c r="J439" s="27">
        <v>74901.94</v>
      </c>
      <c r="K439" s="27">
        <v>427382.05</v>
      </c>
      <c r="L439" s="74"/>
    </row>
    <row r="440" spans="1:12" x14ac:dyDescent="0.3">
      <c r="A440" s="45" t="s">
        <v>978</v>
      </c>
      <c r="B440" s="37" t="s">
        <v>353</v>
      </c>
      <c r="C440" s="38"/>
      <c r="D440" s="38"/>
      <c r="E440" s="38"/>
      <c r="F440" s="38"/>
      <c r="G440" s="46" t="s">
        <v>979</v>
      </c>
      <c r="H440" s="27">
        <v>998.26</v>
      </c>
      <c r="I440" s="27">
        <v>0</v>
      </c>
      <c r="J440" s="27">
        <v>7.0000000000000007E-2</v>
      </c>
      <c r="K440" s="27">
        <v>998.33</v>
      </c>
      <c r="L440" s="74"/>
    </row>
    <row r="441" spans="1:12" x14ac:dyDescent="0.3">
      <c r="A441" s="47" t="s">
        <v>353</v>
      </c>
      <c r="B441" s="37" t="s">
        <v>353</v>
      </c>
      <c r="C441" s="38"/>
      <c r="D441" s="38"/>
      <c r="E441" s="38"/>
      <c r="F441" s="38"/>
      <c r="G441" s="48" t="s">
        <v>353</v>
      </c>
      <c r="H441" s="26"/>
      <c r="I441" s="26"/>
      <c r="J441" s="26"/>
      <c r="K441" s="26"/>
      <c r="L441" s="74"/>
    </row>
    <row r="442" spans="1:12" x14ac:dyDescent="0.3">
      <c r="A442" s="43" t="s">
        <v>980</v>
      </c>
      <c r="B442" s="37" t="s">
        <v>353</v>
      </c>
      <c r="C442" s="38"/>
      <c r="D442" s="38"/>
      <c r="E442" s="44" t="s">
        <v>981</v>
      </c>
      <c r="F442" s="40"/>
      <c r="G442" s="40"/>
      <c r="H442" s="25">
        <v>8199.3700000000008</v>
      </c>
      <c r="I442" s="25">
        <v>0</v>
      </c>
      <c r="J442" s="25">
        <v>0</v>
      </c>
      <c r="K442" s="25">
        <v>8199.3700000000008</v>
      </c>
      <c r="L442" s="74"/>
    </row>
    <row r="443" spans="1:12" x14ac:dyDescent="0.3">
      <c r="A443" s="43" t="s">
        <v>982</v>
      </c>
      <c r="B443" s="37" t="s">
        <v>353</v>
      </c>
      <c r="C443" s="38"/>
      <c r="D443" s="38"/>
      <c r="E443" s="38"/>
      <c r="F443" s="44" t="s">
        <v>983</v>
      </c>
      <c r="G443" s="40"/>
      <c r="H443" s="25">
        <v>8199.3700000000008</v>
      </c>
      <c r="I443" s="25">
        <v>0</v>
      </c>
      <c r="J443" s="25">
        <v>0</v>
      </c>
      <c r="K443" s="25">
        <v>8199.3700000000008</v>
      </c>
      <c r="L443" s="74"/>
    </row>
    <row r="444" spans="1:12" x14ac:dyDescent="0.3">
      <c r="A444" s="45" t="s">
        <v>984</v>
      </c>
      <c r="B444" s="37" t="s">
        <v>353</v>
      </c>
      <c r="C444" s="38"/>
      <c r="D444" s="38"/>
      <c r="E444" s="38"/>
      <c r="F444" s="38"/>
      <c r="G444" s="46" t="s">
        <v>985</v>
      </c>
      <c r="H444" s="27">
        <v>8199.3700000000008</v>
      </c>
      <c r="I444" s="27">
        <v>0</v>
      </c>
      <c r="J444" s="27">
        <v>0</v>
      </c>
      <c r="K444" s="27">
        <v>8199.3700000000008</v>
      </c>
      <c r="L444" s="74"/>
    </row>
    <row r="445" spans="1:12" x14ac:dyDescent="0.3">
      <c r="A445" s="47" t="s">
        <v>353</v>
      </c>
      <c r="B445" s="37" t="s">
        <v>353</v>
      </c>
      <c r="C445" s="38"/>
      <c r="D445" s="38"/>
      <c r="E445" s="38"/>
      <c r="F445" s="38"/>
      <c r="G445" s="48" t="s">
        <v>353</v>
      </c>
      <c r="H445" s="26"/>
      <c r="I445" s="26"/>
      <c r="J445" s="26"/>
      <c r="K445" s="26"/>
      <c r="L445" s="74"/>
    </row>
    <row r="446" spans="1:12" x14ac:dyDescent="0.3">
      <c r="A446" s="43" t="s">
        <v>986</v>
      </c>
      <c r="B446" s="37" t="s">
        <v>353</v>
      </c>
      <c r="C446" s="38"/>
      <c r="D446" s="38"/>
      <c r="E446" s="44" t="s">
        <v>987</v>
      </c>
      <c r="F446" s="40"/>
      <c r="G446" s="40"/>
      <c r="H446" s="25">
        <v>572.73</v>
      </c>
      <c r="I446" s="25">
        <v>0</v>
      </c>
      <c r="J446" s="25">
        <v>0</v>
      </c>
      <c r="K446" s="25">
        <v>572.73</v>
      </c>
      <c r="L446" s="74"/>
    </row>
    <row r="447" spans="1:12" x14ac:dyDescent="0.3">
      <c r="A447" s="43" t="s">
        <v>988</v>
      </c>
      <c r="B447" s="37" t="s">
        <v>353</v>
      </c>
      <c r="C447" s="38"/>
      <c r="D447" s="38"/>
      <c r="E447" s="38"/>
      <c r="F447" s="44" t="s">
        <v>987</v>
      </c>
      <c r="G447" s="40"/>
      <c r="H447" s="25">
        <v>572.73</v>
      </c>
      <c r="I447" s="25">
        <v>0</v>
      </c>
      <c r="J447" s="25">
        <v>0</v>
      </c>
      <c r="K447" s="25">
        <v>572.73</v>
      </c>
      <c r="L447" s="74"/>
    </row>
    <row r="448" spans="1:12" x14ac:dyDescent="0.3">
      <c r="A448" s="45" t="s">
        <v>989</v>
      </c>
      <c r="B448" s="37" t="s">
        <v>353</v>
      </c>
      <c r="C448" s="38"/>
      <c r="D448" s="38"/>
      <c r="E448" s="38"/>
      <c r="F448" s="38"/>
      <c r="G448" s="46" t="s">
        <v>990</v>
      </c>
      <c r="H448" s="27">
        <v>572.73</v>
      </c>
      <c r="I448" s="27">
        <v>0</v>
      </c>
      <c r="J448" s="27">
        <v>0</v>
      </c>
      <c r="K448" s="27">
        <v>572.73</v>
      </c>
      <c r="L448" s="74"/>
    </row>
    <row r="449" spans="1:12" x14ac:dyDescent="0.3">
      <c r="A449" s="47" t="s">
        <v>353</v>
      </c>
      <c r="B449" s="37" t="s">
        <v>353</v>
      </c>
      <c r="C449" s="38"/>
      <c r="D449" s="38"/>
      <c r="E449" s="38"/>
      <c r="F449" s="38"/>
      <c r="G449" s="48" t="s">
        <v>353</v>
      </c>
      <c r="H449" s="26"/>
      <c r="I449" s="26"/>
      <c r="J449" s="26"/>
      <c r="K449" s="26"/>
      <c r="L449" s="74"/>
    </row>
    <row r="450" spans="1:12" x14ac:dyDescent="0.3">
      <c r="A450" s="43" t="s">
        <v>991</v>
      </c>
      <c r="B450" s="37" t="s">
        <v>353</v>
      </c>
      <c r="C450" s="38"/>
      <c r="D450" s="38"/>
      <c r="E450" s="44" t="s">
        <v>992</v>
      </c>
      <c r="F450" s="40"/>
      <c r="G450" s="40"/>
      <c r="H450" s="25">
        <v>16162.8</v>
      </c>
      <c r="I450" s="25">
        <v>0</v>
      </c>
      <c r="J450" s="25">
        <v>0</v>
      </c>
      <c r="K450" s="25">
        <v>16162.8</v>
      </c>
      <c r="L450" s="74"/>
    </row>
    <row r="451" spans="1:12" x14ac:dyDescent="0.3">
      <c r="A451" s="43" t="s">
        <v>993</v>
      </c>
      <c r="B451" s="37" t="s">
        <v>353</v>
      </c>
      <c r="C451" s="38"/>
      <c r="D451" s="38"/>
      <c r="E451" s="38"/>
      <c r="F451" s="44" t="s">
        <v>994</v>
      </c>
      <c r="G451" s="40"/>
      <c r="H451" s="25">
        <v>16162.8</v>
      </c>
      <c r="I451" s="25">
        <v>0</v>
      </c>
      <c r="J451" s="25">
        <v>0</v>
      </c>
      <c r="K451" s="25">
        <v>16162.8</v>
      </c>
      <c r="L451" s="74"/>
    </row>
    <row r="452" spans="1:12" x14ac:dyDescent="0.3">
      <c r="A452" s="45" t="s">
        <v>995</v>
      </c>
      <c r="B452" s="37" t="s">
        <v>353</v>
      </c>
      <c r="C452" s="38"/>
      <c r="D452" s="38"/>
      <c r="E452" s="38"/>
      <c r="F452" s="38"/>
      <c r="G452" s="46" t="s">
        <v>996</v>
      </c>
      <c r="H452" s="27">
        <v>16562.37</v>
      </c>
      <c r="I452" s="27">
        <v>0</v>
      </c>
      <c r="J452" s="27">
        <v>0</v>
      </c>
      <c r="K452" s="27">
        <v>16562.37</v>
      </c>
      <c r="L452" s="74"/>
    </row>
    <row r="453" spans="1:12" x14ac:dyDescent="0.3">
      <c r="A453" s="45" t="s">
        <v>997</v>
      </c>
      <c r="B453" s="37" t="s">
        <v>353</v>
      </c>
      <c r="C453" s="38"/>
      <c r="D453" s="38"/>
      <c r="E453" s="38"/>
      <c r="F453" s="38"/>
      <c r="G453" s="46" t="s">
        <v>998</v>
      </c>
      <c r="H453" s="27">
        <v>-399.57</v>
      </c>
      <c r="I453" s="27">
        <v>0</v>
      </c>
      <c r="J453" s="27">
        <v>0</v>
      </c>
      <c r="K453" s="27">
        <v>-399.57</v>
      </c>
      <c r="L453" s="74"/>
    </row>
    <row r="454" spans="1:12" x14ac:dyDescent="0.3">
      <c r="A454" s="47" t="s">
        <v>353</v>
      </c>
      <c r="B454" s="37" t="s">
        <v>353</v>
      </c>
      <c r="C454" s="38"/>
      <c r="D454" s="38"/>
      <c r="E454" s="38"/>
      <c r="F454" s="38"/>
      <c r="G454" s="48" t="s">
        <v>353</v>
      </c>
      <c r="H454" s="26"/>
      <c r="I454" s="26"/>
      <c r="J454" s="26"/>
      <c r="K454" s="26"/>
      <c r="L454" s="74"/>
    </row>
    <row r="455" spans="1:12" x14ac:dyDescent="0.3">
      <c r="A455" s="43" t="s">
        <v>999</v>
      </c>
      <c r="B455" s="37" t="s">
        <v>353</v>
      </c>
      <c r="C455" s="38"/>
      <c r="D455" s="38"/>
      <c r="E455" s="44" t="s">
        <v>949</v>
      </c>
      <c r="F455" s="40"/>
      <c r="G455" s="40"/>
      <c r="H455" s="25">
        <v>2821.75</v>
      </c>
      <c r="I455" s="25">
        <v>0</v>
      </c>
      <c r="J455" s="25">
        <v>884.41</v>
      </c>
      <c r="K455" s="25">
        <v>3706.16</v>
      </c>
      <c r="L455" s="74"/>
    </row>
    <row r="456" spans="1:12" x14ac:dyDescent="0.3">
      <c r="A456" s="43" t="s">
        <v>1000</v>
      </c>
      <c r="B456" s="37" t="s">
        <v>353</v>
      </c>
      <c r="C456" s="38"/>
      <c r="D456" s="38"/>
      <c r="E456" s="38"/>
      <c r="F456" s="44" t="s">
        <v>949</v>
      </c>
      <c r="G456" s="40"/>
      <c r="H456" s="25">
        <v>2821.75</v>
      </c>
      <c r="I456" s="25">
        <v>0</v>
      </c>
      <c r="J456" s="25">
        <v>884.41</v>
      </c>
      <c r="K456" s="25">
        <v>3706.16</v>
      </c>
      <c r="L456" s="74"/>
    </row>
    <row r="457" spans="1:12" x14ac:dyDescent="0.3">
      <c r="A457" s="45" t="s">
        <v>1001</v>
      </c>
      <c r="B457" s="37" t="s">
        <v>353</v>
      </c>
      <c r="C457" s="38"/>
      <c r="D457" s="38"/>
      <c r="E457" s="38"/>
      <c r="F457" s="38"/>
      <c r="G457" s="46" t="s">
        <v>954</v>
      </c>
      <c r="H457" s="27">
        <v>2821.75</v>
      </c>
      <c r="I457" s="27">
        <v>0</v>
      </c>
      <c r="J457" s="27">
        <v>884.41</v>
      </c>
      <c r="K457" s="27">
        <v>3706.16</v>
      </c>
      <c r="L457" s="74"/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49"/>
  <sheetViews>
    <sheetView topLeftCell="A121" workbookViewId="0">
      <selection activeCell="J140" sqref="J140"/>
    </sheetView>
  </sheetViews>
  <sheetFormatPr defaultRowHeight="14.4" x14ac:dyDescent="0.3"/>
  <cols>
    <col min="1" max="1" width="16.6640625" customWidth="1"/>
    <col min="2" max="6" width="1.33203125" customWidth="1"/>
    <col min="7" max="7" width="52.6640625" bestFit="1" customWidth="1"/>
    <col min="8" max="8" width="15" style="82" bestFit="1" customWidth="1"/>
    <col min="9" max="9" width="13.33203125" style="82" bestFit="1" customWidth="1"/>
    <col min="10" max="10" width="14.33203125" style="82" bestFit="1" customWidth="1"/>
    <col min="11" max="11" width="15" style="82" bestFit="1" customWidth="1"/>
    <col min="12" max="12" width="13.33203125" bestFit="1" customWidth="1"/>
    <col min="257" max="257" width="16.6640625" customWidth="1"/>
    <col min="258" max="262" width="1.33203125" customWidth="1"/>
    <col min="263" max="263" width="52.6640625" bestFit="1" customWidth="1"/>
    <col min="264" max="264" width="15" bestFit="1" customWidth="1"/>
    <col min="265" max="265" width="13.33203125" bestFit="1" customWidth="1"/>
    <col min="266" max="266" width="14.33203125" bestFit="1" customWidth="1"/>
    <col min="267" max="267" width="15" bestFit="1" customWidth="1"/>
    <col min="268" max="268" width="13.33203125" bestFit="1" customWidth="1"/>
    <col min="513" max="513" width="16.6640625" customWidth="1"/>
    <col min="514" max="518" width="1.33203125" customWidth="1"/>
    <col min="519" max="519" width="52.6640625" bestFit="1" customWidth="1"/>
    <col min="520" max="520" width="15" bestFit="1" customWidth="1"/>
    <col min="521" max="521" width="13.33203125" bestFit="1" customWidth="1"/>
    <col min="522" max="522" width="14.33203125" bestFit="1" customWidth="1"/>
    <col min="523" max="523" width="15" bestFit="1" customWidth="1"/>
    <col min="524" max="524" width="13.33203125" bestFit="1" customWidth="1"/>
    <col min="769" max="769" width="16.6640625" customWidth="1"/>
    <col min="770" max="774" width="1.33203125" customWidth="1"/>
    <col min="775" max="775" width="52.6640625" bestFit="1" customWidth="1"/>
    <col min="776" max="776" width="15" bestFit="1" customWidth="1"/>
    <col min="777" max="777" width="13.33203125" bestFit="1" customWidth="1"/>
    <col min="778" max="778" width="14.33203125" bestFit="1" customWidth="1"/>
    <col min="779" max="779" width="15" bestFit="1" customWidth="1"/>
    <col min="780" max="780" width="13.33203125" bestFit="1" customWidth="1"/>
    <col min="1025" max="1025" width="16.6640625" customWidth="1"/>
    <col min="1026" max="1030" width="1.33203125" customWidth="1"/>
    <col min="1031" max="1031" width="52.6640625" bestFit="1" customWidth="1"/>
    <col min="1032" max="1032" width="15" bestFit="1" customWidth="1"/>
    <col min="1033" max="1033" width="13.33203125" bestFit="1" customWidth="1"/>
    <col min="1034" max="1034" width="14.33203125" bestFit="1" customWidth="1"/>
    <col min="1035" max="1035" width="15" bestFit="1" customWidth="1"/>
    <col min="1036" max="1036" width="13.33203125" bestFit="1" customWidth="1"/>
    <col min="1281" max="1281" width="16.6640625" customWidth="1"/>
    <col min="1282" max="1286" width="1.33203125" customWidth="1"/>
    <col min="1287" max="1287" width="52.6640625" bestFit="1" customWidth="1"/>
    <col min="1288" max="1288" width="15" bestFit="1" customWidth="1"/>
    <col min="1289" max="1289" width="13.33203125" bestFit="1" customWidth="1"/>
    <col min="1290" max="1290" width="14.33203125" bestFit="1" customWidth="1"/>
    <col min="1291" max="1291" width="15" bestFit="1" customWidth="1"/>
    <col min="1292" max="1292" width="13.33203125" bestFit="1" customWidth="1"/>
    <col min="1537" max="1537" width="16.6640625" customWidth="1"/>
    <col min="1538" max="1542" width="1.33203125" customWidth="1"/>
    <col min="1543" max="1543" width="52.6640625" bestFit="1" customWidth="1"/>
    <col min="1544" max="1544" width="15" bestFit="1" customWidth="1"/>
    <col min="1545" max="1545" width="13.33203125" bestFit="1" customWidth="1"/>
    <col min="1546" max="1546" width="14.33203125" bestFit="1" customWidth="1"/>
    <col min="1547" max="1547" width="15" bestFit="1" customWidth="1"/>
    <col min="1548" max="1548" width="13.33203125" bestFit="1" customWidth="1"/>
    <col min="1793" max="1793" width="16.6640625" customWidth="1"/>
    <col min="1794" max="1798" width="1.33203125" customWidth="1"/>
    <col min="1799" max="1799" width="52.6640625" bestFit="1" customWidth="1"/>
    <col min="1800" max="1800" width="15" bestFit="1" customWidth="1"/>
    <col min="1801" max="1801" width="13.33203125" bestFit="1" customWidth="1"/>
    <col min="1802" max="1802" width="14.33203125" bestFit="1" customWidth="1"/>
    <col min="1803" max="1803" width="15" bestFit="1" customWidth="1"/>
    <col min="1804" max="1804" width="13.33203125" bestFit="1" customWidth="1"/>
    <col min="2049" max="2049" width="16.6640625" customWidth="1"/>
    <col min="2050" max="2054" width="1.33203125" customWidth="1"/>
    <col min="2055" max="2055" width="52.6640625" bestFit="1" customWidth="1"/>
    <col min="2056" max="2056" width="15" bestFit="1" customWidth="1"/>
    <col min="2057" max="2057" width="13.33203125" bestFit="1" customWidth="1"/>
    <col min="2058" max="2058" width="14.33203125" bestFit="1" customWidth="1"/>
    <col min="2059" max="2059" width="15" bestFit="1" customWidth="1"/>
    <col min="2060" max="2060" width="13.33203125" bestFit="1" customWidth="1"/>
    <col min="2305" max="2305" width="16.6640625" customWidth="1"/>
    <col min="2306" max="2310" width="1.33203125" customWidth="1"/>
    <col min="2311" max="2311" width="52.6640625" bestFit="1" customWidth="1"/>
    <col min="2312" max="2312" width="15" bestFit="1" customWidth="1"/>
    <col min="2313" max="2313" width="13.33203125" bestFit="1" customWidth="1"/>
    <col min="2314" max="2314" width="14.33203125" bestFit="1" customWidth="1"/>
    <col min="2315" max="2315" width="15" bestFit="1" customWidth="1"/>
    <col min="2316" max="2316" width="13.33203125" bestFit="1" customWidth="1"/>
    <col min="2561" max="2561" width="16.6640625" customWidth="1"/>
    <col min="2562" max="2566" width="1.33203125" customWidth="1"/>
    <col min="2567" max="2567" width="52.6640625" bestFit="1" customWidth="1"/>
    <col min="2568" max="2568" width="15" bestFit="1" customWidth="1"/>
    <col min="2569" max="2569" width="13.33203125" bestFit="1" customWidth="1"/>
    <col min="2570" max="2570" width="14.33203125" bestFit="1" customWidth="1"/>
    <col min="2571" max="2571" width="15" bestFit="1" customWidth="1"/>
    <col min="2572" max="2572" width="13.33203125" bestFit="1" customWidth="1"/>
    <col min="2817" max="2817" width="16.6640625" customWidth="1"/>
    <col min="2818" max="2822" width="1.33203125" customWidth="1"/>
    <col min="2823" max="2823" width="52.6640625" bestFit="1" customWidth="1"/>
    <col min="2824" max="2824" width="15" bestFit="1" customWidth="1"/>
    <col min="2825" max="2825" width="13.33203125" bestFit="1" customWidth="1"/>
    <col min="2826" max="2826" width="14.33203125" bestFit="1" customWidth="1"/>
    <col min="2827" max="2827" width="15" bestFit="1" customWidth="1"/>
    <col min="2828" max="2828" width="13.33203125" bestFit="1" customWidth="1"/>
    <col min="3073" max="3073" width="16.6640625" customWidth="1"/>
    <col min="3074" max="3078" width="1.33203125" customWidth="1"/>
    <col min="3079" max="3079" width="52.6640625" bestFit="1" customWidth="1"/>
    <col min="3080" max="3080" width="15" bestFit="1" customWidth="1"/>
    <col min="3081" max="3081" width="13.33203125" bestFit="1" customWidth="1"/>
    <col min="3082" max="3082" width="14.33203125" bestFit="1" customWidth="1"/>
    <col min="3083" max="3083" width="15" bestFit="1" customWidth="1"/>
    <col min="3084" max="3084" width="13.33203125" bestFit="1" customWidth="1"/>
    <col min="3329" max="3329" width="16.6640625" customWidth="1"/>
    <col min="3330" max="3334" width="1.33203125" customWidth="1"/>
    <col min="3335" max="3335" width="52.6640625" bestFit="1" customWidth="1"/>
    <col min="3336" max="3336" width="15" bestFit="1" customWidth="1"/>
    <col min="3337" max="3337" width="13.33203125" bestFit="1" customWidth="1"/>
    <col min="3338" max="3338" width="14.33203125" bestFit="1" customWidth="1"/>
    <col min="3339" max="3339" width="15" bestFit="1" customWidth="1"/>
    <col min="3340" max="3340" width="13.33203125" bestFit="1" customWidth="1"/>
    <col min="3585" max="3585" width="16.6640625" customWidth="1"/>
    <col min="3586" max="3590" width="1.33203125" customWidth="1"/>
    <col min="3591" max="3591" width="52.6640625" bestFit="1" customWidth="1"/>
    <col min="3592" max="3592" width="15" bestFit="1" customWidth="1"/>
    <col min="3593" max="3593" width="13.33203125" bestFit="1" customWidth="1"/>
    <col min="3594" max="3594" width="14.33203125" bestFit="1" customWidth="1"/>
    <col min="3595" max="3595" width="15" bestFit="1" customWidth="1"/>
    <col min="3596" max="3596" width="13.33203125" bestFit="1" customWidth="1"/>
    <col min="3841" max="3841" width="16.6640625" customWidth="1"/>
    <col min="3842" max="3846" width="1.33203125" customWidth="1"/>
    <col min="3847" max="3847" width="52.6640625" bestFit="1" customWidth="1"/>
    <col min="3848" max="3848" width="15" bestFit="1" customWidth="1"/>
    <col min="3849" max="3849" width="13.33203125" bestFit="1" customWidth="1"/>
    <col min="3850" max="3850" width="14.33203125" bestFit="1" customWidth="1"/>
    <col min="3851" max="3851" width="15" bestFit="1" customWidth="1"/>
    <col min="3852" max="3852" width="13.33203125" bestFit="1" customWidth="1"/>
    <col min="4097" max="4097" width="16.6640625" customWidth="1"/>
    <col min="4098" max="4102" width="1.33203125" customWidth="1"/>
    <col min="4103" max="4103" width="52.6640625" bestFit="1" customWidth="1"/>
    <col min="4104" max="4104" width="15" bestFit="1" customWidth="1"/>
    <col min="4105" max="4105" width="13.33203125" bestFit="1" customWidth="1"/>
    <col min="4106" max="4106" width="14.33203125" bestFit="1" customWidth="1"/>
    <col min="4107" max="4107" width="15" bestFit="1" customWidth="1"/>
    <col min="4108" max="4108" width="13.33203125" bestFit="1" customWidth="1"/>
    <col min="4353" max="4353" width="16.6640625" customWidth="1"/>
    <col min="4354" max="4358" width="1.33203125" customWidth="1"/>
    <col min="4359" max="4359" width="52.6640625" bestFit="1" customWidth="1"/>
    <col min="4360" max="4360" width="15" bestFit="1" customWidth="1"/>
    <col min="4361" max="4361" width="13.33203125" bestFit="1" customWidth="1"/>
    <col min="4362" max="4362" width="14.33203125" bestFit="1" customWidth="1"/>
    <col min="4363" max="4363" width="15" bestFit="1" customWidth="1"/>
    <col min="4364" max="4364" width="13.33203125" bestFit="1" customWidth="1"/>
    <col min="4609" max="4609" width="16.6640625" customWidth="1"/>
    <col min="4610" max="4614" width="1.33203125" customWidth="1"/>
    <col min="4615" max="4615" width="52.6640625" bestFit="1" customWidth="1"/>
    <col min="4616" max="4616" width="15" bestFit="1" customWidth="1"/>
    <col min="4617" max="4617" width="13.33203125" bestFit="1" customWidth="1"/>
    <col min="4618" max="4618" width="14.33203125" bestFit="1" customWidth="1"/>
    <col min="4619" max="4619" width="15" bestFit="1" customWidth="1"/>
    <col min="4620" max="4620" width="13.33203125" bestFit="1" customWidth="1"/>
    <col min="4865" max="4865" width="16.6640625" customWidth="1"/>
    <col min="4866" max="4870" width="1.33203125" customWidth="1"/>
    <col min="4871" max="4871" width="52.6640625" bestFit="1" customWidth="1"/>
    <col min="4872" max="4872" width="15" bestFit="1" customWidth="1"/>
    <col min="4873" max="4873" width="13.33203125" bestFit="1" customWidth="1"/>
    <col min="4874" max="4874" width="14.33203125" bestFit="1" customWidth="1"/>
    <col min="4875" max="4875" width="15" bestFit="1" customWidth="1"/>
    <col min="4876" max="4876" width="13.33203125" bestFit="1" customWidth="1"/>
    <col min="5121" max="5121" width="16.6640625" customWidth="1"/>
    <col min="5122" max="5126" width="1.33203125" customWidth="1"/>
    <col min="5127" max="5127" width="52.6640625" bestFit="1" customWidth="1"/>
    <col min="5128" max="5128" width="15" bestFit="1" customWidth="1"/>
    <col min="5129" max="5129" width="13.33203125" bestFit="1" customWidth="1"/>
    <col min="5130" max="5130" width="14.33203125" bestFit="1" customWidth="1"/>
    <col min="5131" max="5131" width="15" bestFit="1" customWidth="1"/>
    <col min="5132" max="5132" width="13.33203125" bestFit="1" customWidth="1"/>
    <col min="5377" max="5377" width="16.6640625" customWidth="1"/>
    <col min="5378" max="5382" width="1.33203125" customWidth="1"/>
    <col min="5383" max="5383" width="52.6640625" bestFit="1" customWidth="1"/>
    <col min="5384" max="5384" width="15" bestFit="1" customWidth="1"/>
    <col min="5385" max="5385" width="13.33203125" bestFit="1" customWidth="1"/>
    <col min="5386" max="5386" width="14.33203125" bestFit="1" customWidth="1"/>
    <col min="5387" max="5387" width="15" bestFit="1" customWidth="1"/>
    <col min="5388" max="5388" width="13.33203125" bestFit="1" customWidth="1"/>
    <col min="5633" max="5633" width="16.6640625" customWidth="1"/>
    <col min="5634" max="5638" width="1.33203125" customWidth="1"/>
    <col min="5639" max="5639" width="52.6640625" bestFit="1" customWidth="1"/>
    <col min="5640" max="5640" width="15" bestFit="1" customWidth="1"/>
    <col min="5641" max="5641" width="13.33203125" bestFit="1" customWidth="1"/>
    <col min="5642" max="5642" width="14.33203125" bestFit="1" customWidth="1"/>
    <col min="5643" max="5643" width="15" bestFit="1" customWidth="1"/>
    <col min="5644" max="5644" width="13.33203125" bestFit="1" customWidth="1"/>
    <col min="5889" max="5889" width="16.6640625" customWidth="1"/>
    <col min="5890" max="5894" width="1.33203125" customWidth="1"/>
    <col min="5895" max="5895" width="52.6640625" bestFit="1" customWidth="1"/>
    <col min="5896" max="5896" width="15" bestFit="1" customWidth="1"/>
    <col min="5897" max="5897" width="13.33203125" bestFit="1" customWidth="1"/>
    <col min="5898" max="5898" width="14.33203125" bestFit="1" customWidth="1"/>
    <col min="5899" max="5899" width="15" bestFit="1" customWidth="1"/>
    <col min="5900" max="5900" width="13.33203125" bestFit="1" customWidth="1"/>
    <col min="6145" max="6145" width="16.6640625" customWidth="1"/>
    <col min="6146" max="6150" width="1.33203125" customWidth="1"/>
    <col min="6151" max="6151" width="52.6640625" bestFit="1" customWidth="1"/>
    <col min="6152" max="6152" width="15" bestFit="1" customWidth="1"/>
    <col min="6153" max="6153" width="13.33203125" bestFit="1" customWidth="1"/>
    <col min="6154" max="6154" width="14.33203125" bestFit="1" customWidth="1"/>
    <col min="6155" max="6155" width="15" bestFit="1" customWidth="1"/>
    <col min="6156" max="6156" width="13.33203125" bestFit="1" customWidth="1"/>
    <col min="6401" max="6401" width="16.6640625" customWidth="1"/>
    <col min="6402" max="6406" width="1.33203125" customWidth="1"/>
    <col min="6407" max="6407" width="52.6640625" bestFit="1" customWidth="1"/>
    <col min="6408" max="6408" width="15" bestFit="1" customWidth="1"/>
    <col min="6409" max="6409" width="13.33203125" bestFit="1" customWidth="1"/>
    <col min="6410" max="6410" width="14.33203125" bestFit="1" customWidth="1"/>
    <col min="6411" max="6411" width="15" bestFit="1" customWidth="1"/>
    <col min="6412" max="6412" width="13.33203125" bestFit="1" customWidth="1"/>
    <col min="6657" max="6657" width="16.6640625" customWidth="1"/>
    <col min="6658" max="6662" width="1.33203125" customWidth="1"/>
    <col min="6663" max="6663" width="52.6640625" bestFit="1" customWidth="1"/>
    <col min="6664" max="6664" width="15" bestFit="1" customWidth="1"/>
    <col min="6665" max="6665" width="13.33203125" bestFit="1" customWidth="1"/>
    <col min="6666" max="6666" width="14.33203125" bestFit="1" customWidth="1"/>
    <col min="6667" max="6667" width="15" bestFit="1" customWidth="1"/>
    <col min="6668" max="6668" width="13.33203125" bestFit="1" customWidth="1"/>
    <col min="6913" max="6913" width="16.6640625" customWidth="1"/>
    <col min="6914" max="6918" width="1.33203125" customWidth="1"/>
    <col min="6919" max="6919" width="52.6640625" bestFit="1" customWidth="1"/>
    <col min="6920" max="6920" width="15" bestFit="1" customWidth="1"/>
    <col min="6921" max="6921" width="13.33203125" bestFit="1" customWidth="1"/>
    <col min="6922" max="6922" width="14.33203125" bestFit="1" customWidth="1"/>
    <col min="6923" max="6923" width="15" bestFit="1" customWidth="1"/>
    <col min="6924" max="6924" width="13.33203125" bestFit="1" customWidth="1"/>
    <col min="7169" max="7169" width="16.6640625" customWidth="1"/>
    <col min="7170" max="7174" width="1.33203125" customWidth="1"/>
    <col min="7175" max="7175" width="52.6640625" bestFit="1" customWidth="1"/>
    <col min="7176" max="7176" width="15" bestFit="1" customWidth="1"/>
    <col min="7177" max="7177" width="13.33203125" bestFit="1" customWidth="1"/>
    <col min="7178" max="7178" width="14.33203125" bestFit="1" customWidth="1"/>
    <col min="7179" max="7179" width="15" bestFit="1" customWidth="1"/>
    <col min="7180" max="7180" width="13.33203125" bestFit="1" customWidth="1"/>
    <col min="7425" max="7425" width="16.6640625" customWidth="1"/>
    <col min="7426" max="7430" width="1.33203125" customWidth="1"/>
    <col min="7431" max="7431" width="52.6640625" bestFit="1" customWidth="1"/>
    <col min="7432" max="7432" width="15" bestFit="1" customWidth="1"/>
    <col min="7433" max="7433" width="13.33203125" bestFit="1" customWidth="1"/>
    <col min="7434" max="7434" width="14.33203125" bestFit="1" customWidth="1"/>
    <col min="7435" max="7435" width="15" bestFit="1" customWidth="1"/>
    <col min="7436" max="7436" width="13.33203125" bestFit="1" customWidth="1"/>
    <col min="7681" max="7681" width="16.6640625" customWidth="1"/>
    <col min="7682" max="7686" width="1.33203125" customWidth="1"/>
    <col min="7687" max="7687" width="52.6640625" bestFit="1" customWidth="1"/>
    <col min="7688" max="7688" width="15" bestFit="1" customWidth="1"/>
    <col min="7689" max="7689" width="13.33203125" bestFit="1" customWidth="1"/>
    <col min="7690" max="7690" width="14.33203125" bestFit="1" customWidth="1"/>
    <col min="7691" max="7691" width="15" bestFit="1" customWidth="1"/>
    <col min="7692" max="7692" width="13.33203125" bestFit="1" customWidth="1"/>
    <col min="7937" max="7937" width="16.6640625" customWidth="1"/>
    <col min="7938" max="7942" width="1.33203125" customWidth="1"/>
    <col min="7943" max="7943" width="52.6640625" bestFit="1" customWidth="1"/>
    <col min="7944" max="7944" width="15" bestFit="1" customWidth="1"/>
    <col min="7945" max="7945" width="13.33203125" bestFit="1" customWidth="1"/>
    <col min="7946" max="7946" width="14.33203125" bestFit="1" customWidth="1"/>
    <col min="7947" max="7947" width="15" bestFit="1" customWidth="1"/>
    <col min="7948" max="7948" width="13.33203125" bestFit="1" customWidth="1"/>
    <col min="8193" max="8193" width="16.6640625" customWidth="1"/>
    <col min="8194" max="8198" width="1.33203125" customWidth="1"/>
    <col min="8199" max="8199" width="52.6640625" bestFit="1" customWidth="1"/>
    <col min="8200" max="8200" width="15" bestFit="1" customWidth="1"/>
    <col min="8201" max="8201" width="13.33203125" bestFit="1" customWidth="1"/>
    <col min="8202" max="8202" width="14.33203125" bestFit="1" customWidth="1"/>
    <col min="8203" max="8203" width="15" bestFit="1" customWidth="1"/>
    <col min="8204" max="8204" width="13.33203125" bestFit="1" customWidth="1"/>
    <col min="8449" max="8449" width="16.6640625" customWidth="1"/>
    <col min="8450" max="8454" width="1.33203125" customWidth="1"/>
    <col min="8455" max="8455" width="52.6640625" bestFit="1" customWidth="1"/>
    <col min="8456" max="8456" width="15" bestFit="1" customWidth="1"/>
    <col min="8457" max="8457" width="13.33203125" bestFit="1" customWidth="1"/>
    <col min="8458" max="8458" width="14.33203125" bestFit="1" customWidth="1"/>
    <col min="8459" max="8459" width="15" bestFit="1" customWidth="1"/>
    <col min="8460" max="8460" width="13.33203125" bestFit="1" customWidth="1"/>
    <col min="8705" max="8705" width="16.6640625" customWidth="1"/>
    <col min="8706" max="8710" width="1.33203125" customWidth="1"/>
    <col min="8711" max="8711" width="52.6640625" bestFit="1" customWidth="1"/>
    <col min="8712" max="8712" width="15" bestFit="1" customWidth="1"/>
    <col min="8713" max="8713" width="13.33203125" bestFit="1" customWidth="1"/>
    <col min="8714" max="8714" width="14.33203125" bestFit="1" customWidth="1"/>
    <col min="8715" max="8715" width="15" bestFit="1" customWidth="1"/>
    <col min="8716" max="8716" width="13.33203125" bestFit="1" customWidth="1"/>
    <col min="8961" max="8961" width="16.6640625" customWidth="1"/>
    <col min="8962" max="8966" width="1.33203125" customWidth="1"/>
    <col min="8967" max="8967" width="52.6640625" bestFit="1" customWidth="1"/>
    <col min="8968" max="8968" width="15" bestFit="1" customWidth="1"/>
    <col min="8969" max="8969" width="13.33203125" bestFit="1" customWidth="1"/>
    <col min="8970" max="8970" width="14.33203125" bestFit="1" customWidth="1"/>
    <col min="8971" max="8971" width="15" bestFit="1" customWidth="1"/>
    <col min="8972" max="8972" width="13.33203125" bestFit="1" customWidth="1"/>
    <col min="9217" max="9217" width="16.6640625" customWidth="1"/>
    <col min="9218" max="9222" width="1.33203125" customWidth="1"/>
    <col min="9223" max="9223" width="52.6640625" bestFit="1" customWidth="1"/>
    <col min="9224" max="9224" width="15" bestFit="1" customWidth="1"/>
    <col min="9225" max="9225" width="13.33203125" bestFit="1" customWidth="1"/>
    <col min="9226" max="9226" width="14.33203125" bestFit="1" customWidth="1"/>
    <col min="9227" max="9227" width="15" bestFit="1" customWidth="1"/>
    <col min="9228" max="9228" width="13.33203125" bestFit="1" customWidth="1"/>
    <col min="9473" max="9473" width="16.6640625" customWidth="1"/>
    <col min="9474" max="9478" width="1.33203125" customWidth="1"/>
    <col min="9479" max="9479" width="52.6640625" bestFit="1" customWidth="1"/>
    <col min="9480" max="9480" width="15" bestFit="1" customWidth="1"/>
    <col min="9481" max="9481" width="13.33203125" bestFit="1" customWidth="1"/>
    <col min="9482" max="9482" width="14.33203125" bestFit="1" customWidth="1"/>
    <col min="9483" max="9483" width="15" bestFit="1" customWidth="1"/>
    <col min="9484" max="9484" width="13.33203125" bestFit="1" customWidth="1"/>
    <col min="9729" max="9729" width="16.6640625" customWidth="1"/>
    <col min="9730" max="9734" width="1.33203125" customWidth="1"/>
    <col min="9735" max="9735" width="52.6640625" bestFit="1" customWidth="1"/>
    <col min="9736" max="9736" width="15" bestFit="1" customWidth="1"/>
    <col min="9737" max="9737" width="13.33203125" bestFit="1" customWidth="1"/>
    <col min="9738" max="9738" width="14.33203125" bestFit="1" customWidth="1"/>
    <col min="9739" max="9739" width="15" bestFit="1" customWidth="1"/>
    <col min="9740" max="9740" width="13.33203125" bestFit="1" customWidth="1"/>
    <col min="9985" max="9985" width="16.6640625" customWidth="1"/>
    <col min="9986" max="9990" width="1.33203125" customWidth="1"/>
    <col min="9991" max="9991" width="52.6640625" bestFit="1" customWidth="1"/>
    <col min="9992" max="9992" width="15" bestFit="1" customWidth="1"/>
    <col min="9993" max="9993" width="13.33203125" bestFit="1" customWidth="1"/>
    <col min="9994" max="9994" width="14.33203125" bestFit="1" customWidth="1"/>
    <col min="9995" max="9995" width="15" bestFit="1" customWidth="1"/>
    <col min="9996" max="9996" width="13.33203125" bestFit="1" customWidth="1"/>
    <col min="10241" max="10241" width="16.6640625" customWidth="1"/>
    <col min="10242" max="10246" width="1.33203125" customWidth="1"/>
    <col min="10247" max="10247" width="52.6640625" bestFit="1" customWidth="1"/>
    <col min="10248" max="10248" width="15" bestFit="1" customWidth="1"/>
    <col min="10249" max="10249" width="13.33203125" bestFit="1" customWidth="1"/>
    <col min="10250" max="10250" width="14.33203125" bestFit="1" customWidth="1"/>
    <col min="10251" max="10251" width="15" bestFit="1" customWidth="1"/>
    <col min="10252" max="10252" width="13.33203125" bestFit="1" customWidth="1"/>
    <col min="10497" max="10497" width="16.6640625" customWidth="1"/>
    <col min="10498" max="10502" width="1.33203125" customWidth="1"/>
    <col min="10503" max="10503" width="52.6640625" bestFit="1" customWidth="1"/>
    <col min="10504" max="10504" width="15" bestFit="1" customWidth="1"/>
    <col min="10505" max="10505" width="13.33203125" bestFit="1" customWidth="1"/>
    <col min="10506" max="10506" width="14.33203125" bestFit="1" customWidth="1"/>
    <col min="10507" max="10507" width="15" bestFit="1" customWidth="1"/>
    <col min="10508" max="10508" width="13.33203125" bestFit="1" customWidth="1"/>
    <col min="10753" max="10753" width="16.6640625" customWidth="1"/>
    <col min="10754" max="10758" width="1.33203125" customWidth="1"/>
    <col min="10759" max="10759" width="52.6640625" bestFit="1" customWidth="1"/>
    <col min="10760" max="10760" width="15" bestFit="1" customWidth="1"/>
    <col min="10761" max="10761" width="13.33203125" bestFit="1" customWidth="1"/>
    <col min="10762" max="10762" width="14.33203125" bestFit="1" customWidth="1"/>
    <col min="10763" max="10763" width="15" bestFit="1" customWidth="1"/>
    <col min="10764" max="10764" width="13.33203125" bestFit="1" customWidth="1"/>
    <col min="11009" max="11009" width="16.6640625" customWidth="1"/>
    <col min="11010" max="11014" width="1.33203125" customWidth="1"/>
    <col min="11015" max="11015" width="52.6640625" bestFit="1" customWidth="1"/>
    <col min="11016" max="11016" width="15" bestFit="1" customWidth="1"/>
    <col min="11017" max="11017" width="13.33203125" bestFit="1" customWidth="1"/>
    <col min="11018" max="11018" width="14.33203125" bestFit="1" customWidth="1"/>
    <col min="11019" max="11019" width="15" bestFit="1" customWidth="1"/>
    <col min="11020" max="11020" width="13.33203125" bestFit="1" customWidth="1"/>
    <col min="11265" max="11265" width="16.6640625" customWidth="1"/>
    <col min="11266" max="11270" width="1.33203125" customWidth="1"/>
    <col min="11271" max="11271" width="52.6640625" bestFit="1" customWidth="1"/>
    <col min="11272" max="11272" width="15" bestFit="1" customWidth="1"/>
    <col min="11273" max="11273" width="13.33203125" bestFit="1" customWidth="1"/>
    <col min="11274" max="11274" width="14.33203125" bestFit="1" customWidth="1"/>
    <col min="11275" max="11275" width="15" bestFit="1" customWidth="1"/>
    <col min="11276" max="11276" width="13.33203125" bestFit="1" customWidth="1"/>
    <col min="11521" max="11521" width="16.6640625" customWidth="1"/>
    <col min="11522" max="11526" width="1.33203125" customWidth="1"/>
    <col min="11527" max="11527" width="52.6640625" bestFit="1" customWidth="1"/>
    <col min="11528" max="11528" width="15" bestFit="1" customWidth="1"/>
    <col min="11529" max="11529" width="13.33203125" bestFit="1" customWidth="1"/>
    <col min="11530" max="11530" width="14.33203125" bestFit="1" customWidth="1"/>
    <col min="11531" max="11531" width="15" bestFit="1" customWidth="1"/>
    <col min="11532" max="11532" width="13.33203125" bestFit="1" customWidth="1"/>
    <col min="11777" max="11777" width="16.6640625" customWidth="1"/>
    <col min="11778" max="11782" width="1.33203125" customWidth="1"/>
    <col min="11783" max="11783" width="52.6640625" bestFit="1" customWidth="1"/>
    <col min="11784" max="11784" width="15" bestFit="1" customWidth="1"/>
    <col min="11785" max="11785" width="13.33203125" bestFit="1" customWidth="1"/>
    <col min="11786" max="11786" width="14.33203125" bestFit="1" customWidth="1"/>
    <col min="11787" max="11787" width="15" bestFit="1" customWidth="1"/>
    <col min="11788" max="11788" width="13.33203125" bestFit="1" customWidth="1"/>
    <col min="12033" max="12033" width="16.6640625" customWidth="1"/>
    <col min="12034" max="12038" width="1.33203125" customWidth="1"/>
    <col min="12039" max="12039" width="52.6640625" bestFit="1" customWidth="1"/>
    <col min="12040" max="12040" width="15" bestFit="1" customWidth="1"/>
    <col min="12041" max="12041" width="13.33203125" bestFit="1" customWidth="1"/>
    <col min="12042" max="12042" width="14.33203125" bestFit="1" customWidth="1"/>
    <col min="12043" max="12043" width="15" bestFit="1" customWidth="1"/>
    <col min="12044" max="12044" width="13.33203125" bestFit="1" customWidth="1"/>
    <col min="12289" max="12289" width="16.6640625" customWidth="1"/>
    <col min="12290" max="12294" width="1.33203125" customWidth="1"/>
    <col min="12295" max="12295" width="52.6640625" bestFit="1" customWidth="1"/>
    <col min="12296" max="12296" width="15" bestFit="1" customWidth="1"/>
    <col min="12297" max="12297" width="13.33203125" bestFit="1" customWidth="1"/>
    <col min="12298" max="12298" width="14.33203125" bestFit="1" customWidth="1"/>
    <col min="12299" max="12299" width="15" bestFit="1" customWidth="1"/>
    <col min="12300" max="12300" width="13.33203125" bestFit="1" customWidth="1"/>
    <col min="12545" max="12545" width="16.6640625" customWidth="1"/>
    <col min="12546" max="12550" width="1.33203125" customWidth="1"/>
    <col min="12551" max="12551" width="52.6640625" bestFit="1" customWidth="1"/>
    <col min="12552" max="12552" width="15" bestFit="1" customWidth="1"/>
    <col min="12553" max="12553" width="13.33203125" bestFit="1" customWidth="1"/>
    <col min="12554" max="12554" width="14.33203125" bestFit="1" customWidth="1"/>
    <col min="12555" max="12555" width="15" bestFit="1" customWidth="1"/>
    <col min="12556" max="12556" width="13.33203125" bestFit="1" customWidth="1"/>
    <col min="12801" max="12801" width="16.6640625" customWidth="1"/>
    <col min="12802" max="12806" width="1.33203125" customWidth="1"/>
    <col min="12807" max="12807" width="52.6640625" bestFit="1" customWidth="1"/>
    <col min="12808" max="12808" width="15" bestFit="1" customWidth="1"/>
    <col min="12809" max="12809" width="13.33203125" bestFit="1" customWidth="1"/>
    <col min="12810" max="12810" width="14.33203125" bestFit="1" customWidth="1"/>
    <col min="12811" max="12811" width="15" bestFit="1" customWidth="1"/>
    <col min="12812" max="12812" width="13.33203125" bestFit="1" customWidth="1"/>
    <col min="13057" max="13057" width="16.6640625" customWidth="1"/>
    <col min="13058" max="13062" width="1.33203125" customWidth="1"/>
    <col min="13063" max="13063" width="52.6640625" bestFit="1" customWidth="1"/>
    <col min="13064" max="13064" width="15" bestFit="1" customWidth="1"/>
    <col min="13065" max="13065" width="13.33203125" bestFit="1" customWidth="1"/>
    <col min="13066" max="13066" width="14.33203125" bestFit="1" customWidth="1"/>
    <col min="13067" max="13067" width="15" bestFit="1" customWidth="1"/>
    <col min="13068" max="13068" width="13.33203125" bestFit="1" customWidth="1"/>
    <col min="13313" max="13313" width="16.6640625" customWidth="1"/>
    <col min="13314" max="13318" width="1.33203125" customWidth="1"/>
    <col min="13319" max="13319" width="52.6640625" bestFit="1" customWidth="1"/>
    <col min="13320" max="13320" width="15" bestFit="1" customWidth="1"/>
    <col min="13321" max="13321" width="13.33203125" bestFit="1" customWidth="1"/>
    <col min="13322" max="13322" width="14.33203125" bestFit="1" customWidth="1"/>
    <col min="13323" max="13323" width="15" bestFit="1" customWidth="1"/>
    <col min="13324" max="13324" width="13.33203125" bestFit="1" customWidth="1"/>
    <col min="13569" max="13569" width="16.6640625" customWidth="1"/>
    <col min="13570" max="13574" width="1.33203125" customWidth="1"/>
    <col min="13575" max="13575" width="52.6640625" bestFit="1" customWidth="1"/>
    <col min="13576" max="13576" width="15" bestFit="1" customWidth="1"/>
    <col min="13577" max="13577" width="13.33203125" bestFit="1" customWidth="1"/>
    <col min="13578" max="13578" width="14.33203125" bestFit="1" customWidth="1"/>
    <col min="13579" max="13579" width="15" bestFit="1" customWidth="1"/>
    <col min="13580" max="13580" width="13.33203125" bestFit="1" customWidth="1"/>
    <col min="13825" max="13825" width="16.6640625" customWidth="1"/>
    <col min="13826" max="13830" width="1.33203125" customWidth="1"/>
    <col min="13831" max="13831" width="52.6640625" bestFit="1" customWidth="1"/>
    <col min="13832" max="13832" width="15" bestFit="1" customWidth="1"/>
    <col min="13833" max="13833" width="13.33203125" bestFit="1" customWidth="1"/>
    <col min="13834" max="13834" width="14.33203125" bestFit="1" customWidth="1"/>
    <col min="13835" max="13835" width="15" bestFit="1" customWidth="1"/>
    <col min="13836" max="13836" width="13.33203125" bestFit="1" customWidth="1"/>
    <col min="14081" max="14081" width="16.6640625" customWidth="1"/>
    <col min="14082" max="14086" width="1.33203125" customWidth="1"/>
    <col min="14087" max="14087" width="52.6640625" bestFit="1" customWidth="1"/>
    <col min="14088" max="14088" width="15" bestFit="1" customWidth="1"/>
    <col min="14089" max="14089" width="13.33203125" bestFit="1" customWidth="1"/>
    <col min="14090" max="14090" width="14.33203125" bestFit="1" customWidth="1"/>
    <col min="14091" max="14091" width="15" bestFit="1" customWidth="1"/>
    <col min="14092" max="14092" width="13.33203125" bestFit="1" customWidth="1"/>
    <col min="14337" max="14337" width="16.6640625" customWidth="1"/>
    <col min="14338" max="14342" width="1.33203125" customWidth="1"/>
    <col min="14343" max="14343" width="52.6640625" bestFit="1" customWidth="1"/>
    <col min="14344" max="14344" width="15" bestFit="1" customWidth="1"/>
    <col min="14345" max="14345" width="13.33203125" bestFit="1" customWidth="1"/>
    <col min="14346" max="14346" width="14.33203125" bestFit="1" customWidth="1"/>
    <col min="14347" max="14347" width="15" bestFit="1" customWidth="1"/>
    <col min="14348" max="14348" width="13.33203125" bestFit="1" customWidth="1"/>
    <col min="14593" max="14593" width="16.6640625" customWidth="1"/>
    <col min="14594" max="14598" width="1.33203125" customWidth="1"/>
    <col min="14599" max="14599" width="52.6640625" bestFit="1" customWidth="1"/>
    <col min="14600" max="14600" width="15" bestFit="1" customWidth="1"/>
    <col min="14601" max="14601" width="13.33203125" bestFit="1" customWidth="1"/>
    <col min="14602" max="14602" width="14.33203125" bestFit="1" customWidth="1"/>
    <col min="14603" max="14603" width="15" bestFit="1" customWidth="1"/>
    <col min="14604" max="14604" width="13.33203125" bestFit="1" customWidth="1"/>
    <col min="14849" max="14849" width="16.6640625" customWidth="1"/>
    <col min="14850" max="14854" width="1.33203125" customWidth="1"/>
    <col min="14855" max="14855" width="52.6640625" bestFit="1" customWidth="1"/>
    <col min="14856" max="14856" width="15" bestFit="1" customWidth="1"/>
    <col min="14857" max="14857" width="13.33203125" bestFit="1" customWidth="1"/>
    <col min="14858" max="14858" width="14.33203125" bestFit="1" customWidth="1"/>
    <col min="14859" max="14859" width="15" bestFit="1" customWidth="1"/>
    <col min="14860" max="14860" width="13.33203125" bestFit="1" customWidth="1"/>
    <col min="15105" max="15105" width="16.6640625" customWidth="1"/>
    <col min="15106" max="15110" width="1.33203125" customWidth="1"/>
    <col min="15111" max="15111" width="52.6640625" bestFit="1" customWidth="1"/>
    <col min="15112" max="15112" width="15" bestFit="1" customWidth="1"/>
    <col min="15113" max="15113" width="13.33203125" bestFit="1" customWidth="1"/>
    <col min="15114" max="15114" width="14.33203125" bestFit="1" customWidth="1"/>
    <col min="15115" max="15115" width="15" bestFit="1" customWidth="1"/>
    <col min="15116" max="15116" width="13.33203125" bestFit="1" customWidth="1"/>
    <col min="15361" max="15361" width="16.6640625" customWidth="1"/>
    <col min="15362" max="15366" width="1.33203125" customWidth="1"/>
    <col min="15367" max="15367" width="52.6640625" bestFit="1" customWidth="1"/>
    <col min="15368" max="15368" width="15" bestFit="1" customWidth="1"/>
    <col min="15369" max="15369" width="13.33203125" bestFit="1" customWidth="1"/>
    <col min="15370" max="15370" width="14.33203125" bestFit="1" customWidth="1"/>
    <col min="15371" max="15371" width="15" bestFit="1" customWidth="1"/>
    <col min="15372" max="15372" width="13.33203125" bestFit="1" customWidth="1"/>
    <col min="15617" max="15617" width="16.6640625" customWidth="1"/>
    <col min="15618" max="15622" width="1.33203125" customWidth="1"/>
    <col min="15623" max="15623" width="52.6640625" bestFit="1" customWidth="1"/>
    <col min="15624" max="15624" width="15" bestFit="1" customWidth="1"/>
    <col min="15625" max="15625" width="13.33203125" bestFit="1" customWidth="1"/>
    <col min="15626" max="15626" width="14.33203125" bestFit="1" customWidth="1"/>
    <col min="15627" max="15627" width="15" bestFit="1" customWidth="1"/>
    <col min="15628" max="15628" width="13.33203125" bestFit="1" customWidth="1"/>
    <col min="15873" max="15873" width="16.6640625" customWidth="1"/>
    <col min="15874" max="15878" width="1.33203125" customWidth="1"/>
    <col min="15879" max="15879" width="52.6640625" bestFit="1" customWidth="1"/>
    <col min="15880" max="15880" width="15" bestFit="1" customWidth="1"/>
    <col min="15881" max="15881" width="13.33203125" bestFit="1" customWidth="1"/>
    <col min="15882" max="15882" width="14.33203125" bestFit="1" customWidth="1"/>
    <col min="15883" max="15883" width="15" bestFit="1" customWidth="1"/>
    <col min="15884" max="15884" width="13.33203125" bestFit="1" customWidth="1"/>
    <col min="16129" max="16129" width="16.6640625" customWidth="1"/>
    <col min="16130" max="16134" width="1.33203125" customWidth="1"/>
    <col min="16135" max="16135" width="52.6640625" bestFit="1" customWidth="1"/>
    <col min="16136" max="16136" width="15" bestFit="1" customWidth="1"/>
    <col min="16137" max="16137" width="13.33203125" bestFit="1" customWidth="1"/>
    <col min="16138" max="16138" width="14.33203125" bestFit="1" customWidth="1"/>
    <col min="16139" max="16139" width="15" bestFit="1" customWidth="1"/>
    <col min="16140" max="16140" width="13.33203125" bestFit="1" customWidth="1"/>
  </cols>
  <sheetData>
    <row r="1" spans="1:12" x14ac:dyDescent="0.3">
      <c r="A1" s="31" t="s">
        <v>344</v>
      </c>
      <c r="B1" s="32" t="s">
        <v>345</v>
      </c>
      <c r="C1" s="33"/>
      <c r="D1" s="33"/>
      <c r="E1" s="33"/>
      <c r="F1" s="33"/>
      <c r="G1" s="33"/>
      <c r="H1" s="25" t="s">
        <v>346</v>
      </c>
      <c r="I1" s="25" t="s">
        <v>347</v>
      </c>
      <c r="J1" s="25" t="s">
        <v>348</v>
      </c>
      <c r="K1" s="25" t="s">
        <v>349</v>
      </c>
      <c r="L1" s="70"/>
    </row>
    <row r="3" spans="1:12" x14ac:dyDescent="0.3">
      <c r="A3" s="34" t="s">
        <v>350</v>
      </c>
      <c r="B3" s="35"/>
      <c r="C3" s="35"/>
      <c r="D3" s="35"/>
      <c r="E3" s="35"/>
      <c r="F3" s="35"/>
      <c r="G3" s="35"/>
      <c r="H3" s="28"/>
      <c r="I3" s="28"/>
      <c r="J3" s="28"/>
      <c r="K3" s="28"/>
      <c r="L3" s="71"/>
    </row>
    <row r="4" spans="1:12" x14ac:dyDescent="0.3">
      <c r="A4" s="43" t="s">
        <v>26</v>
      </c>
      <c r="B4" s="44" t="s">
        <v>351</v>
      </c>
      <c r="C4" s="40"/>
      <c r="D4" s="40"/>
      <c r="E4" s="40"/>
      <c r="F4" s="40"/>
      <c r="G4" s="40"/>
      <c r="H4" s="25">
        <v>20349408.739999998</v>
      </c>
      <c r="I4" s="25">
        <v>7922380.2999999998</v>
      </c>
      <c r="J4" s="25">
        <v>7761224.29</v>
      </c>
      <c r="K4" s="25">
        <v>20510564.75</v>
      </c>
      <c r="L4" s="72"/>
    </row>
    <row r="5" spans="1:12" x14ac:dyDescent="0.3">
      <c r="A5" s="43" t="s">
        <v>352</v>
      </c>
      <c r="B5" s="36" t="s">
        <v>353</v>
      </c>
      <c r="C5" s="44" t="s">
        <v>354</v>
      </c>
      <c r="D5" s="40"/>
      <c r="E5" s="40"/>
      <c r="F5" s="40"/>
      <c r="G5" s="40"/>
      <c r="H5" s="25">
        <v>15919905.08</v>
      </c>
      <c r="I5" s="25">
        <v>7882147.3200000003</v>
      </c>
      <c r="J5" s="25">
        <v>7596917.3099999996</v>
      </c>
      <c r="K5" s="25">
        <v>16205135.09</v>
      </c>
      <c r="L5" s="72"/>
    </row>
    <row r="6" spans="1:12" x14ac:dyDescent="0.3">
      <c r="A6" s="43" t="s">
        <v>355</v>
      </c>
      <c r="B6" s="37" t="s">
        <v>353</v>
      </c>
      <c r="C6" s="38"/>
      <c r="D6" s="44" t="s">
        <v>356</v>
      </c>
      <c r="E6" s="40"/>
      <c r="F6" s="40"/>
      <c r="G6" s="40"/>
      <c r="H6" s="25">
        <v>15840169.84</v>
      </c>
      <c r="I6" s="25">
        <v>7733750.3499999996</v>
      </c>
      <c r="J6" s="25">
        <v>7439997.8399999999</v>
      </c>
      <c r="K6" s="25">
        <v>16133922.35</v>
      </c>
      <c r="L6" s="72"/>
    </row>
    <row r="7" spans="1:12" x14ac:dyDescent="0.3">
      <c r="A7" s="43" t="s">
        <v>357</v>
      </c>
      <c r="B7" s="37" t="s">
        <v>353</v>
      </c>
      <c r="C7" s="38"/>
      <c r="D7" s="38"/>
      <c r="E7" s="44" t="s">
        <v>356</v>
      </c>
      <c r="F7" s="40"/>
      <c r="G7" s="40"/>
      <c r="H7" s="25">
        <v>15840169.84</v>
      </c>
      <c r="I7" s="25">
        <v>7733750.3499999996</v>
      </c>
      <c r="J7" s="25">
        <v>7439997.8399999999</v>
      </c>
      <c r="K7" s="25">
        <v>16133922.35</v>
      </c>
      <c r="L7" s="72"/>
    </row>
    <row r="8" spans="1:12" x14ac:dyDescent="0.3">
      <c r="A8" s="43" t="s">
        <v>358</v>
      </c>
      <c r="B8" s="37" t="s">
        <v>353</v>
      </c>
      <c r="C8" s="38"/>
      <c r="D8" s="38"/>
      <c r="E8" s="38"/>
      <c r="F8" s="44" t="s">
        <v>359</v>
      </c>
      <c r="G8" s="40"/>
      <c r="H8" s="25">
        <v>5000</v>
      </c>
      <c r="I8" s="25">
        <v>12984.76</v>
      </c>
      <c r="J8" s="25">
        <v>12984.76</v>
      </c>
      <c r="K8" s="25">
        <v>5000</v>
      </c>
      <c r="L8" s="72"/>
    </row>
    <row r="9" spans="1:12" x14ac:dyDescent="0.3">
      <c r="A9" s="45" t="s">
        <v>360</v>
      </c>
      <c r="B9" s="37" t="s">
        <v>353</v>
      </c>
      <c r="C9" s="38"/>
      <c r="D9" s="38"/>
      <c r="E9" s="38"/>
      <c r="F9" s="38"/>
      <c r="G9" s="46" t="s">
        <v>361</v>
      </c>
      <c r="H9" s="27">
        <v>5000</v>
      </c>
      <c r="I9" s="27">
        <v>12984.76</v>
      </c>
      <c r="J9" s="27">
        <v>12984.76</v>
      </c>
      <c r="K9" s="27">
        <v>5000</v>
      </c>
      <c r="L9" s="68"/>
    </row>
    <row r="10" spans="1:12" x14ac:dyDescent="0.3">
      <c r="A10" s="47" t="s">
        <v>353</v>
      </c>
      <c r="B10" s="37" t="s">
        <v>353</v>
      </c>
      <c r="C10" s="38"/>
      <c r="D10" s="38"/>
      <c r="E10" s="38"/>
      <c r="F10" s="38"/>
      <c r="G10" s="48" t="s">
        <v>353</v>
      </c>
      <c r="H10" s="26"/>
      <c r="I10" s="26"/>
      <c r="J10" s="26"/>
      <c r="K10" s="26"/>
      <c r="L10" s="69"/>
    </row>
    <row r="11" spans="1:12" x14ac:dyDescent="0.3">
      <c r="A11" s="43" t="s">
        <v>362</v>
      </c>
      <c r="B11" s="37" t="s">
        <v>353</v>
      </c>
      <c r="C11" s="38"/>
      <c r="D11" s="38"/>
      <c r="E11" s="38"/>
      <c r="F11" s="44" t="s">
        <v>363</v>
      </c>
      <c r="G11" s="40"/>
      <c r="H11" s="25">
        <v>1045.98</v>
      </c>
      <c r="I11" s="25">
        <v>5328537.55</v>
      </c>
      <c r="J11" s="25">
        <v>5320249.6100000003</v>
      </c>
      <c r="K11" s="25">
        <v>9333.92</v>
      </c>
      <c r="L11" s="72"/>
    </row>
    <row r="12" spans="1:12" x14ac:dyDescent="0.3">
      <c r="A12" s="45" t="s">
        <v>364</v>
      </c>
      <c r="B12" s="37" t="s">
        <v>353</v>
      </c>
      <c r="C12" s="38"/>
      <c r="D12" s="38"/>
      <c r="E12" s="38"/>
      <c r="F12" s="38"/>
      <c r="G12" s="46" t="s">
        <v>365</v>
      </c>
      <c r="H12" s="27">
        <v>233.53</v>
      </c>
      <c r="I12" s="27">
        <v>5293039.3899999997</v>
      </c>
      <c r="J12" s="27">
        <v>5284749.6100000003</v>
      </c>
      <c r="K12" s="27">
        <v>8523.31</v>
      </c>
      <c r="L12" s="68"/>
    </row>
    <row r="13" spans="1:12" x14ac:dyDescent="0.3">
      <c r="A13" s="45" t="s">
        <v>366</v>
      </c>
      <c r="B13" s="37" t="s">
        <v>353</v>
      </c>
      <c r="C13" s="38"/>
      <c r="D13" s="38"/>
      <c r="E13" s="38"/>
      <c r="F13" s="38"/>
      <c r="G13" s="46" t="s">
        <v>367</v>
      </c>
      <c r="H13" s="27">
        <v>447.36</v>
      </c>
      <c r="I13" s="27">
        <v>35498.160000000003</v>
      </c>
      <c r="J13" s="27">
        <v>35500</v>
      </c>
      <c r="K13" s="27">
        <v>445.52</v>
      </c>
      <c r="L13" s="68"/>
    </row>
    <row r="14" spans="1:12" x14ac:dyDescent="0.3">
      <c r="A14" s="45" t="s">
        <v>368</v>
      </c>
      <c r="B14" s="37" t="s">
        <v>353</v>
      </c>
      <c r="C14" s="38"/>
      <c r="D14" s="38"/>
      <c r="E14" s="38"/>
      <c r="F14" s="38"/>
      <c r="G14" s="46" t="s">
        <v>369</v>
      </c>
      <c r="H14" s="27">
        <v>298.83</v>
      </c>
      <c r="I14" s="27">
        <v>0</v>
      </c>
      <c r="J14" s="27">
        <v>0</v>
      </c>
      <c r="K14" s="27">
        <v>298.83</v>
      </c>
      <c r="L14" s="68"/>
    </row>
    <row r="15" spans="1:12" x14ac:dyDescent="0.3">
      <c r="A15" s="45" t="s">
        <v>370</v>
      </c>
      <c r="B15" s="37" t="s">
        <v>353</v>
      </c>
      <c r="C15" s="38"/>
      <c r="D15" s="38"/>
      <c r="E15" s="38"/>
      <c r="F15" s="38"/>
      <c r="G15" s="46" t="s">
        <v>371</v>
      </c>
      <c r="H15" s="27">
        <v>66.260000000000005</v>
      </c>
      <c r="I15" s="27">
        <v>0</v>
      </c>
      <c r="J15" s="27">
        <v>0</v>
      </c>
      <c r="K15" s="27">
        <v>66.260000000000005</v>
      </c>
      <c r="L15" s="68"/>
    </row>
    <row r="16" spans="1:12" x14ac:dyDescent="0.3">
      <c r="A16" s="47" t="s">
        <v>353</v>
      </c>
      <c r="B16" s="37" t="s">
        <v>353</v>
      </c>
      <c r="C16" s="38"/>
      <c r="D16" s="38"/>
      <c r="E16" s="38"/>
      <c r="F16" s="38"/>
      <c r="G16" s="48" t="s">
        <v>353</v>
      </c>
      <c r="H16" s="26"/>
      <c r="I16" s="26"/>
      <c r="J16" s="26"/>
      <c r="K16" s="26"/>
      <c r="L16" s="69"/>
    </row>
    <row r="17" spans="1:12" x14ac:dyDescent="0.3">
      <c r="A17" s="43" t="s">
        <v>372</v>
      </c>
      <c r="B17" s="37" t="s">
        <v>353</v>
      </c>
      <c r="C17" s="38"/>
      <c r="D17" s="38"/>
      <c r="E17" s="38"/>
      <c r="F17" s="44" t="s">
        <v>373</v>
      </c>
      <c r="G17" s="40"/>
      <c r="H17" s="25">
        <v>15834123.859999999</v>
      </c>
      <c r="I17" s="25">
        <v>2391744.27</v>
      </c>
      <c r="J17" s="25">
        <v>2106279.7000000002</v>
      </c>
      <c r="K17" s="25">
        <v>16119588.43</v>
      </c>
      <c r="L17" s="72"/>
    </row>
    <row r="18" spans="1:12" x14ac:dyDescent="0.3">
      <c r="A18" s="45" t="s">
        <v>374</v>
      </c>
      <c r="B18" s="37" t="s">
        <v>353</v>
      </c>
      <c r="C18" s="38"/>
      <c r="D18" s="38"/>
      <c r="E18" s="38"/>
      <c r="F18" s="38"/>
      <c r="G18" s="46" t="s">
        <v>375</v>
      </c>
      <c r="H18" s="27">
        <v>14008212.539999999</v>
      </c>
      <c r="I18" s="27">
        <v>2348416.6</v>
      </c>
      <c r="J18" s="27">
        <v>2104705.96</v>
      </c>
      <c r="K18" s="27">
        <v>14251923.18</v>
      </c>
      <c r="L18" s="68"/>
    </row>
    <row r="19" spans="1:12" x14ac:dyDescent="0.3">
      <c r="A19" s="45" t="s">
        <v>376</v>
      </c>
      <c r="B19" s="37" t="s">
        <v>353</v>
      </c>
      <c r="C19" s="38"/>
      <c r="D19" s="38"/>
      <c r="E19" s="38"/>
      <c r="F19" s="38"/>
      <c r="G19" s="46" t="s">
        <v>377</v>
      </c>
      <c r="H19" s="27">
        <v>1200182.68</v>
      </c>
      <c r="I19" s="27">
        <v>40654.629999999997</v>
      </c>
      <c r="J19" s="27">
        <v>1043.58</v>
      </c>
      <c r="K19" s="27">
        <v>1239793.73</v>
      </c>
      <c r="L19" s="68"/>
    </row>
    <row r="20" spans="1:12" x14ac:dyDescent="0.3">
      <c r="A20" s="45" t="s">
        <v>378</v>
      </c>
      <c r="B20" s="37" t="s">
        <v>353</v>
      </c>
      <c r="C20" s="38"/>
      <c r="D20" s="38"/>
      <c r="E20" s="38"/>
      <c r="F20" s="38"/>
      <c r="G20" s="46" t="s">
        <v>379</v>
      </c>
      <c r="H20" s="27">
        <v>615062.11</v>
      </c>
      <c r="I20" s="27">
        <v>2627.47</v>
      </c>
      <c r="J20" s="27">
        <v>521.13</v>
      </c>
      <c r="K20" s="27">
        <v>617168.44999999995</v>
      </c>
      <c r="L20" s="68"/>
    </row>
    <row r="21" spans="1:12" x14ac:dyDescent="0.3">
      <c r="A21" s="45" t="s">
        <v>380</v>
      </c>
      <c r="B21" s="37" t="s">
        <v>353</v>
      </c>
      <c r="C21" s="38"/>
      <c r="D21" s="38"/>
      <c r="E21" s="38"/>
      <c r="F21" s="38"/>
      <c r="G21" s="46" t="s">
        <v>381</v>
      </c>
      <c r="H21" s="27">
        <v>10666.53</v>
      </c>
      <c r="I21" s="27">
        <v>45.57</v>
      </c>
      <c r="J21" s="27">
        <v>9.0299999999999994</v>
      </c>
      <c r="K21" s="27">
        <v>10703.07</v>
      </c>
      <c r="L21" s="68"/>
    </row>
    <row r="22" spans="1:12" x14ac:dyDescent="0.3">
      <c r="A22" s="47" t="s">
        <v>353</v>
      </c>
      <c r="B22" s="37" t="s">
        <v>353</v>
      </c>
      <c r="C22" s="38"/>
      <c r="D22" s="38"/>
      <c r="E22" s="38"/>
      <c r="F22" s="38"/>
      <c r="G22" s="48" t="s">
        <v>353</v>
      </c>
      <c r="H22" s="26"/>
      <c r="I22" s="26"/>
      <c r="J22" s="26"/>
      <c r="K22" s="26"/>
      <c r="L22" s="69"/>
    </row>
    <row r="23" spans="1:12" x14ac:dyDescent="0.3">
      <c r="A23" s="43" t="s">
        <v>382</v>
      </c>
      <c r="B23" s="37" t="s">
        <v>353</v>
      </c>
      <c r="C23" s="38"/>
      <c r="D23" s="38"/>
      <c r="E23" s="38"/>
      <c r="F23" s="44" t="s">
        <v>383</v>
      </c>
      <c r="G23" s="40"/>
      <c r="H23" s="25">
        <v>0</v>
      </c>
      <c r="I23" s="25">
        <v>483.77</v>
      </c>
      <c r="J23" s="25">
        <v>483.77</v>
      </c>
      <c r="K23" s="25">
        <v>0</v>
      </c>
      <c r="L23" s="72"/>
    </row>
    <row r="24" spans="1:12" x14ac:dyDescent="0.3">
      <c r="A24" s="45" t="s">
        <v>384</v>
      </c>
      <c r="B24" s="37" t="s">
        <v>353</v>
      </c>
      <c r="C24" s="38"/>
      <c r="D24" s="38"/>
      <c r="E24" s="38"/>
      <c r="F24" s="38"/>
      <c r="G24" s="46" t="s">
        <v>385</v>
      </c>
      <c r="H24" s="27">
        <v>0</v>
      </c>
      <c r="I24" s="27">
        <v>483.77</v>
      </c>
      <c r="J24" s="27">
        <v>483.77</v>
      </c>
      <c r="K24" s="27">
        <v>0</v>
      </c>
      <c r="L24" s="68"/>
    </row>
    <row r="25" spans="1:12" x14ac:dyDescent="0.3">
      <c r="A25" s="47" t="s">
        <v>353</v>
      </c>
      <c r="B25" s="37" t="s">
        <v>353</v>
      </c>
      <c r="C25" s="38"/>
      <c r="D25" s="38"/>
      <c r="E25" s="38"/>
      <c r="F25" s="38"/>
      <c r="G25" s="48" t="s">
        <v>353</v>
      </c>
      <c r="H25" s="26"/>
      <c r="I25" s="26"/>
      <c r="J25" s="26"/>
      <c r="K25" s="26"/>
      <c r="L25" s="69"/>
    </row>
    <row r="26" spans="1:12" x14ac:dyDescent="0.3">
      <c r="A26" s="43" t="s">
        <v>386</v>
      </c>
      <c r="B26" s="37" t="s">
        <v>353</v>
      </c>
      <c r="C26" s="38"/>
      <c r="D26" s="44" t="s">
        <v>387</v>
      </c>
      <c r="E26" s="40"/>
      <c r="F26" s="40"/>
      <c r="G26" s="40"/>
      <c r="H26" s="25">
        <v>79735.240000000005</v>
      </c>
      <c r="I26" s="25">
        <v>148396.97</v>
      </c>
      <c r="J26" s="25">
        <v>156919.47</v>
      </c>
      <c r="K26" s="25">
        <v>71212.740000000005</v>
      </c>
      <c r="L26" s="72"/>
    </row>
    <row r="27" spans="1:12" x14ac:dyDescent="0.3">
      <c r="A27" s="43" t="s">
        <v>388</v>
      </c>
      <c r="B27" s="37" t="s">
        <v>353</v>
      </c>
      <c r="C27" s="38"/>
      <c r="D27" s="38"/>
      <c r="E27" s="44" t="s">
        <v>389</v>
      </c>
      <c r="F27" s="40"/>
      <c r="G27" s="40"/>
      <c r="H27" s="25">
        <v>61735.64</v>
      </c>
      <c r="I27" s="25">
        <v>148396.97</v>
      </c>
      <c r="J27" s="25">
        <v>152493.34</v>
      </c>
      <c r="K27" s="25">
        <v>57639.27</v>
      </c>
      <c r="L27" s="72"/>
    </row>
    <row r="28" spans="1:12" x14ac:dyDescent="0.3">
      <c r="A28" s="43" t="s">
        <v>390</v>
      </c>
      <c r="B28" s="37" t="s">
        <v>353</v>
      </c>
      <c r="C28" s="38"/>
      <c r="D28" s="38"/>
      <c r="E28" s="38"/>
      <c r="F28" s="44" t="s">
        <v>389</v>
      </c>
      <c r="G28" s="40"/>
      <c r="H28" s="25">
        <v>61735.64</v>
      </c>
      <c r="I28" s="25">
        <v>148396.97</v>
      </c>
      <c r="J28" s="25">
        <v>152493.34</v>
      </c>
      <c r="K28" s="25">
        <v>57639.27</v>
      </c>
      <c r="L28" s="72"/>
    </row>
    <row r="29" spans="1:12" x14ac:dyDescent="0.3">
      <c r="A29" s="45" t="s">
        <v>391</v>
      </c>
      <c r="B29" s="37" t="s">
        <v>353</v>
      </c>
      <c r="C29" s="38"/>
      <c r="D29" s="38"/>
      <c r="E29" s="38"/>
      <c r="F29" s="38"/>
      <c r="G29" s="46" t="s">
        <v>392</v>
      </c>
      <c r="H29" s="27">
        <v>8282.9</v>
      </c>
      <c r="I29" s="27">
        <v>151.52000000000001</v>
      </c>
      <c r="J29" s="27">
        <v>97.97</v>
      </c>
      <c r="K29" s="27">
        <v>8336.4500000000007</v>
      </c>
      <c r="L29" s="68"/>
    </row>
    <row r="30" spans="1:12" x14ac:dyDescent="0.3">
      <c r="A30" s="45" t="s">
        <v>393</v>
      </c>
      <c r="B30" s="37" t="s">
        <v>353</v>
      </c>
      <c r="C30" s="38"/>
      <c r="D30" s="38"/>
      <c r="E30" s="38"/>
      <c r="F30" s="38"/>
      <c r="G30" s="46" t="s">
        <v>394</v>
      </c>
      <c r="H30" s="27">
        <v>35422.03</v>
      </c>
      <c r="I30" s="27">
        <v>43270.45</v>
      </c>
      <c r="J30" s="27">
        <v>45891.43</v>
      </c>
      <c r="K30" s="27">
        <v>32801.050000000003</v>
      </c>
      <c r="L30" s="68"/>
    </row>
    <row r="31" spans="1:12" x14ac:dyDescent="0.3">
      <c r="A31" s="45" t="s">
        <v>395</v>
      </c>
      <c r="B31" s="37" t="s">
        <v>353</v>
      </c>
      <c r="C31" s="38"/>
      <c r="D31" s="38"/>
      <c r="E31" s="38"/>
      <c r="F31" s="38"/>
      <c r="G31" s="46" t="s">
        <v>396</v>
      </c>
      <c r="H31" s="27">
        <v>17569.86</v>
      </c>
      <c r="I31" s="27">
        <v>0</v>
      </c>
      <c r="J31" s="27">
        <v>1528.94</v>
      </c>
      <c r="K31" s="27">
        <v>16040.92</v>
      </c>
      <c r="L31" s="68"/>
    </row>
    <row r="32" spans="1:12" x14ac:dyDescent="0.3">
      <c r="A32" s="45" t="s">
        <v>397</v>
      </c>
      <c r="B32" s="37" t="s">
        <v>353</v>
      </c>
      <c r="C32" s="38"/>
      <c r="D32" s="38"/>
      <c r="E32" s="38"/>
      <c r="F32" s="38"/>
      <c r="G32" s="46" t="s">
        <v>398</v>
      </c>
      <c r="H32" s="27">
        <v>0</v>
      </c>
      <c r="I32" s="27">
        <v>33994.559999999998</v>
      </c>
      <c r="J32" s="27">
        <v>33994.559999999998</v>
      </c>
      <c r="K32" s="27">
        <v>0</v>
      </c>
      <c r="L32" s="68"/>
    </row>
    <row r="33" spans="1:12" x14ac:dyDescent="0.3">
      <c r="A33" s="45" t="s">
        <v>399</v>
      </c>
      <c r="B33" s="37" t="s">
        <v>353</v>
      </c>
      <c r="C33" s="38"/>
      <c r="D33" s="38"/>
      <c r="E33" s="38"/>
      <c r="F33" s="38"/>
      <c r="G33" s="46" t="s">
        <v>400</v>
      </c>
      <c r="H33" s="27">
        <v>399.91</v>
      </c>
      <c r="I33" s="27">
        <v>0</v>
      </c>
      <c r="J33" s="27">
        <v>0</v>
      </c>
      <c r="K33" s="27">
        <v>399.91</v>
      </c>
      <c r="L33" s="68"/>
    </row>
    <row r="34" spans="1:12" x14ac:dyDescent="0.3">
      <c r="A34" s="45" t="s">
        <v>401</v>
      </c>
      <c r="B34" s="37" t="s">
        <v>353</v>
      </c>
      <c r="C34" s="38"/>
      <c r="D34" s="38"/>
      <c r="E34" s="38"/>
      <c r="F34" s="38"/>
      <c r="G34" s="46" t="s">
        <v>402</v>
      </c>
      <c r="H34" s="27">
        <v>0</v>
      </c>
      <c r="I34" s="27">
        <v>70980.44</v>
      </c>
      <c r="J34" s="27">
        <v>70980.44</v>
      </c>
      <c r="K34" s="27">
        <v>0</v>
      </c>
      <c r="L34" s="68"/>
    </row>
    <row r="35" spans="1:12" x14ac:dyDescent="0.3">
      <c r="A35" s="45" t="s">
        <v>1006</v>
      </c>
      <c r="B35" s="37" t="s">
        <v>353</v>
      </c>
      <c r="C35" s="38"/>
      <c r="D35" s="38"/>
      <c r="E35" s="38"/>
      <c r="F35" s="38"/>
      <c r="G35" s="46" t="s">
        <v>1007</v>
      </c>
      <c r="H35" s="27">
        <v>60.94</v>
      </c>
      <c r="I35" s="27">
        <v>0</v>
      </c>
      <c r="J35" s="27">
        <v>0</v>
      </c>
      <c r="K35" s="27">
        <v>60.94</v>
      </c>
      <c r="L35" s="68"/>
    </row>
    <row r="36" spans="1:12" x14ac:dyDescent="0.3">
      <c r="A36" s="47" t="s">
        <v>353</v>
      </c>
      <c r="B36" s="37" t="s">
        <v>353</v>
      </c>
      <c r="C36" s="38"/>
      <c r="D36" s="38"/>
      <c r="E36" s="38"/>
      <c r="F36" s="38"/>
      <c r="G36" s="48" t="s">
        <v>353</v>
      </c>
      <c r="H36" s="26"/>
      <c r="I36" s="26"/>
      <c r="J36" s="26"/>
      <c r="K36" s="26"/>
      <c r="L36" s="69"/>
    </row>
    <row r="37" spans="1:12" x14ac:dyDescent="0.3">
      <c r="A37" s="43" t="s">
        <v>405</v>
      </c>
      <c r="B37" s="37" t="s">
        <v>353</v>
      </c>
      <c r="C37" s="38"/>
      <c r="D37" s="38"/>
      <c r="E37" s="44" t="s">
        <v>406</v>
      </c>
      <c r="F37" s="40"/>
      <c r="G37" s="40"/>
      <c r="H37" s="25">
        <v>17999.599999999999</v>
      </c>
      <c r="I37" s="25">
        <v>0</v>
      </c>
      <c r="J37" s="25">
        <v>4426.13</v>
      </c>
      <c r="K37" s="25">
        <v>13573.47</v>
      </c>
      <c r="L37" s="72"/>
    </row>
    <row r="38" spans="1:12" x14ac:dyDescent="0.3">
      <c r="A38" s="43" t="s">
        <v>407</v>
      </c>
      <c r="B38" s="37" t="s">
        <v>353</v>
      </c>
      <c r="C38" s="38"/>
      <c r="D38" s="38"/>
      <c r="E38" s="38"/>
      <c r="F38" s="44" t="s">
        <v>406</v>
      </c>
      <c r="G38" s="40"/>
      <c r="H38" s="25">
        <v>17999.599999999999</v>
      </c>
      <c r="I38" s="25">
        <v>0</v>
      </c>
      <c r="J38" s="25">
        <v>4426.13</v>
      </c>
      <c r="K38" s="25">
        <v>13573.47</v>
      </c>
      <c r="L38" s="72"/>
    </row>
    <row r="39" spans="1:12" x14ac:dyDescent="0.3">
      <c r="A39" s="45" t="s">
        <v>408</v>
      </c>
      <c r="B39" s="37" t="s">
        <v>353</v>
      </c>
      <c r="C39" s="38"/>
      <c r="D39" s="38"/>
      <c r="E39" s="38"/>
      <c r="F39" s="38"/>
      <c r="G39" s="46" t="s">
        <v>409</v>
      </c>
      <c r="H39" s="27">
        <v>17999.599999999999</v>
      </c>
      <c r="I39" s="27">
        <v>0</v>
      </c>
      <c r="J39" s="27">
        <v>4426.13</v>
      </c>
      <c r="K39" s="27">
        <v>13573.47</v>
      </c>
      <c r="L39" s="68"/>
    </row>
    <row r="40" spans="1:12" x14ac:dyDescent="0.3">
      <c r="A40" s="47" t="s">
        <v>353</v>
      </c>
      <c r="B40" s="37" t="s">
        <v>353</v>
      </c>
      <c r="C40" s="38"/>
      <c r="D40" s="38"/>
      <c r="E40" s="38"/>
      <c r="F40" s="38"/>
      <c r="G40" s="48" t="s">
        <v>353</v>
      </c>
      <c r="H40" s="26"/>
      <c r="I40" s="26"/>
      <c r="J40" s="26"/>
      <c r="K40" s="26"/>
      <c r="L40" s="69"/>
    </row>
    <row r="41" spans="1:12" x14ac:dyDescent="0.3">
      <c r="A41" s="43" t="s">
        <v>410</v>
      </c>
      <c r="B41" s="36" t="s">
        <v>353</v>
      </c>
      <c r="C41" s="44" t="s">
        <v>411</v>
      </c>
      <c r="D41" s="40"/>
      <c r="E41" s="40"/>
      <c r="F41" s="40"/>
      <c r="G41" s="40"/>
      <c r="H41" s="25">
        <v>4429503.66</v>
      </c>
      <c r="I41" s="25">
        <v>40232.980000000003</v>
      </c>
      <c r="J41" s="25">
        <v>164306.98000000001</v>
      </c>
      <c r="K41" s="25">
        <v>4305429.66</v>
      </c>
      <c r="L41" s="72"/>
    </row>
    <row r="42" spans="1:12" x14ac:dyDescent="0.3">
      <c r="A42" s="43" t="s">
        <v>412</v>
      </c>
      <c r="B42" s="37" t="s">
        <v>353</v>
      </c>
      <c r="C42" s="38"/>
      <c r="D42" s="44" t="s">
        <v>413</v>
      </c>
      <c r="E42" s="40"/>
      <c r="F42" s="40"/>
      <c r="G42" s="40"/>
      <c r="H42" s="25">
        <v>4429503.66</v>
      </c>
      <c r="I42" s="25">
        <v>40232.980000000003</v>
      </c>
      <c r="J42" s="25">
        <v>164306.98000000001</v>
      </c>
      <c r="K42" s="25">
        <v>4305429.66</v>
      </c>
      <c r="L42" s="72"/>
    </row>
    <row r="43" spans="1:12" x14ac:dyDescent="0.3">
      <c r="A43" s="43" t="s">
        <v>414</v>
      </c>
      <c r="B43" s="37" t="s">
        <v>353</v>
      </c>
      <c r="C43" s="38"/>
      <c r="D43" s="38"/>
      <c r="E43" s="44" t="s">
        <v>415</v>
      </c>
      <c r="F43" s="40"/>
      <c r="G43" s="40"/>
      <c r="H43" s="25">
        <v>1935578.67</v>
      </c>
      <c r="I43" s="25">
        <v>0</v>
      </c>
      <c r="J43" s="25">
        <v>0</v>
      </c>
      <c r="K43" s="25">
        <v>1935578.67</v>
      </c>
      <c r="L43" s="72"/>
    </row>
    <row r="44" spans="1:12" x14ac:dyDescent="0.3">
      <c r="A44" s="43" t="s">
        <v>416</v>
      </c>
      <c r="B44" s="37" t="s">
        <v>353</v>
      </c>
      <c r="C44" s="38"/>
      <c r="D44" s="38"/>
      <c r="E44" s="38"/>
      <c r="F44" s="44" t="s">
        <v>415</v>
      </c>
      <c r="G44" s="40"/>
      <c r="H44" s="25">
        <v>1935578.67</v>
      </c>
      <c r="I44" s="25">
        <v>0</v>
      </c>
      <c r="J44" s="25">
        <v>0</v>
      </c>
      <c r="K44" s="25">
        <v>1935578.67</v>
      </c>
      <c r="L44" s="72"/>
    </row>
    <row r="45" spans="1:12" x14ac:dyDescent="0.3">
      <c r="A45" s="45" t="s">
        <v>417</v>
      </c>
      <c r="B45" s="37" t="s">
        <v>353</v>
      </c>
      <c r="C45" s="38"/>
      <c r="D45" s="38"/>
      <c r="E45" s="38"/>
      <c r="F45" s="38"/>
      <c r="G45" s="46" t="s">
        <v>418</v>
      </c>
      <c r="H45" s="27">
        <v>181970</v>
      </c>
      <c r="I45" s="27">
        <v>0</v>
      </c>
      <c r="J45" s="27">
        <v>0</v>
      </c>
      <c r="K45" s="27">
        <v>181970</v>
      </c>
      <c r="L45" s="68"/>
    </row>
    <row r="46" spans="1:12" x14ac:dyDescent="0.3">
      <c r="A46" s="45" t="s">
        <v>419</v>
      </c>
      <c r="B46" s="37" t="s">
        <v>353</v>
      </c>
      <c r="C46" s="38"/>
      <c r="D46" s="38"/>
      <c r="E46" s="38"/>
      <c r="F46" s="38"/>
      <c r="G46" s="46" t="s">
        <v>420</v>
      </c>
      <c r="H46" s="27">
        <v>176360.55</v>
      </c>
      <c r="I46" s="27">
        <v>0</v>
      </c>
      <c r="J46" s="27">
        <v>0</v>
      </c>
      <c r="K46" s="27">
        <v>176360.55</v>
      </c>
      <c r="L46" s="68"/>
    </row>
    <row r="47" spans="1:12" x14ac:dyDescent="0.3">
      <c r="A47" s="45" t="s">
        <v>421</v>
      </c>
      <c r="B47" s="37" t="s">
        <v>353</v>
      </c>
      <c r="C47" s="38"/>
      <c r="D47" s="38"/>
      <c r="E47" s="38"/>
      <c r="F47" s="38"/>
      <c r="G47" s="46" t="s">
        <v>422</v>
      </c>
      <c r="H47" s="27">
        <v>75546.350000000006</v>
      </c>
      <c r="I47" s="27">
        <v>0</v>
      </c>
      <c r="J47" s="27">
        <v>0</v>
      </c>
      <c r="K47" s="27">
        <v>75546.350000000006</v>
      </c>
      <c r="L47" s="68"/>
    </row>
    <row r="48" spans="1:12" x14ac:dyDescent="0.3">
      <c r="A48" s="45" t="s">
        <v>423</v>
      </c>
      <c r="B48" s="37" t="s">
        <v>353</v>
      </c>
      <c r="C48" s="38"/>
      <c r="D48" s="38"/>
      <c r="E48" s="38"/>
      <c r="F48" s="38"/>
      <c r="G48" s="46" t="s">
        <v>424</v>
      </c>
      <c r="H48" s="27">
        <v>1380622.77</v>
      </c>
      <c r="I48" s="27">
        <v>0</v>
      </c>
      <c r="J48" s="27">
        <v>0</v>
      </c>
      <c r="K48" s="27">
        <v>1380622.77</v>
      </c>
      <c r="L48" s="68"/>
    </row>
    <row r="49" spans="1:12" x14ac:dyDescent="0.3">
      <c r="A49" s="45" t="s">
        <v>425</v>
      </c>
      <c r="B49" s="37" t="s">
        <v>353</v>
      </c>
      <c r="C49" s="38"/>
      <c r="D49" s="38"/>
      <c r="E49" s="38"/>
      <c r="F49" s="38"/>
      <c r="G49" s="46" t="s">
        <v>426</v>
      </c>
      <c r="H49" s="27">
        <v>121079</v>
      </c>
      <c r="I49" s="27">
        <v>0</v>
      </c>
      <c r="J49" s="27">
        <v>0</v>
      </c>
      <c r="K49" s="27">
        <v>121079</v>
      </c>
      <c r="L49" s="68"/>
    </row>
    <row r="50" spans="1:12" x14ac:dyDescent="0.3">
      <c r="A50" s="47" t="s">
        <v>353</v>
      </c>
      <c r="B50" s="37" t="s">
        <v>353</v>
      </c>
      <c r="C50" s="38"/>
      <c r="D50" s="38"/>
      <c r="E50" s="38"/>
      <c r="F50" s="38"/>
      <c r="G50" s="48" t="s">
        <v>353</v>
      </c>
      <c r="H50" s="26"/>
      <c r="I50" s="26"/>
      <c r="J50" s="26"/>
      <c r="K50" s="26"/>
      <c r="L50" s="69"/>
    </row>
    <row r="51" spans="1:12" x14ac:dyDescent="0.3">
      <c r="A51" s="43" t="s">
        <v>427</v>
      </c>
      <c r="B51" s="37" t="s">
        <v>353</v>
      </c>
      <c r="C51" s="38"/>
      <c r="D51" s="38"/>
      <c r="E51" s="44" t="s">
        <v>428</v>
      </c>
      <c r="F51" s="40"/>
      <c r="G51" s="40"/>
      <c r="H51" s="25">
        <v>-1935578.67</v>
      </c>
      <c r="I51" s="25">
        <v>0</v>
      </c>
      <c r="J51" s="25">
        <v>0</v>
      </c>
      <c r="K51" s="25">
        <v>-1935578.67</v>
      </c>
      <c r="L51" s="72"/>
    </row>
    <row r="52" spans="1:12" x14ac:dyDescent="0.3">
      <c r="A52" s="43" t="s">
        <v>429</v>
      </c>
      <c r="B52" s="37" t="s">
        <v>353</v>
      </c>
      <c r="C52" s="38"/>
      <c r="D52" s="38"/>
      <c r="E52" s="38"/>
      <c r="F52" s="44" t="s">
        <v>428</v>
      </c>
      <c r="G52" s="40"/>
      <c r="H52" s="25">
        <v>-1935578.67</v>
      </c>
      <c r="I52" s="25">
        <v>0</v>
      </c>
      <c r="J52" s="25">
        <v>0</v>
      </c>
      <c r="K52" s="25">
        <v>-1935578.67</v>
      </c>
      <c r="L52" s="72"/>
    </row>
    <row r="53" spans="1:12" x14ac:dyDescent="0.3">
      <c r="A53" s="45" t="s">
        <v>430</v>
      </c>
      <c r="B53" s="37" t="s">
        <v>353</v>
      </c>
      <c r="C53" s="38"/>
      <c r="D53" s="38"/>
      <c r="E53" s="38"/>
      <c r="F53" s="38"/>
      <c r="G53" s="46" t="s">
        <v>431</v>
      </c>
      <c r="H53" s="27">
        <v>-176360.55</v>
      </c>
      <c r="I53" s="27">
        <v>0</v>
      </c>
      <c r="J53" s="27">
        <v>0</v>
      </c>
      <c r="K53" s="27">
        <v>-176360.55</v>
      </c>
      <c r="L53" s="68"/>
    </row>
    <row r="54" spans="1:12" x14ac:dyDescent="0.3">
      <c r="A54" s="45" t="s">
        <v>432</v>
      </c>
      <c r="B54" s="37" t="s">
        <v>353</v>
      </c>
      <c r="C54" s="38"/>
      <c r="D54" s="38"/>
      <c r="E54" s="38"/>
      <c r="F54" s="38"/>
      <c r="G54" s="46" t="s">
        <v>433</v>
      </c>
      <c r="H54" s="27">
        <v>-75546.350000000006</v>
      </c>
      <c r="I54" s="27">
        <v>0</v>
      </c>
      <c r="J54" s="27">
        <v>0</v>
      </c>
      <c r="K54" s="27">
        <v>-75546.350000000006</v>
      </c>
      <c r="L54" s="68"/>
    </row>
    <row r="55" spans="1:12" x14ac:dyDescent="0.3">
      <c r="A55" s="45" t="s">
        <v>434</v>
      </c>
      <c r="B55" s="37" t="s">
        <v>353</v>
      </c>
      <c r="C55" s="38"/>
      <c r="D55" s="38"/>
      <c r="E55" s="38"/>
      <c r="F55" s="38"/>
      <c r="G55" s="46" t="s">
        <v>435</v>
      </c>
      <c r="H55" s="27">
        <v>-1380622.77</v>
      </c>
      <c r="I55" s="27">
        <v>0</v>
      </c>
      <c r="J55" s="27">
        <v>0</v>
      </c>
      <c r="K55" s="27">
        <v>-1380622.77</v>
      </c>
      <c r="L55" s="68"/>
    </row>
    <row r="56" spans="1:12" x14ac:dyDescent="0.3">
      <c r="A56" s="45" t="s">
        <v>436</v>
      </c>
      <c r="B56" s="37" t="s">
        <v>353</v>
      </c>
      <c r="C56" s="38"/>
      <c r="D56" s="38"/>
      <c r="E56" s="38"/>
      <c r="F56" s="38"/>
      <c r="G56" s="46" t="s">
        <v>437</v>
      </c>
      <c r="H56" s="27">
        <v>-181970</v>
      </c>
      <c r="I56" s="27">
        <v>0</v>
      </c>
      <c r="J56" s="27">
        <v>0</v>
      </c>
      <c r="K56" s="27">
        <v>-181970</v>
      </c>
      <c r="L56" s="68"/>
    </row>
    <row r="57" spans="1:12" x14ac:dyDescent="0.3">
      <c r="A57" s="45" t="s">
        <v>438</v>
      </c>
      <c r="B57" s="37" t="s">
        <v>353</v>
      </c>
      <c r="C57" s="38"/>
      <c r="D57" s="38"/>
      <c r="E57" s="38"/>
      <c r="F57" s="38"/>
      <c r="G57" s="46" t="s">
        <v>439</v>
      </c>
      <c r="H57" s="27">
        <v>-121079</v>
      </c>
      <c r="I57" s="27">
        <v>0</v>
      </c>
      <c r="J57" s="27">
        <v>0</v>
      </c>
      <c r="K57" s="27">
        <v>-121079</v>
      </c>
      <c r="L57" s="68"/>
    </row>
    <row r="58" spans="1:12" x14ac:dyDescent="0.3">
      <c r="A58" s="47" t="s">
        <v>353</v>
      </c>
      <c r="B58" s="37" t="s">
        <v>353</v>
      </c>
      <c r="C58" s="38"/>
      <c r="D58" s="38"/>
      <c r="E58" s="38"/>
      <c r="F58" s="38"/>
      <c r="G58" s="48" t="s">
        <v>353</v>
      </c>
      <c r="H58" s="26"/>
      <c r="I58" s="26"/>
      <c r="J58" s="26"/>
      <c r="K58" s="26"/>
      <c r="L58" s="69"/>
    </row>
    <row r="59" spans="1:12" x14ac:dyDescent="0.3">
      <c r="A59" s="43" t="s">
        <v>440</v>
      </c>
      <c r="B59" s="37" t="s">
        <v>353</v>
      </c>
      <c r="C59" s="38"/>
      <c r="D59" s="38"/>
      <c r="E59" s="44" t="s">
        <v>441</v>
      </c>
      <c r="F59" s="40"/>
      <c r="G59" s="40"/>
      <c r="H59" s="25">
        <v>18365411.93</v>
      </c>
      <c r="I59" s="25">
        <v>25833.22</v>
      </c>
      <c r="J59" s="25">
        <v>14785</v>
      </c>
      <c r="K59" s="25">
        <v>18376460.149999999</v>
      </c>
      <c r="L59" s="72"/>
    </row>
    <row r="60" spans="1:12" x14ac:dyDescent="0.3">
      <c r="A60" s="43" t="s">
        <v>442</v>
      </c>
      <c r="B60" s="37" t="s">
        <v>353</v>
      </c>
      <c r="C60" s="38"/>
      <c r="D60" s="38"/>
      <c r="E60" s="38"/>
      <c r="F60" s="44" t="s">
        <v>441</v>
      </c>
      <c r="G60" s="40"/>
      <c r="H60" s="25">
        <v>18365411.93</v>
      </c>
      <c r="I60" s="25">
        <v>25833.22</v>
      </c>
      <c r="J60" s="25">
        <v>14785</v>
      </c>
      <c r="K60" s="25">
        <v>18376460.149999999</v>
      </c>
      <c r="L60" s="72"/>
    </row>
    <row r="61" spans="1:12" x14ac:dyDescent="0.3">
      <c r="A61" s="45" t="s">
        <v>443</v>
      </c>
      <c r="B61" s="37" t="s">
        <v>353</v>
      </c>
      <c r="C61" s="38"/>
      <c r="D61" s="38"/>
      <c r="E61" s="38"/>
      <c r="F61" s="38"/>
      <c r="G61" s="46" t="s">
        <v>424</v>
      </c>
      <c r="H61" s="27">
        <v>328248.56</v>
      </c>
      <c r="I61" s="27">
        <v>0</v>
      </c>
      <c r="J61" s="27">
        <v>1568</v>
      </c>
      <c r="K61" s="27">
        <v>326680.56</v>
      </c>
      <c r="L61" s="68"/>
    </row>
    <row r="62" spans="1:12" x14ac:dyDescent="0.3">
      <c r="A62" s="45" t="s">
        <v>444</v>
      </c>
      <c r="B62" s="37" t="s">
        <v>353</v>
      </c>
      <c r="C62" s="38"/>
      <c r="D62" s="38"/>
      <c r="E62" s="38"/>
      <c r="F62" s="38"/>
      <c r="G62" s="46" t="s">
        <v>445</v>
      </c>
      <c r="H62" s="27">
        <v>190299.85</v>
      </c>
      <c r="I62" s="27">
        <v>0</v>
      </c>
      <c r="J62" s="27">
        <v>0</v>
      </c>
      <c r="K62" s="27">
        <v>190299.85</v>
      </c>
      <c r="L62" s="68"/>
    </row>
    <row r="63" spans="1:12" x14ac:dyDescent="0.3">
      <c r="A63" s="45" t="s">
        <v>446</v>
      </c>
      <c r="B63" s="37" t="s">
        <v>353</v>
      </c>
      <c r="C63" s="38"/>
      <c r="D63" s="38"/>
      <c r="E63" s="38"/>
      <c r="F63" s="38"/>
      <c r="G63" s="46" t="s">
        <v>447</v>
      </c>
      <c r="H63" s="27">
        <v>2377742.0099999998</v>
      </c>
      <c r="I63" s="27">
        <v>0</v>
      </c>
      <c r="J63" s="27">
        <v>0</v>
      </c>
      <c r="K63" s="27">
        <v>2377742.0099999998</v>
      </c>
      <c r="L63" s="68"/>
    </row>
    <row r="64" spans="1:12" x14ac:dyDescent="0.3">
      <c r="A64" s="45" t="s">
        <v>448</v>
      </c>
      <c r="B64" s="37" t="s">
        <v>353</v>
      </c>
      <c r="C64" s="38"/>
      <c r="D64" s="38"/>
      <c r="E64" s="38"/>
      <c r="F64" s="38"/>
      <c r="G64" s="46" t="s">
        <v>422</v>
      </c>
      <c r="H64" s="27">
        <v>1933352.66</v>
      </c>
      <c r="I64" s="27">
        <v>0</v>
      </c>
      <c r="J64" s="27">
        <v>3260</v>
      </c>
      <c r="K64" s="27">
        <v>1930092.66</v>
      </c>
      <c r="L64" s="68"/>
    </row>
    <row r="65" spans="1:12" x14ac:dyDescent="0.3">
      <c r="A65" s="45" t="s">
        <v>449</v>
      </c>
      <c r="B65" s="37" t="s">
        <v>353</v>
      </c>
      <c r="C65" s="38"/>
      <c r="D65" s="38"/>
      <c r="E65" s="38"/>
      <c r="F65" s="38"/>
      <c r="G65" s="46" t="s">
        <v>420</v>
      </c>
      <c r="H65" s="27">
        <v>4230816.25</v>
      </c>
      <c r="I65" s="27">
        <v>14407.1</v>
      </c>
      <c r="J65" s="27">
        <v>5427</v>
      </c>
      <c r="K65" s="27">
        <v>4239796.3499999996</v>
      </c>
      <c r="L65" s="68"/>
    </row>
    <row r="66" spans="1:12" x14ac:dyDescent="0.3">
      <c r="A66" s="45" t="s">
        <v>450</v>
      </c>
      <c r="B66" s="37" t="s">
        <v>353</v>
      </c>
      <c r="C66" s="38"/>
      <c r="D66" s="38"/>
      <c r="E66" s="38"/>
      <c r="F66" s="38"/>
      <c r="G66" s="46" t="s">
        <v>451</v>
      </c>
      <c r="H66" s="27">
        <v>7663494.0899999999</v>
      </c>
      <c r="I66" s="27">
        <v>10720</v>
      </c>
      <c r="J66" s="27">
        <v>0</v>
      </c>
      <c r="K66" s="27">
        <v>7674214.0899999999</v>
      </c>
      <c r="L66" s="68"/>
    </row>
    <row r="67" spans="1:12" x14ac:dyDescent="0.3">
      <c r="A67" s="45" t="s">
        <v>452</v>
      </c>
      <c r="B67" s="37" t="s">
        <v>353</v>
      </c>
      <c r="C67" s="38"/>
      <c r="D67" s="38"/>
      <c r="E67" s="38"/>
      <c r="F67" s="38"/>
      <c r="G67" s="46" t="s">
        <v>453</v>
      </c>
      <c r="H67" s="27">
        <v>1235136.45</v>
      </c>
      <c r="I67" s="27">
        <v>706.12</v>
      </c>
      <c r="J67" s="27">
        <v>1680</v>
      </c>
      <c r="K67" s="27">
        <v>1234162.57</v>
      </c>
      <c r="L67" s="68"/>
    </row>
    <row r="68" spans="1:12" x14ac:dyDescent="0.3">
      <c r="A68" s="45" t="s">
        <v>454</v>
      </c>
      <c r="B68" s="37" t="s">
        <v>353</v>
      </c>
      <c r="C68" s="38"/>
      <c r="D68" s="38"/>
      <c r="E68" s="38"/>
      <c r="F68" s="38"/>
      <c r="G68" s="46" t="s">
        <v>455</v>
      </c>
      <c r="H68" s="27">
        <v>104497</v>
      </c>
      <c r="I68" s="27">
        <v>0</v>
      </c>
      <c r="J68" s="27">
        <v>0</v>
      </c>
      <c r="K68" s="27">
        <v>104497</v>
      </c>
      <c r="L68" s="68"/>
    </row>
    <row r="69" spans="1:12" x14ac:dyDescent="0.3">
      <c r="A69" s="45" t="s">
        <v>456</v>
      </c>
      <c r="B69" s="37" t="s">
        <v>353</v>
      </c>
      <c r="C69" s="38"/>
      <c r="D69" s="38"/>
      <c r="E69" s="38"/>
      <c r="F69" s="38"/>
      <c r="G69" s="46" t="s">
        <v>418</v>
      </c>
      <c r="H69" s="27">
        <v>286785.06</v>
      </c>
      <c r="I69" s="27">
        <v>0</v>
      </c>
      <c r="J69" s="27">
        <v>2850</v>
      </c>
      <c r="K69" s="27">
        <v>283935.06</v>
      </c>
      <c r="L69" s="68"/>
    </row>
    <row r="70" spans="1:12" x14ac:dyDescent="0.3">
      <c r="A70" s="45" t="s">
        <v>457</v>
      </c>
      <c r="B70" s="37" t="s">
        <v>353</v>
      </c>
      <c r="C70" s="38"/>
      <c r="D70" s="38"/>
      <c r="E70" s="38"/>
      <c r="F70" s="38"/>
      <c r="G70" s="46" t="s">
        <v>458</v>
      </c>
      <c r="H70" s="27">
        <v>15040</v>
      </c>
      <c r="I70" s="27">
        <v>0</v>
      </c>
      <c r="J70" s="27">
        <v>0</v>
      </c>
      <c r="K70" s="27">
        <v>15040</v>
      </c>
      <c r="L70" s="68"/>
    </row>
    <row r="71" spans="1:12" x14ac:dyDescent="0.3">
      <c r="A71" s="47" t="s">
        <v>353</v>
      </c>
      <c r="B71" s="37" t="s">
        <v>353</v>
      </c>
      <c r="C71" s="38"/>
      <c r="D71" s="38"/>
      <c r="E71" s="38"/>
      <c r="F71" s="38"/>
      <c r="G71" s="48" t="s">
        <v>353</v>
      </c>
      <c r="H71" s="26"/>
      <c r="I71" s="26"/>
      <c r="J71" s="26"/>
      <c r="K71" s="26"/>
      <c r="L71" s="69"/>
    </row>
    <row r="72" spans="1:12" x14ac:dyDescent="0.3">
      <c r="A72" s="43" t="s">
        <v>459</v>
      </c>
      <c r="B72" s="37" t="s">
        <v>353</v>
      </c>
      <c r="C72" s="38"/>
      <c r="D72" s="38"/>
      <c r="E72" s="44" t="s">
        <v>460</v>
      </c>
      <c r="F72" s="40"/>
      <c r="G72" s="40"/>
      <c r="H72" s="25">
        <v>-13953949.689999999</v>
      </c>
      <c r="I72" s="25">
        <v>14399.76</v>
      </c>
      <c r="J72" s="25">
        <v>148900.92000000001</v>
      </c>
      <c r="K72" s="25">
        <v>-14088450.85</v>
      </c>
      <c r="L72" s="72"/>
    </row>
    <row r="73" spans="1:12" x14ac:dyDescent="0.3">
      <c r="A73" s="43" t="s">
        <v>461</v>
      </c>
      <c r="B73" s="37" t="s">
        <v>353</v>
      </c>
      <c r="C73" s="38"/>
      <c r="D73" s="38"/>
      <c r="E73" s="38"/>
      <c r="F73" s="44" t="s">
        <v>460</v>
      </c>
      <c r="G73" s="40"/>
      <c r="H73" s="25">
        <v>-13953949.689999999</v>
      </c>
      <c r="I73" s="25">
        <v>14399.76</v>
      </c>
      <c r="J73" s="25">
        <v>148900.92000000001</v>
      </c>
      <c r="K73" s="25">
        <v>-14088450.85</v>
      </c>
      <c r="L73" s="72"/>
    </row>
    <row r="74" spans="1:12" x14ac:dyDescent="0.3">
      <c r="A74" s="45" t="s">
        <v>462</v>
      </c>
      <c r="B74" s="37" t="s">
        <v>353</v>
      </c>
      <c r="C74" s="38"/>
      <c r="D74" s="38"/>
      <c r="E74" s="38"/>
      <c r="F74" s="38"/>
      <c r="G74" s="46" t="s">
        <v>463</v>
      </c>
      <c r="H74" s="27">
        <v>-2377742.0099999998</v>
      </c>
      <c r="I74" s="27">
        <v>0</v>
      </c>
      <c r="J74" s="27">
        <v>0</v>
      </c>
      <c r="K74" s="27">
        <v>-2377742.0099999998</v>
      </c>
      <c r="L74" s="68"/>
    </row>
    <row r="75" spans="1:12" x14ac:dyDescent="0.3">
      <c r="A75" s="45" t="s">
        <v>464</v>
      </c>
      <c r="B75" s="37" t="s">
        <v>353</v>
      </c>
      <c r="C75" s="38"/>
      <c r="D75" s="38"/>
      <c r="E75" s="38"/>
      <c r="F75" s="38"/>
      <c r="G75" s="46" t="s">
        <v>431</v>
      </c>
      <c r="H75" s="27">
        <v>-2032619.97</v>
      </c>
      <c r="I75" s="27">
        <v>5105.5200000000004</v>
      </c>
      <c r="J75" s="27">
        <v>46927.76</v>
      </c>
      <c r="K75" s="27">
        <v>-2074442.21</v>
      </c>
      <c r="L75" s="68"/>
    </row>
    <row r="76" spans="1:12" x14ac:dyDescent="0.3">
      <c r="A76" s="45" t="s">
        <v>465</v>
      </c>
      <c r="B76" s="37" t="s">
        <v>353</v>
      </c>
      <c r="C76" s="38"/>
      <c r="D76" s="38"/>
      <c r="E76" s="38"/>
      <c r="F76" s="38"/>
      <c r="G76" s="46" t="s">
        <v>433</v>
      </c>
      <c r="H76" s="27">
        <v>-1229428.32</v>
      </c>
      <c r="I76" s="27">
        <v>3196.24</v>
      </c>
      <c r="J76" s="27">
        <v>10294.89</v>
      </c>
      <c r="K76" s="27">
        <v>-1236526.97</v>
      </c>
      <c r="L76" s="68"/>
    </row>
    <row r="77" spans="1:12" x14ac:dyDescent="0.3">
      <c r="A77" s="45" t="s">
        <v>466</v>
      </c>
      <c r="B77" s="37" t="s">
        <v>353</v>
      </c>
      <c r="C77" s="38"/>
      <c r="D77" s="38"/>
      <c r="E77" s="38"/>
      <c r="F77" s="38"/>
      <c r="G77" s="46" t="s">
        <v>435</v>
      </c>
      <c r="H77" s="27">
        <v>-328248.56</v>
      </c>
      <c r="I77" s="27">
        <v>1568</v>
      </c>
      <c r="J77" s="27">
        <v>0</v>
      </c>
      <c r="K77" s="27">
        <v>-326680.56</v>
      </c>
      <c r="L77" s="68"/>
    </row>
    <row r="78" spans="1:12" x14ac:dyDescent="0.3">
      <c r="A78" s="45" t="s">
        <v>467</v>
      </c>
      <c r="B78" s="37" t="s">
        <v>353</v>
      </c>
      <c r="C78" s="38"/>
      <c r="D78" s="38"/>
      <c r="E78" s="38"/>
      <c r="F78" s="38"/>
      <c r="G78" s="46" t="s">
        <v>468</v>
      </c>
      <c r="H78" s="27">
        <v>-649723.91</v>
      </c>
      <c r="I78" s="27">
        <v>1680</v>
      </c>
      <c r="J78" s="27">
        <v>12112.8</v>
      </c>
      <c r="K78" s="27">
        <v>-660156.71</v>
      </c>
      <c r="L78" s="68"/>
    </row>
    <row r="79" spans="1:12" x14ac:dyDescent="0.3">
      <c r="A79" s="45" t="s">
        <v>469</v>
      </c>
      <c r="B79" s="37" t="s">
        <v>353</v>
      </c>
      <c r="C79" s="38"/>
      <c r="D79" s="38"/>
      <c r="E79" s="38"/>
      <c r="F79" s="38"/>
      <c r="G79" s="46" t="s">
        <v>470</v>
      </c>
      <c r="H79" s="27">
        <v>-73994.350000000006</v>
      </c>
      <c r="I79" s="27">
        <v>0</v>
      </c>
      <c r="J79" s="27">
        <v>858.88</v>
      </c>
      <c r="K79" s="27">
        <v>-74853.23</v>
      </c>
      <c r="L79" s="68"/>
    </row>
    <row r="80" spans="1:12" x14ac:dyDescent="0.3">
      <c r="A80" s="45" t="s">
        <v>471</v>
      </c>
      <c r="B80" s="37" t="s">
        <v>353</v>
      </c>
      <c r="C80" s="38"/>
      <c r="D80" s="38"/>
      <c r="E80" s="38"/>
      <c r="F80" s="38"/>
      <c r="G80" s="46" t="s">
        <v>472</v>
      </c>
      <c r="H80" s="27">
        <v>-6817862.4800000004</v>
      </c>
      <c r="I80" s="27">
        <v>0</v>
      </c>
      <c r="J80" s="27">
        <v>77405.64</v>
      </c>
      <c r="K80" s="27">
        <v>-6895268.1200000001</v>
      </c>
      <c r="L80" s="68"/>
    </row>
    <row r="81" spans="1:12" x14ac:dyDescent="0.3">
      <c r="A81" s="45" t="s">
        <v>473</v>
      </c>
      <c r="B81" s="37" t="s">
        <v>353</v>
      </c>
      <c r="C81" s="38"/>
      <c r="D81" s="38"/>
      <c r="E81" s="38"/>
      <c r="F81" s="38"/>
      <c r="G81" s="46" t="s">
        <v>474</v>
      </c>
      <c r="H81" s="27">
        <v>-160192.15</v>
      </c>
      <c r="I81" s="27">
        <v>0</v>
      </c>
      <c r="J81" s="27">
        <v>734.07</v>
      </c>
      <c r="K81" s="27">
        <v>-160926.22</v>
      </c>
      <c r="L81" s="68"/>
    </row>
    <row r="82" spans="1:12" x14ac:dyDescent="0.3">
      <c r="A82" s="45" t="s">
        <v>475</v>
      </c>
      <c r="B82" s="37" t="s">
        <v>353</v>
      </c>
      <c r="C82" s="38"/>
      <c r="D82" s="38"/>
      <c r="E82" s="38"/>
      <c r="F82" s="38"/>
      <c r="G82" s="46" t="s">
        <v>437</v>
      </c>
      <c r="H82" s="27">
        <v>-274300.38</v>
      </c>
      <c r="I82" s="27">
        <v>2850</v>
      </c>
      <c r="J82" s="27">
        <v>413.35</v>
      </c>
      <c r="K82" s="27">
        <v>-271863.73</v>
      </c>
      <c r="L82" s="68"/>
    </row>
    <row r="83" spans="1:12" x14ac:dyDescent="0.3">
      <c r="A83" s="45" t="s">
        <v>476</v>
      </c>
      <c r="B83" s="37" t="s">
        <v>353</v>
      </c>
      <c r="C83" s="38"/>
      <c r="D83" s="38"/>
      <c r="E83" s="38"/>
      <c r="F83" s="38"/>
      <c r="G83" s="46" t="s">
        <v>477</v>
      </c>
      <c r="H83" s="27">
        <v>-9837.56</v>
      </c>
      <c r="I83" s="27">
        <v>0</v>
      </c>
      <c r="J83" s="27">
        <v>153.53</v>
      </c>
      <c r="K83" s="27">
        <v>-9991.09</v>
      </c>
      <c r="L83" s="68"/>
    </row>
    <row r="84" spans="1:12" x14ac:dyDescent="0.3">
      <c r="A84" s="47" t="s">
        <v>353</v>
      </c>
      <c r="B84" s="37" t="s">
        <v>353</v>
      </c>
      <c r="C84" s="38"/>
      <c r="D84" s="38"/>
      <c r="E84" s="38"/>
      <c r="F84" s="38"/>
      <c r="G84" s="48" t="s">
        <v>353</v>
      </c>
      <c r="H84" s="26"/>
      <c r="I84" s="26"/>
      <c r="J84" s="26"/>
      <c r="K84" s="26"/>
      <c r="L84" s="69"/>
    </row>
    <row r="85" spans="1:12" x14ac:dyDescent="0.3">
      <c r="A85" s="43" t="s">
        <v>478</v>
      </c>
      <c r="B85" s="37" t="s">
        <v>353</v>
      </c>
      <c r="C85" s="38"/>
      <c r="D85" s="38"/>
      <c r="E85" s="44" t="s">
        <v>479</v>
      </c>
      <c r="F85" s="40"/>
      <c r="G85" s="40"/>
      <c r="H85" s="25">
        <v>206769.81</v>
      </c>
      <c r="I85" s="25">
        <v>0</v>
      </c>
      <c r="J85" s="25">
        <v>0</v>
      </c>
      <c r="K85" s="25">
        <v>206769.81</v>
      </c>
      <c r="L85" s="72"/>
    </row>
    <row r="86" spans="1:12" x14ac:dyDescent="0.3">
      <c r="A86" s="43" t="s">
        <v>480</v>
      </c>
      <c r="B86" s="37" t="s">
        <v>353</v>
      </c>
      <c r="C86" s="38"/>
      <c r="D86" s="38"/>
      <c r="E86" s="38"/>
      <c r="F86" s="44" t="s">
        <v>479</v>
      </c>
      <c r="G86" s="40"/>
      <c r="H86" s="25">
        <v>206769.81</v>
      </c>
      <c r="I86" s="25">
        <v>0</v>
      </c>
      <c r="J86" s="25">
        <v>0</v>
      </c>
      <c r="K86" s="25">
        <v>206769.81</v>
      </c>
      <c r="L86" s="72"/>
    </row>
    <row r="87" spans="1:12" x14ac:dyDescent="0.3">
      <c r="A87" s="45" t="s">
        <v>481</v>
      </c>
      <c r="B87" s="37" t="s">
        <v>353</v>
      </c>
      <c r="C87" s="38"/>
      <c r="D87" s="38"/>
      <c r="E87" s="38"/>
      <c r="F87" s="38"/>
      <c r="G87" s="46" t="s">
        <v>482</v>
      </c>
      <c r="H87" s="27">
        <v>206769.81</v>
      </c>
      <c r="I87" s="27">
        <v>0</v>
      </c>
      <c r="J87" s="27">
        <v>0</v>
      </c>
      <c r="K87" s="27">
        <v>206769.81</v>
      </c>
      <c r="L87" s="68"/>
    </row>
    <row r="88" spans="1:12" x14ac:dyDescent="0.3">
      <c r="A88" s="47" t="s">
        <v>353</v>
      </c>
      <c r="B88" s="37" t="s">
        <v>353</v>
      </c>
      <c r="C88" s="38"/>
      <c r="D88" s="38"/>
      <c r="E88" s="38"/>
      <c r="F88" s="38"/>
      <c r="G88" s="48" t="s">
        <v>353</v>
      </c>
      <c r="H88" s="26"/>
      <c r="I88" s="26"/>
      <c r="J88" s="26"/>
      <c r="K88" s="26"/>
      <c r="L88" s="69"/>
    </row>
    <row r="89" spans="1:12" x14ac:dyDescent="0.3">
      <c r="A89" s="43" t="s">
        <v>483</v>
      </c>
      <c r="B89" s="37" t="s">
        <v>353</v>
      </c>
      <c r="C89" s="38"/>
      <c r="D89" s="38"/>
      <c r="E89" s="44" t="s">
        <v>484</v>
      </c>
      <c r="F89" s="40"/>
      <c r="G89" s="40"/>
      <c r="H89" s="25">
        <v>-188728.39</v>
      </c>
      <c r="I89" s="25">
        <v>0</v>
      </c>
      <c r="J89" s="25">
        <v>621.05999999999995</v>
      </c>
      <c r="K89" s="25">
        <v>-189349.45</v>
      </c>
      <c r="L89" s="72"/>
    </row>
    <row r="90" spans="1:12" x14ac:dyDescent="0.3">
      <c r="A90" s="43" t="s">
        <v>485</v>
      </c>
      <c r="B90" s="37" t="s">
        <v>353</v>
      </c>
      <c r="C90" s="38"/>
      <c r="D90" s="38"/>
      <c r="E90" s="38"/>
      <c r="F90" s="44" t="s">
        <v>486</v>
      </c>
      <c r="G90" s="40"/>
      <c r="H90" s="25">
        <v>-188728.39</v>
      </c>
      <c r="I90" s="25">
        <v>0</v>
      </c>
      <c r="J90" s="25">
        <v>621.05999999999995</v>
      </c>
      <c r="K90" s="25">
        <v>-189349.45</v>
      </c>
      <c r="L90" s="72"/>
    </row>
    <row r="91" spans="1:12" x14ac:dyDescent="0.3">
      <c r="A91" s="45" t="s">
        <v>487</v>
      </c>
      <c r="B91" s="37" t="s">
        <v>353</v>
      </c>
      <c r="C91" s="38"/>
      <c r="D91" s="38"/>
      <c r="E91" s="38"/>
      <c r="F91" s="38"/>
      <c r="G91" s="46" t="s">
        <v>488</v>
      </c>
      <c r="H91" s="27">
        <v>-188728.39</v>
      </c>
      <c r="I91" s="27">
        <v>0</v>
      </c>
      <c r="J91" s="27">
        <v>621.05999999999995</v>
      </c>
      <c r="K91" s="27">
        <v>-189349.45</v>
      </c>
      <c r="L91" s="68"/>
    </row>
    <row r="92" spans="1:12" x14ac:dyDescent="0.3">
      <c r="A92" s="43" t="s">
        <v>353</v>
      </c>
      <c r="B92" s="37" t="s">
        <v>353</v>
      </c>
      <c r="C92" s="38"/>
      <c r="D92" s="38"/>
      <c r="E92" s="44" t="s">
        <v>353</v>
      </c>
      <c r="F92" s="40"/>
      <c r="G92" s="40"/>
      <c r="H92" s="28"/>
      <c r="I92" s="28"/>
      <c r="J92" s="28"/>
      <c r="K92" s="28"/>
      <c r="L92" s="73"/>
    </row>
    <row r="93" spans="1:12" x14ac:dyDescent="0.3">
      <c r="A93" s="43" t="s">
        <v>54</v>
      </c>
      <c r="B93" s="44" t="s">
        <v>489</v>
      </c>
      <c r="C93" s="40"/>
      <c r="D93" s="40"/>
      <c r="E93" s="40"/>
      <c r="F93" s="40"/>
      <c r="G93" s="40"/>
      <c r="H93" s="25">
        <v>20349408.739999998</v>
      </c>
      <c r="I93" s="25">
        <v>9987014.1999999993</v>
      </c>
      <c r="J93" s="25">
        <v>10148170.210000001</v>
      </c>
      <c r="K93" s="25">
        <v>20510564.75</v>
      </c>
      <c r="L93" s="72"/>
    </row>
    <row r="94" spans="1:12" x14ac:dyDescent="0.3">
      <c r="A94" s="43" t="s">
        <v>490</v>
      </c>
      <c r="B94" s="36" t="s">
        <v>353</v>
      </c>
      <c r="C94" s="44" t="s">
        <v>491</v>
      </c>
      <c r="D94" s="40"/>
      <c r="E94" s="40"/>
      <c r="F94" s="40"/>
      <c r="G94" s="40"/>
      <c r="H94" s="25">
        <v>15574943.6</v>
      </c>
      <c r="I94" s="25">
        <v>9862940.1999999993</v>
      </c>
      <c r="J94" s="25">
        <v>10146445.41</v>
      </c>
      <c r="K94" s="25">
        <v>15858448.810000001</v>
      </c>
      <c r="L94" s="72"/>
    </row>
    <row r="95" spans="1:12" x14ac:dyDescent="0.3">
      <c r="A95" s="43" t="s">
        <v>492</v>
      </c>
      <c r="B95" s="37" t="s">
        <v>353</v>
      </c>
      <c r="C95" s="38"/>
      <c r="D95" s="44" t="s">
        <v>493</v>
      </c>
      <c r="E95" s="40"/>
      <c r="F95" s="40"/>
      <c r="G95" s="40"/>
      <c r="H95" s="25">
        <v>5045692.9800000004</v>
      </c>
      <c r="I95" s="25">
        <v>6533249.7199999997</v>
      </c>
      <c r="J95" s="25">
        <v>6892508.2300000004</v>
      </c>
      <c r="K95" s="25">
        <v>5404951.4900000002</v>
      </c>
      <c r="L95" s="72"/>
    </row>
    <row r="96" spans="1:12" x14ac:dyDescent="0.3">
      <c r="A96" s="43" t="s">
        <v>494</v>
      </c>
      <c r="B96" s="37" t="s">
        <v>353</v>
      </c>
      <c r="C96" s="38"/>
      <c r="D96" s="38"/>
      <c r="E96" s="44" t="s">
        <v>495</v>
      </c>
      <c r="F96" s="40"/>
      <c r="G96" s="40"/>
      <c r="H96" s="25">
        <v>3475289.37</v>
      </c>
      <c r="I96" s="25">
        <v>5170758.8099999996</v>
      </c>
      <c r="J96" s="25">
        <v>5416665.3099999996</v>
      </c>
      <c r="K96" s="25">
        <v>3721195.87</v>
      </c>
      <c r="L96" s="72"/>
    </row>
    <row r="97" spans="1:12" x14ac:dyDescent="0.3">
      <c r="A97" s="43" t="s">
        <v>496</v>
      </c>
      <c r="B97" s="37" t="s">
        <v>353</v>
      </c>
      <c r="C97" s="38"/>
      <c r="D97" s="38"/>
      <c r="E97" s="38"/>
      <c r="F97" s="44" t="s">
        <v>495</v>
      </c>
      <c r="G97" s="40"/>
      <c r="H97" s="25">
        <v>3475289.37</v>
      </c>
      <c r="I97" s="25">
        <v>5170758.8099999996</v>
      </c>
      <c r="J97" s="25">
        <v>5416665.3099999996</v>
      </c>
      <c r="K97" s="25">
        <v>3721195.87</v>
      </c>
      <c r="L97" s="72"/>
    </row>
    <row r="98" spans="1:12" x14ac:dyDescent="0.3">
      <c r="A98" s="45" t="s">
        <v>497</v>
      </c>
      <c r="B98" s="37" t="s">
        <v>353</v>
      </c>
      <c r="C98" s="38"/>
      <c r="D98" s="38"/>
      <c r="E98" s="38"/>
      <c r="F98" s="38"/>
      <c r="G98" s="46" t="s">
        <v>498</v>
      </c>
      <c r="H98" s="27">
        <v>0</v>
      </c>
      <c r="I98" s="27">
        <v>1419256.67</v>
      </c>
      <c r="J98" s="27">
        <v>1419256.67</v>
      </c>
      <c r="K98" s="27">
        <v>0</v>
      </c>
      <c r="L98" s="68"/>
    </row>
    <row r="99" spans="1:12" x14ac:dyDescent="0.3">
      <c r="A99" s="45" t="s">
        <v>499</v>
      </c>
      <c r="B99" s="37" t="s">
        <v>353</v>
      </c>
      <c r="C99" s="38"/>
      <c r="D99" s="38"/>
      <c r="E99" s="38"/>
      <c r="F99" s="38"/>
      <c r="G99" s="46" t="s">
        <v>500</v>
      </c>
      <c r="H99" s="27">
        <v>2269404.42</v>
      </c>
      <c r="I99" s="27">
        <v>2269404.42</v>
      </c>
      <c r="J99" s="27">
        <v>2378231.5699999998</v>
      </c>
      <c r="K99" s="27">
        <v>2378231.5699999998</v>
      </c>
      <c r="L99" s="68"/>
    </row>
    <row r="100" spans="1:12" x14ac:dyDescent="0.3">
      <c r="A100" s="45" t="s">
        <v>501</v>
      </c>
      <c r="B100" s="37" t="s">
        <v>353</v>
      </c>
      <c r="C100" s="38"/>
      <c r="D100" s="38"/>
      <c r="E100" s="38"/>
      <c r="F100" s="38"/>
      <c r="G100" s="46" t="s">
        <v>502</v>
      </c>
      <c r="H100" s="27">
        <v>1057669.33</v>
      </c>
      <c r="I100" s="27">
        <v>1057669.33</v>
      </c>
      <c r="J100" s="27">
        <v>1195207.3700000001</v>
      </c>
      <c r="K100" s="27">
        <v>1195207.3700000001</v>
      </c>
      <c r="L100" s="68"/>
    </row>
    <row r="101" spans="1:12" x14ac:dyDescent="0.3">
      <c r="A101" s="45" t="s">
        <v>503</v>
      </c>
      <c r="B101" s="37" t="s">
        <v>353</v>
      </c>
      <c r="C101" s="38"/>
      <c r="D101" s="38"/>
      <c r="E101" s="38"/>
      <c r="F101" s="38"/>
      <c r="G101" s="46" t="s">
        <v>504</v>
      </c>
      <c r="H101" s="27">
        <v>0</v>
      </c>
      <c r="I101" s="27">
        <v>8347</v>
      </c>
      <c r="J101" s="27">
        <v>8347</v>
      </c>
      <c r="K101" s="27">
        <v>0</v>
      </c>
      <c r="L101" s="68"/>
    </row>
    <row r="102" spans="1:12" x14ac:dyDescent="0.3">
      <c r="A102" s="45" t="s">
        <v>505</v>
      </c>
      <c r="B102" s="37" t="s">
        <v>353</v>
      </c>
      <c r="C102" s="38"/>
      <c r="D102" s="38"/>
      <c r="E102" s="38"/>
      <c r="F102" s="38"/>
      <c r="G102" s="46" t="s">
        <v>506</v>
      </c>
      <c r="H102" s="27">
        <v>250.01</v>
      </c>
      <c r="I102" s="27">
        <v>29784.99</v>
      </c>
      <c r="J102" s="27">
        <v>29784.99</v>
      </c>
      <c r="K102" s="27">
        <v>250.01</v>
      </c>
      <c r="L102" s="68"/>
    </row>
    <row r="103" spans="1:12" x14ac:dyDescent="0.3">
      <c r="A103" s="45" t="s">
        <v>507</v>
      </c>
      <c r="B103" s="37" t="s">
        <v>353</v>
      </c>
      <c r="C103" s="38"/>
      <c r="D103" s="38"/>
      <c r="E103" s="38"/>
      <c r="F103" s="38"/>
      <c r="G103" s="46" t="s">
        <v>508</v>
      </c>
      <c r="H103" s="27">
        <v>147965.60999999999</v>
      </c>
      <c r="I103" s="27">
        <v>386296.4</v>
      </c>
      <c r="J103" s="27">
        <v>385837.71</v>
      </c>
      <c r="K103" s="27">
        <v>147506.92000000001</v>
      </c>
      <c r="L103" s="68"/>
    </row>
    <row r="104" spans="1:12" x14ac:dyDescent="0.3">
      <c r="A104" s="47" t="s">
        <v>353</v>
      </c>
      <c r="B104" s="37" t="s">
        <v>353</v>
      </c>
      <c r="C104" s="38"/>
      <c r="D104" s="38"/>
      <c r="E104" s="38"/>
      <c r="F104" s="38"/>
      <c r="G104" s="48" t="s">
        <v>353</v>
      </c>
      <c r="H104" s="26"/>
      <c r="I104" s="26"/>
      <c r="J104" s="26"/>
      <c r="K104" s="26"/>
      <c r="L104" s="69"/>
    </row>
    <row r="105" spans="1:12" x14ac:dyDescent="0.3">
      <c r="A105" s="43" t="s">
        <v>509</v>
      </c>
      <c r="B105" s="37" t="s">
        <v>353</v>
      </c>
      <c r="C105" s="38"/>
      <c r="D105" s="38"/>
      <c r="E105" s="44" t="s">
        <v>510</v>
      </c>
      <c r="F105" s="40"/>
      <c r="G105" s="40"/>
      <c r="H105" s="25">
        <v>543735</v>
      </c>
      <c r="I105" s="25">
        <v>552819.99</v>
      </c>
      <c r="J105" s="25">
        <v>628317.17000000004</v>
      </c>
      <c r="K105" s="25">
        <v>619232.18000000005</v>
      </c>
      <c r="L105" s="72"/>
    </row>
    <row r="106" spans="1:12" x14ac:dyDescent="0.3">
      <c r="A106" s="43" t="s">
        <v>511</v>
      </c>
      <c r="B106" s="37" t="s">
        <v>353</v>
      </c>
      <c r="C106" s="38"/>
      <c r="D106" s="38"/>
      <c r="E106" s="38"/>
      <c r="F106" s="44" t="s">
        <v>510</v>
      </c>
      <c r="G106" s="40"/>
      <c r="H106" s="25">
        <v>543735</v>
      </c>
      <c r="I106" s="25">
        <v>552819.99</v>
      </c>
      <c r="J106" s="25">
        <v>628317.17000000004</v>
      </c>
      <c r="K106" s="25">
        <v>619232.18000000005</v>
      </c>
      <c r="L106" s="72"/>
    </row>
    <row r="107" spans="1:12" x14ac:dyDescent="0.3">
      <c r="A107" s="45" t="s">
        <v>512</v>
      </c>
      <c r="B107" s="37" t="s">
        <v>353</v>
      </c>
      <c r="C107" s="38"/>
      <c r="D107" s="38"/>
      <c r="E107" s="38"/>
      <c r="F107" s="38"/>
      <c r="G107" s="46" t="s">
        <v>513</v>
      </c>
      <c r="H107" s="27">
        <v>424851.56</v>
      </c>
      <c r="I107" s="27">
        <v>433936.55</v>
      </c>
      <c r="J107" s="27">
        <v>495931.92</v>
      </c>
      <c r="K107" s="27">
        <v>486846.93</v>
      </c>
      <c r="L107" s="68"/>
    </row>
    <row r="108" spans="1:12" x14ac:dyDescent="0.3">
      <c r="A108" s="45" t="s">
        <v>514</v>
      </c>
      <c r="B108" s="37" t="s">
        <v>353</v>
      </c>
      <c r="C108" s="38"/>
      <c r="D108" s="38"/>
      <c r="E108" s="38"/>
      <c r="F108" s="38"/>
      <c r="G108" s="46" t="s">
        <v>515</v>
      </c>
      <c r="H108" s="27">
        <v>95669.440000000002</v>
      </c>
      <c r="I108" s="27">
        <v>95669.440000000002</v>
      </c>
      <c r="J108" s="27">
        <v>107910.76</v>
      </c>
      <c r="K108" s="27">
        <v>107910.76</v>
      </c>
      <c r="L108" s="68"/>
    </row>
    <row r="109" spans="1:12" x14ac:dyDescent="0.3">
      <c r="A109" s="45" t="s">
        <v>516</v>
      </c>
      <c r="B109" s="37" t="s">
        <v>353</v>
      </c>
      <c r="C109" s="38"/>
      <c r="D109" s="38"/>
      <c r="E109" s="38"/>
      <c r="F109" s="38"/>
      <c r="G109" s="46" t="s">
        <v>517</v>
      </c>
      <c r="H109" s="27">
        <v>11805.91</v>
      </c>
      <c r="I109" s="27">
        <v>11805.91</v>
      </c>
      <c r="J109" s="27">
        <v>13398.65</v>
      </c>
      <c r="K109" s="27">
        <v>13398.65</v>
      </c>
      <c r="L109" s="68"/>
    </row>
    <row r="110" spans="1:12" x14ac:dyDescent="0.3">
      <c r="A110" s="45" t="s">
        <v>518</v>
      </c>
      <c r="B110" s="37" t="s">
        <v>353</v>
      </c>
      <c r="C110" s="38"/>
      <c r="D110" s="38"/>
      <c r="E110" s="38"/>
      <c r="F110" s="38"/>
      <c r="G110" s="46" t="s">
        <v>519</v>
      </c>
      <c r="H110" s="27">
        <v>11408.09</v>
      </c>
      <c r="I110" s="27">
        <v>11408.09</v>
      </c>
      <c r="J110" s="27">
        <v>11075.84</v>
      </c>
      <c r="K110" s="27">
        <v>11075.84</v>
      </c>
      <c r="L110" s="68"/>
    </row>
    <row r="111" spans="1:12" x14ac:dyDescent="0.3">
      <c r="A111" s="47" t="s">
        <v>353</v>
      </c>
      <c r="B111" s="37" t="s">
        <v>353</v>
      </c>
      <c r="C111" s="38"/>
      <c r="D111" s="38"/>
      <c r="E111" s="38"/>
      <c r="F111" s="38"/>
      <c r="G111" s="48" t="s">
        <v>353</v>
      </c>
      <c r="H111" s="26"/>
      <c r="I111" s="26"/>
      <c r="J111" s="26"/>
      <c r="K111" s="26"/>
      <c r="L111" s="69"/>
    </row>
    <row r="112" spans="1:12" x14ac:dyDescent="0.3">
      <c r="A112" s="43" t="s">
        <v>520</v>
      </c>
      <c r="B112" s="37" t="s">
        <v>353</v>
      </c>
      <c r="C112" s="38"/>
      <c r="D112" s="38"/>
      <c r="E112" s="44" t="s">
        <v>521</v>
      </c>
      <c r="F112" s="40"/>
      <c r="G112" s="40"/>
      <c r="H112" s="25">
        <v>409541.37</v>
      </c>
      <c r="I112" s="25">
        <v>131510.92000000001</v>
      </c>
      <c r="J112" s="25">
        <v>152800.04</v>
      </c>
      <c r="K112" s="25">
        <v>430830.49</v>
      </c>
      <c r="L112" s="72"/>
    </row>
    <row r="113" spans="1:12" x14ac:dyDescent="0.3">
      <c r="A113" s="43" t="s">
        <v>522</v>
      </c>
      <c r="B113" s="37" t="s">
        <v>353</v>
      </c>
      <c r="C113" s="38"/>
      <c r="D113" s="38"/>
      <c r="E113" s="38"/>
      <c r="F113" s="44" t="s">
        <v>521</v>
      </c>
      <c r="G113" s="40"/>
      <c r="H113" s="25">
        <v>150817.67000000001</v>
      </c>
      <c r="I113" s="25">
        <v>131510.92000000001</v>
      </c>
      <c r="J113" s="25">
        <v>152800.04</v>
      </c>
      <c r="K113" s="25">
        <v>172106.79</v>
      </c>
      <c r="L113" s="72"/>
    </row>
    <row r="114" spans="1:12" x14ac:dyDescent="0.3">
      <c r="A114" s="45" t="s">
        <v>523</v>
      </c>
      <c r="B114" s="37" t="s">
        <v>353</v>
      </c>
      <c r="C114" s="38"/>
      <c r="D114" s="38"/>
      <c r="E114" s="38"/>
      <c r="F114" s="38"/>
      <c r="G114" s="46" t="s">
        <v>524</v>
      </c>
      <c r="H114" s="27">
        <v>65660.53</v>
      </c>
      <c r="I114" s="27">
        <v>65759.070000000007</v>
      </c>
      <c r="J114" s="27">
        <v>84601.95</v>
      </c>
      <c r="K114" s="27">
        <v>84503.41</v>
      </c>
      <c r="L114" s="68"/>
    </row>
    <row r="115" spans="1:12" x14ac:dyDescent="0.3">
      <c r="A115" s="45" t="s">
        <v>525</v>
      </c>
      <c r="B115" s="37" t="s">
        <v>353</v>
      </c>
      <c r="C115" s="38"/>
      <c r="D115" s="38"/>
      <c r="E115" s="38"/>
      <c r="F115" s="38"/>
      <c r="G115" s="46" t="s">
        <v>526</v>
      </c>
      <c r="H115" s="27">
        <v>228.02</v>
      </c>
      <c r="I115" s="27">
        <v>228.02</v>
      </c>
      <c r="J115" s="27">
        <v>228.02</v>
      </c>
      <c r="K115" s="27">
        <v>228.02</v>
      </c>
      <c r="L115" s="68"/>
    </row>
    <row r="116" spans="1:12" x14ac:dyDescent="0.3">
      <c r="A116" s="45" t="s">
        <v>527</v>
      </c>
      <c r="B116" s="37" t="s">
        <v>353</v>
      </c>
      <c r="C116" s="38"/>
      <c r="D116" s="38"/>
      <c r="E116" s="38"/>
      <c r="F116" s="38"/>
      <c r="G116" s="46" t="s">
        <v>528</v>
      </c>
      <c r="H116" s="27">
        <v>4402.8999999999996</v>
      </c>
      <c r="I116" s="27">
        <v>4402.93</v>
      </c>
      <c r="J116" s="27">
        <v>4091.3</v>
      </c>
      <c r="K116" s="27">
        <v>4091.27</v>
      </c>
      <c r="L116" s="68"/>
    </row>
    <row r="117" spans="1:12" x14ac:dyDescent="0.3">
      <c r="A117" s="45" t="s">
        <v>529</v>
      </c>
      <c r="B117" s="37" t="s">
        <v>353</v>
      </c>
      <c r="C117" s="38"/>
      <c r="D117" s="38"/>
      <c r="E117" s="38"/>
      <c r="F117" s="38"/>
      <c r="G117" s="46" t="s">
        <v>530</v>
      </c>
      <c r="H117" s="27">
        <v>36619.4</v>
      </c>
      <c r="I117" s="27">
        <v>17214.07</v>
      </c>
      <c r="J117" s="27">
        <v>18524.77</v>
      </c>
      <c r="K117" s="27">
        <v>37930.1</v>
      </c>
      <c r="L117" s="68"/>
    </row>
    <row r="118" spans="1:12" x14ac:dyDescent="0.3">
      <c r="A118" s="45" t="s">
        <v>531</v>
      </c>
      <c r="B118" s="37" t="s">
        <v>353</v>
      </c>
      <c r="C118" s="38"/>
      <c r="D118" s="38"/>
      <c r="E118" s="38"/>
      <c r="F118" s="38"/>
      <c r="G118" s="46" t="s">
        <v>532</v>
      </c>
      <c r="H118" s="27">
        <v>31308.06</v>
      </c>
      <c r="I118" s="27">
        <v>31308.06</v>
      </c>
      <c r="J118" s="27">
        <v>32530.43</v>
      </c>
      <c r="K118" s="27">
        <v>32530.43</v>
      </c>
      <c r="L118" s="68"/>
    </row>
    <row r="119" spans="1:12" x14ac:dyDescent="0.3">
      <c r="A119" s="45" t="s">
        <v>533</v>
      </c>
      <c r="B119" s="37" t="s">
        <v>353</v>
      </c>
      <c r="C119" s="38"/>
      <c r="D119" s="38"/>
      <c r="E119" s="38"/>
      <c r="F119" s="38"/>
      <c r="G119" s="46" t="s">
        <v>534</v>
      </c>
      <c r="H119" s="27">
        <v>8299.94</v>
      </c>
      <c r="I119" s="27">
        <v>8299.9500000000007</v>
      </c>
      <c r="J119" s="27">
        <v>8387.4</v>
      </c>
      <c r="K119" s="27">
        <v>8387.39</v>
      </c>
      <c r="L119" s="68"/>
    </row>
    <row r="120" spans="1:12" x14ac:dyDescent="0.3">
      <c r="A120" s="45" t="s">
        <v>535</v>
      </c>
      <c r="B120" s="37" t="s">
        <v>353</v>
      </c>
      <c r="C120" s="38"/>
      <c r="D120" s="38"/>
      <c r="E120" s="38"/>
      <c r="F120" s="38"/>
      <c r="G120" s="46" t="s">
        <v>536</v>
      </c>
      <c r="H120" s="27">
        <v>1772.24</v>
      </c>
      <c r="I120" s="27">
        <v>1772.24</v>
      </c>
      <c r="J120" s="27">
        <v>1786.4</v>
      </c>
      <c r="K120" s="27">
        <v>1786.4</v>
      </c>
      <c r="L120" s="68"/>
    </row>
    <row r="121" spans="1:12" x14ac:dyDescent="0.3">
      <c r="A121" s="45" t="s">
        <v>537</v>
      </c>
      <c r="B121" s="37" t="s">
        <v>353</v>
      </c>
      <c r="C121" s="38"/>
      <c r="D121" s="38"/>
      <c r="E121" s="38"/>
      <c r="F121" s="38"/>
      <c r="G121" s="46" t="s">
        <v>538</v>
      </c>
      <c r="H121" s="27">
        <v>2526.58</v>
      </c>
      <c r="I121" s="27">
        <v>2526.58</v>
      </c>
      <c r="J121" s="27">
        <v>2649.77</v>
      </c>
      <c r="K121" s="27">
        <v>2649.77</v>
      </c>
      <c r="L121" s="68"/>
    </row>
    <row r="122" spans="1:12" x14ac:dyDescent="0.3">
      <c r="A122" s="47" t="s">
        <v>353</v>
      </c>
      <c r="B122" s="37" t="s">
        <v>353</v>
      </c>
      <c r="C122" s="38"/>
      <c r="D122" s="38"/>
      <c r="E122" s="38"/>
      <c r="F122" s="38"/>
      <c r="G122" s="48" t="s">
        <v>353</v>
      </c>
      <c r="H122" s="26"/>
      <c r="I122" s="26"/>
      <c r="J122" s="26"/>
      <c r="K122" s="26"/>
      <c r="L122" s="69"/>
    </row>
    <row r="123" spans="1:12" x14ac:dyDescent="0.3">
      <c r="A123" s="43" t="s">
        <v>539</v>
      </c>
      <c r="B123" s="37" t="s">
        <v>353</v>
      </c>
      <c r="C123" s="38"/>
      <c r="D123" s="38"/>
      <c r="E123" s="38"/>
      <c r="F123" s="44" t="s">
        <v>540</v>
      </c>
      <c r="G123" s="40"/>
      <c r="H123" s="25">
        <v>258723.7</v>
      </c>
      <c r="I123" s="25">
        <v>0</v>
      </c>
      <c r="J123" s="25">
        <v>0</v>
      </c>
      <c r="K123" s="25">
        <v>258723.7</v>
      </c>
      <c r="L123" s="72"/>
    </row>
    <row r="124" spans="1:12" x14ac:dyDescent="0.3">
      <c r="A124" s="45" t="s">
        <v>541</v>
      </c>
      <c r="B124" s="37" t="s">
        <v>353</v>
      </c>
      <c r="C124" s="38"/>
      <c r="D124" s="38"/>
      <c r="E124" s="38"/>
      <c r="F124" s="38"/>
      <c r="G124" s="46" t="s">
        <v>542</v>
      </c>
      <c r="H124" s="27">
        <v>258723.7</v>
      </c>
      <c r="I124" s="27">
        <v>0</v>
      </c>
      <c r="J124" s="27">
        <v>0</v>
      </c>
      <c r="K124" s="27">
        <v>258723.7</v>
      </c>
      <c r="L124" s="68"/>
    </row>
    <row r="125" spans="1:12" x14ac:dyDescent="0.3">
      <c r="A125" s="47" t="s">
        <v>353</v>
      </c>
      <c r="B125" s="37" t="s">
        <v>353</v>
      </c>
      <c r="C125" s="38"/>
      <c r="D125" s="38"/>
      <c r="E125" s="38"/>
      <c r="F125" s="38"/>
      <c r="G125" s="48" t="s">
        <v>353</v>
      </c>
      <c r="H125" s="26"/>
      <c r="I125" s="26"/>
      <c r="J125" s="26"/>
      <c r="K125" s="26"/>
      <c r="L125" s="69"/>
    </row>
    <row r="126" spans="1:12" x14ac:dyDescent="0.3">
      <c r="A126" s="43" t="s">
        <v>543</v>
      </c>
      <c r="B126" s="37" t="s">
        <v>353</v>
      </c>
      <c r="C126" s="38"/>
      <c r="D126" s="38"/>
      <c r="E126" s="44" t="s">
        <v>544</v>
      </c>
      <c r="F126" s="40"/>
      <c r="G126" s="40"/>
      <c r="H126" s="25">
        <v>617036.21</v>
      </c>
      <c r="I126" s="25">
        <v>678068.97</v>
      </c>
      <c r="J126" s="25">
        <v>694725.71</v>
      </c>
      <c r="K126" s="25">
        <v>633692.94999999995</v>
      </c>
      <c r="L126" s="72"/>
    </row>
    <row r="127" spans="1:12" x14ac:dyDescent="0.3">
      <c r="A127" s="43" t="s">
        <v>545</v>
      </c>
      <c r="B127" s="37" t="s">
        <v>353</v>
      </c>
      <c r="C127" s="38"/>
      <c r="D127" s="38"/>
      <c r="E127" s="38"/>
      <c r="F127" s="44" t="s">
        <v>544</v>
      </c>
      <c r="G127" s="40"/>
      <c r="H127" s="25">
        <v>617036.21</v>
      </c>
      <c r="I127" s="25">
        <v>678068.97</v>
      </c>
      <c r="J127" s="25">
        <v>694725.71</v>
      </c>
      <c r="K127" s="25">
        <v>633692.94999999995</v>
      </c>
      <c r="L127" s="72"/>
    </row>
    <row r="128" spans="1:12" x14ac:dyDescent="0.3">
      <c r="A128" s="45" t="s">
        <v>546</v>
      </c>
      <c r="B128" s="37" t="s">
        <v>353</v>
      </c>
      <c r="C128" s="38"/>
      <c r="D128" s="38"/>
      <c r="E128" s="38"/>
      <c r="F128" s="38"/>
      <c r="G128" s="46" t="s">
        <v>547</v>
      </c>
      <c r="H128" s="27">
        <v>617036.21</v>
      </c>
      <c r="I128" s="27">
        <v>678068.97</v>
      </c>
      <c r="J128" s="27">
        <v>694725.71</v>
      </c>
      <c r="K128" s="27">
        <v>633692.94999999995</v>
      </c>
      <c r="L128" s="68"/>
    </row>
    <row r="129" spans="1:12" x14ac:dyDescent="0.3">
      <c r="A129" s="47" t="s">
        <v>353</v>
      </c>
      <c r="B129" s="37" t="s">
        <v>353</v>
      </c>
      <c r="C129" s="38"/>
      <c r="D129" s="38"/>
      <c r="E129" s="38"/>
      <c r="F129" s="38"/>
      <c r="G129" s="48" t="s">
        <v>353</v>
      </c>
      <c r="H129" s="26"/>
      <c r="I129" s="26"/>
      <c r="J129" s="26"/>
      <c r="K129" s="26"/>
      <c r="L129" s="69"/>
    </row>
    <row r="130" spans="1:12" x14ac:dyDescent="0.3">
      <c r="A130" s="43" t="s">
        <v>1002</v>
      </c>
      <c r="B130" s="37" t="s">
        <v>353</v>
      </c>
      <c r="C130" s="38"/>
      <c r="D130" s="38"/>
      <c r="E130" s="44" t="s">
        <v>389</v>
      </c>
      <c r="F130" s="40"/>
      <c r="G130" s="40"/>
      <c r="H130" s="25">
        <v>91.03</v>
      </c>
      <c r="I130" s="25">
        <v>91.03</v>
      </c>
      <c r="J130" s="25">
        <v>0</v>
      </c>
      <c r="K130" s="25">
        <v>0</v>
      </c>
      <c r="L130" s="72"/>
    </row>
    <row r="131" spans="1:12" x14ac:dyDescent="0.3">
      <c r="A131" s="43" t="s">
        <v>1003</v>
      </c>
      <c r="B131" s="37" t="s">
        <v>353</v>
      </c>
      <c r="C131" s="38"/>
      <c r="D131" s="38"/>
      <c r="E131" s="38"/>
      <c r="F131" s="44" t="s">
        <v>389</v>
      </c>
      <c r="G131" s="40"/>
      <c r="H131" s="25">
        <v>91.03</v>
      </c>
      <c r="I131" s="25">
        <v>91.03</v>
      </c>
      <c r="J131" s="25">
        <v>0</v>
      </c>
      <c r="K131" s="25">
        <v>0</v>
      </c>
      <c r="L131" s="72"/>
    </row>
    <row r="132" spans="1:12" x14ac:dyDescent="0.3">
      <c r="A132" s="45" t="s">
        <v>1008</v>
      </c>
      <c r="B132" s="37" t="s">
        <v>353</v>
      </c>
      <c r="C132" s="38"/>
      <c r="D132" s="38"/>
      <c r="E132" s="38"/>
      <c r="F132" s="38"/>
      <c r="G132" s="46" t="s">
        <v>402</v>
      </c>
      <c r="H132" s="27">
        <v>91.03</v>
      </c>
      <c r="I132" s="27">
        <v>91.03</v>
      </c>
      <c r="J132" s="27">
        <v>0</v>
      </c>
      <c r="K132" s="27">
        <v>0</v>
      </c>
      <c r="L132" s="68"/>
    </row>
    <row r="133" spans="1:12" x14ac:dyDescent="0.3">
      <c r="A133" s="43" t="s">
        <v>353</v>
      </c>
      <c r="B133" s="37" t="s">
        <v>353</v>
      </c>
      <c r="C133" s="38"/>
      <c r="D133" s="38"/>
      <c r="E133" s="44" t="s">
        <v>353</v>
      </c>
      <c r="F133" s="40"/>
      <c r="G133" s="40"/>
      <c r="H133" s="28"/>
      <c r="I133" s="28"/>
      <c r="J133" s="28"/>
      <c r="K133" s="28"/>
      <c r="L133" s="73"/>
    </row>
    <row r="134" spans="1:12" x14ac:dyDescent="0.3">
      <c r="A134" s="43" t="s">
        <v>550</v>
      </c>
      <c r="B134" s="37" t="s">
        <v>353</v>
      </c>
      <c r="C134" s="38"/>
      <c r="D134" s="44" t="s">
        <v>551</v>
      </c>
      <c r="E134" s="40"/>
      <c r="F134" s="40"/>
      <c r="G134" s="40"/>
      <c r="H134" s="25">
        <v>10529250.619999999</v>
      </c>
      <c r="I134" s="25">
        <v>3329690.48</v>
      </c>
      <c r="J134" s="25">
        <v>3253937.18</v>
      </c>
      <c r="K134" s="25">
        <v>10453497.32</v>
      </c>
      <c r="L134" s="72"/>
    </row>
    <row r="135" spans="1:12" x14ac:dyDescent="0.3">
      <c r="A135" s="43" t="s">
        <v>552</v>
      </c>
      <c r="B135" s="37" t="s">
        <v>353</v>
      </c>
      <c r="C135" s="38"/>
      <c r="D135" s="38"/>
      <c r="E135" s="44" t="s">
        <v>551</v>
      </c>
      <c r="F135" s="40"/>
      <c r="G135" s="40"/>
      <c r="H135" s="25">
        <v>10529250.619999999</v>
      </c>
      <c r="I135" s="25">
        <v>3329690.48</v>
      </c>
      <c r="J135" s="25">
        <v>3253937.18</v>
      </c>
      <c r="K135" s="25">
        <v>10453497.32</v>
      </c>
      <c r="L135" s="72"/>
    </row>
    <row r="136" spans="1:12" x14ac:dyDescent="0.3">
      <c r="A136" s="43" t="s">
        <v>553</v>
      </c>
      <c r="B136" s="37" t="s">
        <v>353</v>
      </c>
      <c r="C136" s="38"/>
      <c r="D136" s="38"/>
      <c r="E136" s="38"/>
      <c r="F136" s="44" t="s">
        <v>551</v>
      </c>
      <c r="G136" s="40"/>
      <c r="H136" s="25">
        <v>10529250.619999999</v>
      </c>
      <c r="I136" s="25">
        <v>3329690.48</v>
      </c>
      <c r="J136" s="25">
        <v>3253937.18</v>
      </c>
      <c r="K136" s="25">
        <v>10453497.32</v>
      </c>
      <c r="L136" s="72"/>
    </row>
    <row r="137" spans="1:12" x14ac:dyDescent="0.3">
      <c r="A137" s="45" t="s">
        <v>554</v>
      </c>
      <c r="B137" s="37" t="s">
        <v>353</v>
      </c>
      <c r="C137" s="38"/>
      <c r="D137" s="38"/>
      <c r="E137" s="38"/>
      <c r="F137" s="38"/>
      <c r="G137" s="46" t="s">
        <v>555</v>
      </c>
      <c r="H137" s="27">
        <v>10529250.619999999</v>
      </c>
      <c r="I137" s="27">
        <v>3329690.48</v>
      </c>
      <c r="J137" s="27">
        <v>3253937.18</v>
      </c>
      <c r="K137" s="27">
        <v>10453497.32</v>
      </c>
      <c r="L137" s="68"/>
    </row>
    <row r="138" spans="1:12" x14ac:dyDescent="0.3">
      <c r="A138" s="43" t="s">
        <v>353</v>
      </c>
      <c r="B138" s="37" t="s">
        <v>353</v>
      </c>
      <c r="C138" s="38"/>
      <c r="D138" s="44" t="s">
        <v>353</v>
      </c>
      <c r="E138" s="40"/>
      <c r="F138" s="40"/>
      <c r="G138" s="40"/>
      <c r="H138" s="28"/>
      <c r="I138" s="28"/>
      <c r="J138" s="28"/>
      <c r="K138" s="28"/>
      <c r="L138" s="73"/>
    </row>
    <row r="139" spans="1:12" x14ac:dyDescent="0.3">
      <c r="A139" s="43" t="s">
        <v>556</v>
      </c>
      <c r="B139" s="36" t="s">
        <v>353</v>
      </c>
      <c r="C139" s="44" t="s">
        <v>557</v>
      </c>
      <c r="D139" s="40"/>
      <c r="E139" s="40"/>
      <c r="F139" s="40"/>
      <c r="G139" s="40"/>
      <c r="H139" s="25">
        <v>4774465.1399999997</v>
      </c>
      <c r="I139" s="25">
        <v>124074</v>
      </c>
      <c r="J139" s="25">
        <v>1724.8</v>
      </c>
      <c r="K139" s="25">
        <v>4652115.9400000004</v>
      </c>
      <c r="L139" s="72"/>
    </row>
    <row r="140" spans="1:12" x14ac:dyDescent="0.3">
      <c r="A140" s="43" t="s">
        <v>558</v>
      </c>
      <c r="B140" s="37" t="s">
        <v>353</v>
      </c>
      <c r="C140" s="38"/>
      <c r="D140" s="44" t="s">
        <v>559</v>
      </c>
      <c r="E140" s="40"/>
      <c r="F140" s="40"/>
      <c r="G140" s="40"/>
      <c r="H140" s="25">
        <v>4774465.1399999997</v>
      </c>
      <c r="I140" s="25">
        <v>124074</v>
      </c>
      <c r="J140" s="25">
        <v>1724.8</v>
      </c>
      <c r="K140" s="25">
        <v>4652115.9400000004</v>
      </c>
      <c r="L140" s="72"/>
    </row>
    <row r="141" spans="1:12" x14ac:dyDescent="0.3">
      <c r="A141" s="43" t="s">
        <v>560</v>
      </c>
      <c r="B141" s="37" t="s">
        <v>353</v>
      </c>
      <c r="C141" s="38"/>
      <c r="D141" s="38"/>
      <c r="E141" s="44" t="s">
        <v>561</v>
      </c>
      <c r="F141" s="40"/>
      <c r="G141" s="40"/>
      <c r="H141" s="25">
        <v>4421349.7</v>
      </c>
      <c r="I141" s="25">
        <v>123766.98</v>
      </c>
      <c r="J141" s="25">
        <v>0</v>
      </c>
      <c r="K141" s="25">
        <v>4297582.72</v>
      </c>
      <c r="L141" s="72"/>
    </row>
    <row r="142" spans="1:12" x14ac:dyDescent="0.3">
      <c r="A142" s="43" t="s">
        <v>562</v>
      </c>
      <c r="B142" s="37" t="s">
        <v>353</v>
      </c>
      <c r="C142" s="38"/>
      <c r="D142" s="38"/>
      <c r="E142" s="38"/>
      <c r="F142" s="44" t="s">
        <v>561</v>
      </c>
      <c r="G142" s="40"/>
      <c r="H142" s="25">
        <v>4421349.7</v>
      </c>
      <c r="I142" s="25">
        <v>123766.98</v>
      </c>
      <c r="J142" s="25">
        <v>0</v>
      </c>
      <c r="K142" s="25">
        <v>4297582.72</v>
      </c>
      <c r="L142" s="72"/>
    </row>
    <row r="143" spans="1:12" x14ac:dyDescent="0.3">
      <c r="A143" s="45" t="s">
        <v>563</v>
      </c>
      <c r="B143" s="37" t="s">
        <v>353</v>
      </c>
      <c r="C143" s="38"/>
      <c r="D143" s="38"/>
      <c r="E143" s="38"/>
      <c r="F143" s="38"/>
      <c r="G143" s="46" t="s">
        <v>564</v>
      </c>
      <c r="H143" s="27">
        <v>4421349.7</v>
      </c>
      <c r="I143" s="27">
        <v>123766.98</v>
      </c>
      <c r="J143" s="27">
        <v>0</v>
      </c>
      <c r="K143" s="27">
        <v>4297582.72</v>
      </c>
      <c r="L143" s="68"/>
    </row>
    <row r="144" spans="1:12" x14ac:dyDescent="0.3">
      <c r="A144" s="47" t="s">
        <v>353</v>
      </c>
      <c r="B144" s="37" t="s">
        <v>353</v>
      </c>
      <c r="C144" s="38"/>
      <c r="D144" s="38"/>
      <c r="E144" s="38"/>
      <c r="F144" s="38"/>
      <c r="G144" s="48" t="s">
        <v>353</v>
      </c>
      <c r="H144" s="26"/>
      <c r="I144" s="26"/>
      <c r="J144" s="26"/>
      <c r="K144" s="26"/>
      <c r="L144" s="69"/>
    </row>
    <row r="145" spans="1:12" x14ac:dyDescent="0.3">
      <c r="A145" s="43" t="s">
        <v>565</v>
      </c>
      <c r="B145" s="37" t="s">
        <v>353</v>
      </c>
      <c r="C145" s="38"/>
      <c r="D145" s="38"/>
      <c r="E145" s="44" t="s">
        <v>566</v>
      </c>
      <c r="F145" s="40"/>
      <c r="G145" s="40"/>
      <c r="H145" s="25">
        <v>8153.96</v>
      </c>
      <c r="I145" s="25">
        <v>307.02</v>
      </c>
      <c r="J145" s="25">
        <v>0</v>
      </c>
      <c r="K145" s="25">
        <v>7846.94</v>
      </c>
      <c r="L145" s="72"/>
    </row>
    <row r="146" spans="1:12" x14ac:dyDescent="0.3">
      <c r="A146" s="43" t="s">
        <v>567</v>
      </c>
      <c r="B146" s="37" t="s">
        <v>353</v>
      </c>
      <c r="C146" s="38"/>
      <c r="D146" s="38"/>
      <c r="E146" s="38"/>
      <c r="F146" s="44" t="s">
        <v>566</v>
      </c>
      <c r="G146" s="40"/>
      <c r="H146" s="25">
        <v>8153.96</v>
      </c>
      <c r="I146" s="25">
        <v>307.02</v>
      </c>
      <c r="J146" s="25">
        <v>0</v>
      </c>
      <c r="K146" s="25">
        <v>7846.94</v>
      </c>
      <c r="L146" s="72"/>
    </row>
    <row r="147" spans="1:12" x14ac:dyDescent="0.3">
      <c r="A147" s="45" t="s">
        <v>568</v>
      </c>
      <c r="B147" s="37" t="s">
        <v>353</v>
      </c>
      <c r="C147" s="38"/>
      <c r="D147" s="38"/>
      <c r="E147" s="38"/>
      <c r="F147" s="38"/>
      <c r="G147" s="46" t="s">
        <v>569</v>
      </c>
      <c r="H147" s="27">
        <v>8153.96</v>
      </c>
      <c r="I147" s="27">
        <v>307.02</v>
      </c>
      <c r="J147" s="27">
        <v>0</v>
      </c>
      <c r="K147" s="27">
        <v>7846.94</v>
      </c>
      <c r="L147" s="68"/>
    </row>
    <row r="148" spans="1:12" x14ac:dyDescent="0.3">
      <c r="A148" s="47" t="s">
        <v>353</v>
      </c>
      <c r="B148" s="37" t="s">
        <v>353</v>
      </c>
      <c r="C148" s="38"/>
      <c r="D148" s="38"/>
      <c r="E148" s="38"/>
      <c r="F148" s="38"/>
      <c r="G148" s="48" t="s">
        <v>353</v>
      </c>
      <c r="H148" s="26"/>
      <c r="I148" s="26"/>
      <c r="J148" s="26"/>
      <c r="K148" s="26"/>
      <c r="L148" s="69"/>
    </row>
    <row r="149" spans="1:12" x14ac:dyDescent="0.3">
      <c r="A149" s="43" t="s">
        <v>570</v>
      </c>
      <c r="B149" s="37" t="s">
        <v>353</v>
      </c>
      <c r="C149" s="38"/>
      <c r="D149" s="38"/>
      <c r="E149" s="44" t="s">
        <v>571</v>
      </c>
      <c r="F149" s="40"/>
      <c r="G149" s="40"/>
      <c r="H149" s="25">
        <v>344961.48</v>
      </c>
      <c r="I149" s="25">
        <v>0</v>
      </c>
      <c r="J149" s="25">
        <v>1724.8</v>
      </c>
      <c r="K149" s="25">
        <v>346686.28</v>
      </c>
      <c r="L149" s="72"/>
    </row>
    <row r="150" spans="1:12" x14ac:dyDescent="0.3">
      <c r="A150" s="43" t="s">
        <v>572</v>
      </c>
      <c r="B150" s="37" t="s">
        <v>353</v>
      </c>
      <c r="C150" s="38"/>
      <c r="D150" s="38"/>
      <c r="E150" s="38"/>
      <c r="F150" s="44" t="s">
        <v>571</v>
      </c>
      <c r="G150" s="40"/>
      <c r="H150" s="25">
        <v>344961.48</v>
      </c>
      <c r="I150" s="25">
        <v>0</v>
      </c>
      <c r="J150" s="25">
        <v>1724.8</v>
      </c>
      <c r="K150" s="25">
        <v>346686.28</v>
      </c>
      <c r="L150" s="72"/>
    </row>
    <row r="151" spans="1:12" x14ac:dyDescent="0.3">
      <c r="A151" s="45" t="s">
        <v>575</v>
      </c>
      <c r="B151" s="37" t="s">
        <v>353</v>
      </c>
      <c r="C151" s="38"/>
      <c r="D151" s="38"/>
      <c r="E151" s="38"/>
      <c r="F151" s="38"/>
      <c r="G151" s="46" t="s">
        <v>576</v>
      </c>
      <c r="H151" s="27">
        <v>344961.48</v>
      </c>
      <c r="I151" s="27">
        <v>0</v>
      </c>
      <c r="J151" s="27">
        <v>1724.8</v>
      </c>
      <c r="K151" s="27">
        <v>346686.28</v>
      </c>
      <c r="L151" s="68"/>
    </row>
    <row r="152" spans="1:12" x14ac:dyDescent="0.3">
      <c r="A152" s="43" t="s">
        <v>353</v>
      </c>
      <c r="B152" s="37" t="s">
        <v>353</v>
      </c>
      <c r="C152" s="38"/>
      <c r="D152" s="44" t="s">
        <v>353</v>
      </c>
      <c r="E152" s="40"/>
      <c r="F152" s="40"/>
      <c r="G152" s="40"/>
      <c r="H152" s="28"/>
      <c r="I152" s="28"/>
      <c r="J152" s="28"/>
      <c r="K152" s="28"/>
      <c r="L152" s="73"/>
    </row>
    <row r="153" spans="1:12" x14ac:dyDescent="0.3">
      <c r="A153" s="43" t="s">
        <v>58</v>
      </c>
      <c r="B153" s="44" t="s">
        <v>577</v>
      </c>
      <c r="C153" s="40"/>
      <c r="D153" s="40"/>
      <c r="E153" s="40"/>
      <c r="F153" s="40"/>
      <c r="G153" s="40"/>
      <c r="H153" s="25">
        <v>26198697.010000002</v>
      </c>
      <c r="I153" s="25">
        <v>6868748.1100000003</v>
      </c>
      <c r="J153" s="25">
        <v>3425011.2</v>
      </c>
      <c r="K153" s="25">
        <v>29642433.920000002</v>
      </c>
      <c r="L153" s="74">
        <f>I153-J153</f>
        <v>3443736.91</v>
      </c>
    </row>
    <row r="154" spans="1:12" x14ac:dyDescent="0.3">
      <c r="A154" s="43" t="s">
        <v>578</v>
      </c>
      <c r="B154" s="36" t="s">
        <v>353</v>
      </c>
      <c r="C154" s="44" t="s">
        <v>579</v>
      </c>
      <c r="D154" s="40"/>
      <c r="E154" s="40"/>
      <c r="F154" s="40"/>
      <c r="G154" s="40"/>
      <c r="H154" s="25">
        <v>22609815.5</v>
      </c>
      <c r="I154" s="25">
        <v>6289935.6100000003</v>
      </c>
      <c r="J154" s="25">
        <v>3410611.38</v>
      </c>
      <c r="K154" s="25">
        <v>25489139.73</v>
      </c>
      <c r="L154" s="72"/>
    </row>
    <row r="155" spans="1:12" x14ac:dyDescent="0.3">
      <c r="A155" s="43" t="s">
        <v>580</v>
      </c>
      <c r="B155" s="37" t="s">
        <v>353</v>
      </c>
      <c r="C155" s="38"/>
      <c r="D155" s="44" t="s">
        <v>581</v>
      </c>
      <c r="E155" s="40"/>
      <c r="F155" s="40"/>
      <c r="G155" s="40"/>
      <c r="H155" s="25">
        <v>19336914.48</v>
      </c>
      <c r="I155" s="25">
        <v>5857442.6900000004</v>
      </c>
      <c r="J155" s="25">
        <v>3410611.36</v>
      </c>
      <c r="K155" s="25">
        <v>21783745.809999999</v>
      </c>
      <c r="L155" s="72"/>
    </row>
    <row r="156" spans="1:12" x14ac:dyDescent="0.3">
      <c r="A156" s="43" t="s">
        <v>582</v>
      </c>
      <c r="B156" s="37" t="s">
        <v>353</v>
      </c>
      <c r="C156" s="38"/>
      <c r="D156" s="38"/>
      <c r="E156" s="44" t="s">
        <v>583</v>
      </c>
      <c r="F156" s="40"/>
      <c r="G156" s="40"/>
      <c r="H156" s="25">
        <v>445980.41</v>
      </c>
      <c r="I156" s="25">
        <v>77910.63</v>
      </c>
      <c r="J156" s="25">
        <v>46250.01</v>
      </c>
      <c r="K156" s="25">
        <v>477641.03</v>
      </c>
      <c r="L156" s="72"/>
    </row>
    <row r="157" spans="1:12" x14ac:dyDescent="0.3">
      <c r="A157" s="43" t="s">
        <v>584</v>
      </c>
      <c r="B157" s="37" t="s">
        <v>353</v>
      </c>
      <c r="C157" s="38"/>
      <c r="D157" s="38"/>
      <c r="E157" s="38"/>
      <c r="F157" s="44" t="s">
        <v>585</v>
      </c>
      <c r="G157" s="40"/>
      <c r="H157" s="25">
        <v>180247.77</v>
      </c>
      <c r="I157" s="25">
        <v>0</v>
      </c>
      <c r="J157" s="25">
        <v>0</v>
      </c>
      <c r="K157" s="25">
        <v>180247.77</v>
      </c>
      <c r="L157" s="74">
        <f>I157-J157</f>
        <v>0</v>
      </c>
    </row>
    <row r="158" spans="1:12" x14ac:dyDescent="0.3">
      <c r="A158" s="45" t="s">
        <v>586</v>
      </c>
      <c r="B158" s="37" t="s">
        <v>353</v>
      </c>
      <c r="C158" s="38"/>
      <c r="D158" s="38"/>
      <c r="E158" s="38"/>
      <c r="F158" s="38"/>
      <c r="G158" s="46" t="s">
        <v>587</v>
      </c>
      <c r="H158" s="27">
        <v>96229.43</v>
      </c>
      <c r="I158" s="27">
        <v>0</v>
      </c>
      <c r="J158" s="27">
        <v>0</v>
      </c>
      <c r="K158" s="27">
        <v>96229.43</v>
      </c>
      <c r="L158" s="68"/>
    </row>
    <row r="159" spans="1:12" x14ac:dyDescent="0.3">
      <c r="A159" s="45" t="s">
        <v>588</v>
      </c>
      <c r="B159" s="37" t="s">
        <v>353</v>
      </c>
      <c r="C159" s="38"/>
      <c r="D159" s="38"/>
      <c r="E159" s="38"/>
      <c r="F159" s="38"/>
      <c r="G159" s="46" t="s">
        <v>589</v>
      </c>
      <c r="H159" s="27">
        <v>35986.5</v>
      </c>
      <c r="I159" s="27">
        <v>0</v>
      </c>
      <c r="J159" s="27">
        <v>0</v>
      </c>
      <c r="K159" s="27">
        <v>35986.5</v>
      </c>
      <c r="L159" s="68"/>
    </row>
    <row r="160" spans="1:12" x14ac:dyDescent="0.3">
      <c r="A160" s="45" t="s">
        <v>590</v>
      </c>
      <c r="B160" s="37" t="s">
        <v>353</v>
      </c>
      <c r="C160" s="38"/>
      <c r="D160" s="38"/>
      <c r="E160" s="38"/>
      <c r="F160" s="38"/>
      <c r="G160" s="46" t="s">
        <v>591</v>
      </c>
      <c r="H160" s="27">
        <v>8434.34</v>
      </c>
      <c r="I160" s="27">
        <v>0</v>
      </c>
      <c r="J160" s="27">
        <v>0</v>
      </c>
      <c r="K160" s="27">
        <v>8434.34</v>
      </c>
      <c r="L160" s="68"/>
    </row>
    <row r="161" spans="1:12" x14ac:dyDescent="0.3">
      <c r="A161" s="45" t="s">
        <v>592</v>
      </c>
      <c r="B161" s="37" t="s">
        <v>353</v>
      </c>
      <c r="C161" s="38"/>
      <c r="D161" s="38"/>
      <c r="E161" s="38"/>
      <c r="F161" s="38"/>
      <c r="G161" s="46" t="s">
        <v>593</v>
      </c>
      <c r="H161" s="27">
        <v>27714.13</v>
      </c>
      <c r="I161" s="27">
        <v>0</v>
      </c>
      <c r="J161" s="27">
        <v>0</v>
      </c>
      <c r="K161" s="27">
        <v>27714.13</v>
      </c>
      <c r="L161" s="68"/>
    </row>
    <row r="162" spans="1:12" x14ac:dyDescent="0.3">
      <c r="A162" s="45" t="s">
        <v>594</v>
      </c>
      <c r="B162" s="37" t="s">
        <v>353</v>
      </c>
      <c r="C162" s="38"/>
      <c r="D162" s="38"/>
      <c r="E162" s="38"/>
      <c r="F162" s="38"/>
      <c r="G162" s="46" t="s">
        <v>595</v>
      </c>
      <c r="H162" s="27">
        <v>8373.1200000000008</v>
      </c>
      <c r="I162" s="27">
        <v>0</v>
      </c>
      <c r="J162" s="27">
        <v>0</v>
      </c>
      <c r="K162" s="27">
        <v>8373.1200000000008</v>
      </c>
      <c r="L162" s="68"/>
    </row>
    <row r="163" spans="1:12" x14ac:dyDescent="0.3">
      <c r="A163" s="45" t="s">
        <v>596</v>
      </c>
      <c r="B163" s="37" t="s">
        <v>353</v>
      </c>
      <c r="C163" s="38"/>
      <c r="D163" s="38"/>
      <c r="E163" s="38"/>
      <c r="F163" s="38"/>
      <c r="G163" s="46" t="s">
        <v>597</v>
      </c>
      <c r="H163" s="27">
        <v>1046.6400000000001</v>
      </c>
      <c r="I163" s="27">
        <v>0</v>
      </c>
      <c r="J163" s="27">
        <v>0</v>
      </c>
      <c r="K163" s="27">
        <v>1046.6400000000001</v>
      </c>
      <c r="L163" s="68"/>
    </row>
    <row r="164" spans="1:12" x14ac:dyDescent="0.3">
      <c r="A164" s="45" t="s">
        <v>598</v>
      </c>
      <c r="B164" s="37" t="s">
        <v>353</v>
      </c>
      <c r="C164" s="38"/>
      <c r="D164" s="38"/>
      <c r="E164" s="38"/>
      <c r="F164" s="38"/>
      <c r="G164" s="46" t="s">
        <v>599</v>
      </c>
      <c r="H164" s="27">
        <v>36.54</v>
      </c>
      <c r="I164" s="27">
        <v>0</v>
      </c>
      <c r="J164" s="27">
        <v>0</v>
      </c>
      <c r="K164" s="27">
        <v>36.54</v>
      </c>
      <c r="L164" s="68"/>
    </row>
    <row r="165" spans="1:12" x14ac:dyDescent="0.3">
      <c r="A165" s="45" t="s">
        <v>600</v>
      </c>
      <c r="B165" s="37" t="s">
        <v>353</v>
      </c>
      <c r="C165" s="38"/>
      <c r="D165" s="38"/>
      <c r="E165" s="38"/>
      <c r="F165" s="38"/>
      <c r="G165" s="46" t="s">
        <v>601</v>
      </c>
      <c r="H165" s="27">
        <v>2427.0700000000002</v>
      </c>
      <c r="I165" s="27">
        <v>0</v>
      </c>
      <c r="J165" s="27">
        <v>0</v>
      </c>
      <c r="K165" s="27">
        <v>2427.0700000000002</v>
      </c>
      <c r="L165" s="68"/>
    </row>
    <row r="166" spans="1:12" x14ac:dyDescent="0.3">
      <c r="A166" s="47" t="s">
        <v>353</v>
      </c>
      <c r="B166" s="37" t="s">
        <v>353</v>
      </c>
      <c r="C166" s="38"/>
      <c r="D166" s="38"/>
      <c r="E166" s="38"/>
      <c r="F166" s="38"/>
      <c r="G166" s="48" t="s">
        <v>353</v>
      </c>
      <c r="H166" s="26"/>
      <c r="I166" s="26"/>
      <c r="J166" s="26"/>
      <c r="K166" s="26"/>
      <c r="L166" s="69"/>
    </row>
    <row r="167" spans="1:12" x14ac:dyDescent="0.3">
      <c r="A167" s="43" t="s">
        <v>602</v>
      </c>
      <c r="B167" s="37" t="s">
        <v>353</v>
      </c>
      <c r="C167" s="38"/>
      <c r="D167" s="38"/>
      <c r="E167" s="38"/>
      <c r="F167" s="44" t="s">
        <v>603</v>
      </c>
      <c r="G167" s="40"/>
      <c r="H167" s="25">
        <v>265732.64</v>
      </c>
      <c r="I167" s="25">
        <v>77910.63</v>
      </c>
      <c r="J167" s="25">
        <v>46250.01</v>
      </c>
      <c r="K167" s="25">
        <v>297393.26</v>
      </c>
      <c r="L167" s="74">
        <f>I167-J167</f>
        <v>31660.620000000003</v>
      </c>
    </row>
    <row r="168" spans="1:12" x14ac:dyDescent="0.3">
      <c r="A168" s="45" t="s">
        <v>604</v>
      </c>
      <c r="B168" s="37" t="s">
        <v>353</v>
      </c>
      <c r="C168" s="38"/>
      <c r="D168" s="38"/>
      <c r="E168" s="38"/>
      <c r="F168" s="38"/>
      <c r="G168" s="46" t="s">
        <v>587</v>
      </c>
      <c r="H168" s="27">
        <v>167690.32</v>
      </c>
      <c r="I168" s="27">
        <v>20324.71</v>
      </c>
      <c r="J168" s="27">
        <v>0</v>
      </c>
      <c r="K168" s="27">
        <v>188015.03</v>
      </c>
      <c r="L168" s="68"/>
    </row>
    <row r="169" spans="1:12" x14ac:dyDescent="0.3">
      <c r="A169" s="45" t="s">
        <v>605</v>
      </c>
      <c r="B169" s="37" t="s">
        <v>353</v>
      </c>
      <c r="C169" s="38"/>
      <c r="D169" s="38"/>
      <c r="E169" s="38"/>
      <c r="F169" s="38"/>
      <c r="G169" s="46" t="s">
        <v>589</v>
      </c>
      <c r="H169" s="27">
        <v>28906.26</v>
      </c>
      <c r="I169" s="27">
        <v>31796.880000000001</v>
      </c>
      <c r="J169" s="27">
        <v>28906.26</v>
      </c>
      <c r="K169" s="27">
        <v>31796.880000000001</v>
      </c>
      <c r="L169" s="68"/>
    </row>
    <row r="170" spans="1:12" x14ac:dyDescent="0.3">
      <c r="A170" s="45" t="s">
        <v>606</v>
      </c>
      <c r="B170" s="37" t="s">
        <v>353</v>
      </c>
      <c r="C170" s="38"/>
      <c r="D170" s="38"/>
      <c r="E170" s="38"/>
      <c r="F170" s="38"/>
      <c r="G170" s="46" t="s">
        <v>591</v>
      </c>
      <c r="H170" s="27">
        <v>17343.75</v>
      </c>
      <c r="I170" s="27">
        <v>19511.72</v>
      </c>
      <c r="J170" s="27">
        <v>17343.75</v>
      </c>
      <c r="K170" s="27">
        <v>19511.72</v>
      </c>
      <c r="L170" s="68"/>
    </row>
    <row r="171" spans="1:12" x14ac:dyDescent="0.3">
      <c r="A171" s="45" t="s">
        <v>607</v>
      </c>
      <c r="B171" s="37" t="s">
        <v>353</v>
      </c>
      <c r="C171" s="38"/>
      <c r="D171" s="38"/>
      <c r="E171" s="38"/>
      <c r="F171" s="38"/>
      <c r="G171" s="46" t="s">
        <v>593</v>
      </c>
      <c r="H171" s="27">
        <v>33538.06</v>
      </c>
      <c r="I171" s="27">
        <v>4064.94</v>
      </c>
      <c r="J171" s="27">
        <v>0</v>
      </c>
      <c r="K171" s="27">
        <v>37603</v>
      </c>
      <c r="L171" s="68"/>
    </row>
    <row r="172" spans="1:12" x14ac:dyDescent="0.3">
      <c r="A172" s="45" t="s">
        <v>608</v>
      </c>
      <c r="B172" s="37" t="s">
        <v>353</v>
      </c>
      <c r="C172" s="38"/>
      <c r="D172" s="38"/>
      <c r="E172" s="38"/>
      <c r="F172" s="38"/>
      <c r="G172" s="46" t="s">
        <v>595</v>
      </c>
      <c r="H172" s="27">
        <v>13415.22</v>
      </c>
      <c r="I172" s="27">
        <v>1625.98</v>
      </c>
      <c r="J172" s="27">
        <v>0</v>
      </c>
      <c r="K172" s="27">
        <v>15041.2</v>
      </c>
      <c r="L172" s="68"/>
    </row>
    <row r="173" spans="1:12" x14ac:dyDescent="0.3">
      <c r="A173" s="45" t="s">
        <v>609</v>
      </c>
      <c r="B173" s="37" t="s">
        <v>353</v>
      </c>
      <c r="C173" s="38"/>
      <c r="D173" s="38"/>
      <c r="E173" s="38"/>
      <c r="F173" s="38"/>
      <c r="G173" s="46" t="s">
        <v>599</v>
      </c>
      <c r="H173" s="27">
        <v>57.46</v>
      </c>
      <c r="I173" s="27">
        <v>6.83</v>
      </c>
      <c r="J173" s="27">
        <v>0</v>
      </c>
      <c r="K173" s="27">
        <v>64.290000000000006</v>
      </c>
      <c r="L173" s="68"/>
    </row>
    <row r="174" spans="1:12" x14ac:dyDescent="0.3">
      <c r="A174" s="45" t="s">
        <v>610</v>
      </c>
      <c r="B174" s="37" t="s">
        <v>353</v>
      </c>
      <c r="C174" s="38"/>
      <c r="D174" s="38"/>
      <c r="E174" s="38"/>
      <c r="F174" s="38"/>
      <c r="G174" s="46" t="s">
        <v>601</v>
      </c>
      <c r="H174" s="27">
        <v>4781.57</v>
      </c>
      <c r="I174" s="27">
        <v>579.57000000000005</v>
      </c>
      <c r="J174" s="27">
        <v>0</v>
      </c>
      <c r="K174" s="27">
        <v>5361.14</v>
      </c>
      <c r="L174" s="68"/>
    </row>
    <row r="175" spans="1:12" x14ac:dyDescent="0.3">
      <c r="A175" s="47" t="s">
        <v>353</v>
      </c>
      <c r="B175" s="37" t="s">
        <v>353</v>
      </c>
      <c r="C175" s="38"/>
      <c r="D175" s="38"/>
      <c r="E175" s="38"/>
      <c r="F175" s="38"/>
      <c r="G175" s="48" t="s">
        <v>353</v>
      </c>
      <c r="H175" s="26"/>
      <c r="I175" s="26"/>
      <c r="J175" s="26"/>
      <c r="K175" s="26"/>
      <c r="L175" s="69"/>
    </row>
    <row r="176" spans="1:12" x14ac:dyDescent="0.3">
      <c r="A176" s="43" t="s">
        <v>611</v>
      </c>
      <c r="B176" s="37" t="s">
        <v>353</v>
      </c>
      <c r="C176" s="38"/>
      <c r="D176" s="38"/>
      <c r="E176" s="44" t="s">
        <v>612</v>
      </c>
      <c r="F176" s="40"/>
      <c r="G176" s="40"/>
      <c r="H176" s="25">
        <v>18714325.300000001</v>
      </c>
      <c r="I176" s="25">
        <v>5728811.1799999997</v>
      </c>
      <c r="J176" s="25">
        <v>3339716.96</v>
      </c>
      <c r="K176" s="25">
        <v>21103419.52</v>
      </c>
      <c r="L176" s="72"/>
    </row>
    <row r="177" spans="1:12" x14ac:dyDescent="0.3">
      <c r="A177" s="43" t="s">
        <v>613</v>
      </c>
      <c r="B177" s="37" t="s">
        <v>353</v>
      </c>
      <c r="C177" s="38"/>
      <c r="D177" s="38"/>
      <c r="E177" s="38"/>
      <c r="F177" s="44" t="s">
        <v>585</v>
      </c>
      <c r="G177" s="40"/>
      <c r="H177" s="25">
        <v>1966805.78</v>
      </c>
      <c r="I177" s="25">
        <v>704793.99</v>
      </c>
      <c r="J177" s="25">
        <v>436110.14</v>
      </c>
      <c r="K177" s="25">
        <v>2235489.63</v>
      </c>
      <c r="L177" s="74">
        <f>I177-J177</f>
        <v>268683.84999999998</v>
      </c>
    </row>
    <row r="178" spans="1:12" x14ac:dyDescent="0.3">
      <c r="A178" s="45" t="s">
        <v>614</v>
      </c>
      <c r="B178" s="37" t="s">
        <v>353</v>
      </c>
      <c r="C178" s="38"/>
      <c r="D178" s="38"/>
      <c r="E178" s="38"/>
      <c r="F178" s="38"/>
      <c r="G178" s="46" t="s">
        <v>587</v>
      </c>
      <c r="H178" s="27">
        <v>863566.06</v>
      </c>
      <c r="I178" s="27">
        <v>136959.45000000001</v>
      </c>
      <c r="J178" s="27">
        <v>0</v>
      </c>
      <c r="K178" s="27">
        <v>1000525.51</v>
      </c>
      <c r="L178" s="68"/>
    </row>
    <row r="179" spans="1:12" x14ac:dyDescent="0.3">
      <c r="A179" s="45" t="s">
        <v>615</v>
      </c>
      <c r="B179" s="37" t="s">
        <v>353</v>
      </c>
      <c r="C179" s="38"/>
      <c r="D179" s="38"/>
      <c r="E179" s="38"/>
      <c r="F179" s="38"/>
      <c r="G179" s="46" t="s">
        <v>589</v>
      </c>
      <c r="H179" s="27">
        <v>408233.41</v>
      </c>
      <c r="I179" s="27">
        <v>329793.38</v>
      </c>
      <c r="J179" s="27">
        <v>305690.98</v>
      </c>
      <c r="K179" s="27">
        <v>432335.81</v>
      </c>
      <c r="L179" s="68"/>
    </row>
    <row r="180" spans="1:12" x14ac:dyDescent="0.3">
      <c r="A180" s="45" t="s">
        <v>616</v>
      </c>
      <c r="B180" s="37" t="s">
        <v>353</v>
      </c>
      <c r="C180" s="38"/>
      <c r="D180" s="38"/>
      <c r="E180" s="38"/>
      <c r="F180" s="38"/>
      <c r="G180" s="46" t="s">
        <v>591</v>
      </c>
      <c r="H180" s="27">
        <v>118521.85</v>
      </c>
      <c r="I180" s="27">
        <v>136482.54999999999</v>
      </c>
      <c r="J180" s="27">
        <v>118282.45</v>
      </c>
      <c r="K180" s="27">
        <v>136721.95000000001</v>
      </c>
      <c r="L180" s="68"/>
    </row>
    <row r="181" spans="1:12" x14ac:dyDescent="0.3">
      <c r="A181" s="45" t="s">
        <v>617</v>
      </c>
      <c r="B181" s="37" t="s">
        <v>353</v>
      </c>
      <c r="C181" s="38"/>
      <c r="D181" s="38"/>
      <c r="E181" s="38"/>
      <c r="F181" s="38"/>
      <c r="G181" s="46" t="s">
        <v>618</v>
      </c>
      <c r="H181" s="27">
        <v>1709.17</v>
      </c>
      <c r="I181" s="27">
        <v>0</v>
      </c>
      <c r="J181" s="27">
        <v>4269.97</v>
      </c>
      <c r="K181" s="27">
        <v>-2560.8000000000002</v>
      </c>
      <c r="L181" s="68"/>
    </row>
    <row r="182" spans="1:12" x14ac:dyDescent="0.3">
      <c r="A182" s="45" t="s">
        <v>619</v>
      </c>
      <c r="B182" s="37" t="s">
        <v>353</v>
      </c>
      <c r="C182" s="38"/>
      <c r="D182" s="38"/>
      <c r="E182" s="38"/>
      <c r="F182" s="38"/>
      <c r="G182" s="46" t="s">
        <v>593</v>
      </c>
      <c r="H182" s="27">
        <v>252787.52</v>
      </c>
      <c r="I182" s="27">
        <v>41990.96</v>
      </c>
      <c r="J182" s="27">
        <v>0</v>
      </c>
      <c r="K182" s="27">
        <v>294778.48</v>
      </c>
      <c r="L182" s="68"/>
    </row>
    <row r="183" spans="1:12" x14ac:dyDescent="0.3">
      <c r="A183" s="45" t="s">
        <v>620</v>
      </c>
      <c r="B183" s="37" t="s">
        <v>353</v>
      </c>
      <c r="C183" s="38"/>
      <c r="D183" s="38"/>
      <c r="E183" s="38"/>
      <c r="F183" s="38"/>
      <c r="G183" s="46" t="s">
        <v>595</v>
      </c>
      <c r="H183" s="27">
        <v>77675.88</v>
      </c>
      <c r="I183" s="27">
        <v>12499.24</v>
      </c>
      <c r="J183" s="27">
        <v>0</v>
      </c>
      <c r="K183" s="27">
        <v>90175.12</v>
      </c>
      <c r="L183" s="68"/>
    </row>
    <row r="184" spans="1:12" x14ac:dyDescent="0.3">
      <c r="A184" s="45" t="s">
        <v>621</v>
      </c>
      <c r="B184" s="37" t="s">
        <v>353</v>
      </c>
      <c r="C184" s="38"/>
      <c r="D184" s="38"/>
      <c r="E184" s="38"/>
      <c r="F184" s="38"/>
      <c r="G184" s="46" t="s">
        <v>597</v>
      </c>
      <c r="H184" s="27">
        <v>9395.27</v>
      </c>
      <c r="I184" s="27">
        <v>1562.38</v>
      </c>
      <c r="J184" s="27">
        <v>0</v>
      </c>
      <c r="K184" s="27">
        <v>10957.65</v>
      </c>
      <c r="L184" s="68"/>
    </row>
    <row r="185" spans="1:12" x14ac:dyDescent="0.3">
      <c r="A185" s="45" t="s">
        <v>622</v>
      </c>
      <c r="B185" s="37" t="s">
        <v>353</v>
      </c>
      <c r="C185" s="38"/>
      <c r="D185" s="38"/>
      <c r="E185" s="38"/>
      <c r="F185" s="38"/>
      <c r="G185" s="46" t="s">
        <v>623</v>
      </c>
      <c r="H185" s="27">
        <v>65735.740000000005</v>
      </c>
      <c r="I185" s="27">
        <v>14894.88</v>
      </c>
      <c r="J185" s="27">
        <v>4783.91</v>
      </c>
      <c r="K185" s="27">
        <v>75846.710000000006</v>
      </c>
      <c r="L185" s="68"/>
    </row>
    <row r="186" spans="1:12" x14ac:dyDescent="0.3">
      <c r="A186" s="45" t="s">
        <v>624</v>
      </c>
      <c r="B186" s="37" t="s">
        <v>353</v>
      </c>
      <c r="C186" s="38"/>
      <c r="D186" s="38"/>
      <c r="E186" s="38"/>
      <c r="F186" s="38"/>
      <c r="G186" s="46" t="s">
        <v>599</v>
      </c>
      <c r="H186" s="27">
        <v>1740.37</v>
      </c>
      <c r="I186" s="27">
        <v>286.94</v>
      </c>
      <c r="J186" s="27">
        <v>0</v>
      </c>
      <c r="K186" s="27">
        <v>2027.31</v>
      </c>
      <c r="L186" s="68"/>
    </row>
    <row r="187" spans="1:12" x14ac:dyDescent="0.3">
      <c r="A187" s="45" t="s">
        <v>625</v>
      </c>
      <c r="B187" s="37" t="s">
        <v>353</v>
      </c>
      <c r="C187" s="38"/>
      <c r="D187" s="38"/>
      <c r="E187" s="38"/>
      <c r="F187" s="38"/>
      <c r="G187" s="46" t="s">
        <v>601</v>
      </c>
      <c r="H187" s="27">
        <v>141213.39000000001</v>
      </c>
      <c r="I187" s="27">
        <v>22524.18</v>
      </c>
      <c r="J187" s="27">
        <v>421.5</v>
      </c>
      <c r="K187" s="27">
        <v>163316.07</v>
      </c>
      <c r="L187" s="68"/>
    </row>
    <row r="188" spans="1:12" x14ac:dyDescent="0.3">
      <c r="A188" s="45" t="s">
        <v>626</v>
      </c>
      <c r="B188" s="37" t="s">
        <v>353</v>
      </c>
      <c r="C188" s="38"/>
      <c r="D188" s="38"/>
      <c r="E188" s="38"/>
      <c r="F188" s="38"/>
      <c r="G188" s="46" t="s">
        <v>627</v>
      </c>
      <c r="H188" s="27">
        <v>22718.12</v>
      </c>
      <c r="I188" s="27">
        <v>6636.03</v>
      </c>
      <c r="J188" s="27">
        <v>2661.33</v>
      </c>
      <c r="K188" s="27">
        <v>26692.82</v>
      </c>
      <c r="L188" s="68"/>
    </row>
    <row r="189" spans="1:12" x14ac:dyDescent="0.3">
      <c r="A189" s="45" t="s">
        <v>628</v>
      </c>
      <c r="B189" s="37" t="s">
        <v>353</v>
      </c>
      <c r="C189" s="38"/>
      <c r="D189" s="38"/>
      <c r="E189" s="38"/>
      <c r="F189" s="38"/>
      <c r="G189" s="46" t="s">
        <v>629</v>
      </c>
      <c r="H189" s="27">
        <v>3509</v>
      </c>
      <c r="I189" s="27">
        <v>1164</v>
      </c>
      <c r="J189" s="27">
        <v>0</v>
      </c>
      <c r="K189" s="27">
        <v>4673</v>
      </c>
      <c r="L189" s="68"/>
    </row>
    <row r="190" spans="1:12" x14ac:dyDescent="0.3">
      <c r="A190" s="47" t="s">
        <v>353</v>
      </c>
      <c r="B190" s="37" t="s">
        <v>353</v>
      </c>
      <c r="C190" s="38"/>
      <c r="D190" s="38"/>
      <c r="E190" s="38"/>
      <c r="F190" s="38"/>
      <c r="G190" s="48" t="s">
        <v>353</v>
      </c>
      <c r="H190" s="26"/>
      <c r="I190" s="26"/>
      <c r="J190" s="26"/>
      <c r="K190" s="26"/>
      <c r="L190" s="69"/>
    </row>
    <row r="191" spans="1:12" x14ac:dyDescent="0.3">
      <c r="A191" s="43" t="s">
        <v>630</v>
      </c>
      <c r="B191" s="37" t="s">
        <v>353</v>
      </c>
      <c r="C191" s="38"/>
      <c r="D191" s="38"/>
      <c r="E191" s="38"/>
      <c r="F191" s="44" t="s">
        <v>603</v>
      </c>
      <c r="G191" s="40"/>
      <c r="H191" s="25">
        <v>16747519.52</v>
      </c>
      <c r="I191" s="25">
        <v>5024017.1900000004</v>
      </c>
      <c r="J191" s="25">
        <v>2903606.82</v>
      </c>
      <c r="K191" s="25">
        <v>18867929.890000001</v>
      </c>
      <c r="L191" s="74">
        <f>I191-J191</f>
        <v>2120410.3700000006</v>
      </c>
    </row>
    <row r="192" spans="1:12" x14ac:dyDescent="0.3">
      <c r="A192" s="45" t="s">
        <v>631</v>
      </c>
      <c r="B192" s="37" t="s">
        <v>353</v>
      </c>
      <c r="C192" s="38"/>
      <c r="D192" s="38"/>
      <c r="E192" s="38"/>
      <c r="F192" s="38"/>
      <c r="G192" s="46" t="s">
        <v>587</v>
      </c>
      <c r="H192" s="27">
        <v>7926798.54</v>
      </c>
      <c r="I192" s="27">
        <v>1140770.81</v>
      </c>
      <c r="J192" s="27">
        <v>8763.14</v>
      </c>
      <c r="K192" s="27">
        <v>9058806.2100000009</v>
      </c>
      <c r="L192" s="68"/>
    </row>
    <row r="193" spans="1:12" x14ac:dyDescent="0.3">
      <c r="A193" s="45" t="s">
        <v>632</v>
      </c>
      <c r="B193" s="37" t="s">
        <v>353</v>
      </c>
      <c r="C193" s="38"/>
      <c r="D193" s="38"/>
      <c r="E193" s="38"/>
      <c r="F193" s="38"/>
      <c r="G193" s="46" t="s">
        <v>589</v>
      </c>
      <c r="H193" s="27">
        <v>2639354.6800000002</v>
      </c>
      <c r="I193" s="27">
        <v>2077758.63</v>
      </c>
      <c r="J193" s="27">
        <v>1919615.35</v>
      </c>
      <c r="K193" s="27">
        <v>2797497.96</v>
      </c>
      <c r="L193" s="68"/>
    </row>
    <row r="194" spans="1:12" x14ac:dyDescent="0.3">
      <c r="A194" s="45" t="s">
        <v>633</v>
      </c>
      <c r="B194" s="37" t="s">
        <v>353</v>
      </c>
      <c r="C194" s="38"/>
      <c r="D194" s="38"/>
      <c r="E194" s="38"/>
      <c r="F194" s="38"/>
      <c r="G194" s="46" t="s">
        <v>591</v>
      </c>
      <c r="H194" s="27">
        <v>922292.37</v>
      </c>
      <c r="I194" s="27">
        <v>1041665.99</v>
      </c>
      <c r="J194" s="27">
        <v>913248.19</v>
      </c>
      <c r="K194" s="27">
        <v>1050710.17</v>
      </c>
      <c r="L194" s="68"/>
    </row>
    <row r="195" spans="1:12" x14ac:dyDescent="0.3">
      <c r="A195" s="45" t="s">
        <v>634</v>
      </c>
      <c r="B195" s="37" t="s">
        <v>353</v>
      </c>
      <c r="C195" s="38"/>
      <c r="D195" s="38"/>
      <c r="E195" s="38"/>
      <c r="F195" s="38"/>
      <c r="G195" s="46" t="s">
        <v>618</v>
      </c>
      <c r="H195" s="27">
        <v>11025.83</v>
      </c>
      <c r="I195" s="27">
        <v>5676.19</v>
      </c>
      <c r="J195" s="27">
        <v>5399.69</v>
      </c>
      <c r="K195" s="27">
        <v>11302.33</v>
      </c>
      <c r="L195" s="68"/>
    </row>
    <row r="196" spans="1:12" x14ac:dyDescent="0.3">
      <c r="A196" s="45" t="s">
        <v>635</v>
      </c>
      <c r="B196" s="37" t="s">
        <v>353</v>
      </c>
      <c r="C196" s="38"/>
      <c r="D196" s="38"/>
      <c r="E196" s="38"/>
      <c r="F196" s="38"/>
      <c r="G196" s="46" t="s">
        <v>636</v>
      </c>
      <c r="H196" s="27">
        <v>4522.1000000000004</v>
      </c>
      <c r="I196" s="27">
        <v>315.31</v>
      </c>
      <c r="J196" s="27">
        <v>0</v>
      </c>
      <c r="K196" s="27">
        <v>4837.41</v>
      </c>
      <c r="L196" s="68"/>
    </row>
    <row r="197" spans="1:12" x14ac:dyDescent="0.3">
      <c r="A197" s="45" t="s">
        <v>637</v>
      </c>
      <c r="B197" s="37" t="s">
        <v>353</v>
      </c>
      <c r="C197" s="38"/>
      <c r="D197" s="38"/>
      <c r="E197" s="38"/>
      <c r="F197" s="38"/>
      <c r="G197" s="46" t="s">
        <v>593</v>
      </c>
      <c r="H197" s="27">
        <v>2280450.5</v>
      </c>
      <c r="I197" s="27">
        <v>313473.11</v>
      </c>
      <c r="J197" s="27">
        <v>0</v>
      </c>
      <c r="K197" s="27">
        <v>2593923.61</v>
      </c>
      <c r="L197" s="68"/>
    </row>
    <row r="198" spans="1:12" x14ac:dyDescent="0.3">
      <c r="A198" s="45" t="s">
        <v>638</v>
      </c>
      <c r="B198" s="37" t="s">
        <v>353</v>
      </c>
      <c r="C198" s="38"/>
      <c r="D198" s="38"/>
      <c r="E198" s="38"/>
      <c r="F198" s="38"/>
      <c r="G198" s="46" t="s">
        <v>595</v>
      </c>
      <c r="H198" s="27">
        <v>720634.04</v>
      </c>
      <c r="I198" s="27">
        <v>96663.49</v>
      </c>
      <c r="J198" s="27">
        <v>0</v>
      </c>
      <c r="K198" s="27">
        <v>817297.53</v>
      </c>
      <c r="L198" s="68"/>
    </row>
    <row r="199" spans="1:12" x14ac:dyDescent="0.3">
      <c r="A199" s="45" t="s">
        <v>639</v>
      </c>
      <c r="B199" s="37" t="s">
        <v>353</v>
      </c>
      <c r="C199" s="38"/>
      <c r="D199" s="38"/>
      <c r="E199" s="38"/>
      <c r="F199" s="38"/>
      <c r="G199" s="46" t="s">
        <v>597</v>
      </c>
      <c r="H199" s="27">
        <v>85062.31</v>
      </c>
      <c r="I199" s="27">
        <v>11722.4</v>
      </c>
      <c r="J199" s="27">
        <v>0</v>
      </c>
      <c r="K199" s="27">
        <v>96784.71</v>
      </c>
      <c r="L199" s="68"/>
    </row>
    <row r="200" spans="1:12" x14ac:dyDescent="0.3">
      <c r="A200" s="45" t="s">
        <v>640</v>
      </c>
      <c r="B200" s="37" t="s">
        <v>353</v>
      </c>
      <c r="C200" s="38"/>
      <c r="D200" s="38"/>
      <c r="E200" s="38"/>
      <c r="F200" s="38"/>
      <c r="G200" s="46" t="s">
        <v>623</v>
      </c>
      <c r="H200" s="27">
        <v>693151.17</v>
      </c>
      <c r="I200" s="27">
        <v>128237.17</v>
      </c>
      <c r="J200" s="27">
        <v>36157.85</v>
      </c>
      <c r="K200" s="27">
        <v>785230.49</v>
      </c>
      <c r="L200" s="68"/>
    </row>
    <row r="201" spans="1:12" x14ac:dyDescent="0.3">
      <c r="A201" s="45" t="s">
        <v>641</v>
      </c>
      <c r="B201" s="37" t="s">
        <v>353</v>
      </c>
      <c r="C201" s="38"/>
      <c r="D201" s="38"/>
      <c r="E201" s="38"/>
      <c r="F201" s="38"/>
      <c r="G201" s="46" t="s">
        <v>599</v>
      </c>
      <c r="H201" s="27">
        <v>21878.31</v>
      </c>
      <c r="I201" s="27">
        <v>2647.41</v>
      </c>
      <c r="J201" s="27">
        <v>7.0000000000000007E-2</v>
      </c>
      <c r="K201" s="27">
        <v>24525.65</v>
      </c>
      <c r="L201" s="68"/>
    </row>
    <row r="202" spans="1:12" x14ac:dyDescent="0.3">
      <c r="A202" s="45" t="s">
        <v>642</v>
      </c>
      <c r="B202" s="37" t="s">
        <v>353</v>
      </c>
      <c r="C202" s="38"/>
      <c r="D202" s="38"/>
      <c r="E202" s="38"/>
      <c r="F202" s="38"/>
      <c r="G202" s="46" t="s">
        <v>601</v>
      </c>
      <c r="H202" s="27">
        <v>1285558.3899999999</v>
      </c>
      <c r="I202" s="27">
        <v>164309.04999999999</v>
      </c>
      <c r="J202" s="27">
        <v>2107.52</v>
      </c>
      <c r="K202" s="27">
        <v>1447759.92</v>
      </c>
      <c r="L202" s="68"/>
    </row>
    <row r="203" spans="1:12" x14ac:dyDescent="0.3">
      <c r="A203" s="45" t="s">
        <v>643</v>
      </c>
      <c r="B203" s="37" t="s">
        <v>353</v>
      </c>
      <c r="C203" s="38"/>
      <c r="D203" s="38"/>
      <c r="E203" s="38"/>
      <c r="F203" s="38"/>
      <c r="G203" s="46" t="s">
        <v>627</v>
      </c>
      <c r="H203" s="27">
        <v>146257.14000000001</v>
      </c>
      <c r="I203" s="27">
        <v>38494.82</v>
      </c>
      <c r="J203" s="27">
        <v>18315.009999999998</v>
      </c>
      <c r="K203" s="27">
        <v>166436.95000000001</v>
      </c>
      <c r="L203" s="68"/>
    </row>
    <row r="204" spans="1:12" x14ac:dyDescent="0.3">
      <c r="A204" s="45" t="s">
        <v>644</v>
      </c>
      <c r="B204" s="37" t="s">
        <v>353</v>
      </c>
      <c r="C204" s="38"/>
      <c r="D204" s="38"/>
      <c r="E204" s="38"/>
      <c r="F204" s="38"/>
      <c r="G204" s="46" t="s">
        <v>629</v>
      </c>
      <c r="H204" s="27">
        <v>10534.14</v>
      </c>
      <c r="I204" s="27">
        <v>2282.81</v>
      </c>
      <c r="J204" s="27">
        <v>0</v>
      </c>
      <c r="K204" s="27">
        <v>12816.95</v>
      </c>
      <c r="L204" s="68"/>
    </row>
    <row r="205" spans="1:12" x14ac:dyDescent="0.3">
      <c r="A205" s="47" t="s">
        <v>353</v>
      </c>
      <c r="B205" s="37" t="s">
        <v>353</v>
      </c>
      <c r="C205" s="38"/>
      <c r="D205" s="38"/>
      <c r="E205" s="38"/>
      <c r="F205" s="38"/>
      <c r="G205" s="48" t="s">
        <v>353</v>
      </c>
      <c r="H205" s="26"/>
      <c r="I205" s="26"/>
      <c r="J205" s="26"/>
      <c r="K205" s="26"/>
      <c r="L205" s="69"/>
    </row>
    <row r="206" spans="1:12" x14ac:dyDescent="0.3">
      <c r="A206" s="43" t="s">
        <v>645</v>
      </c>
      <c r="B206" s="37" t="s">
        <v>353</v>
      </c>
      <c r="C206" s="38"/>
      <c r="D206" s="38"/>
      <c r="E206" s="44" t="s">
        <v>646</v>
      </c>
      <c r="F206" s="40"/>
      <c r="G206" s="40"/>
      <c r="H206" s="25">
        <v>2995.9</v>
      </c>
      <c r="I206" s="25">
        <v>797.86</v>
      </c>
      <c r="J206" s="25">
        <v>0</v>
      </c>
      <c r="K206" s="25">
        <v>3793.76</v>
      </c>
      <c r="L206" s="74">
        <f>I206-J206</f>
        <v>797.86</v>
      </c>
    </row>
    <row r="207" spans="1:12" x14ac:dyDescent="0.3">
      <c r="A207" s="43" t="s">
        <v>647</v>
      </c>
      <c r="B207" s="37" t="s">
        <v>353</v>
      </c>
      <c r="C207" s="38"/>
      <c r="D207" s="38"/>
      <c r="E207" s="38"/>
      <c r="F207" s="44" t="s">
        <v>585</v>
      </c>
      <c r="G207" s="40"/>
      <c r="H207" s="25">
        <v>2995.9</v>
      </c>
      <c r="I207" s="25">
        <v>797.86</v>
      </c>
      <c r="J207" s="25">
        <v>0</v>
      </c>
      <c r="K207" s="25">
        <v>3793.76</v>
      </c>
      <c r="L207" s="72"/>
    </row>
    <row r="208" spans="1:12" x14ac:dyDescent="0.3">
      <c r="A208" s="45" t="s">
        <v>648</v>
      </c>
      <c r="B208" s="37" t="s">
        <v>353</v>
      </c>
      <c r="C208" s="38"/>
      <c r="D208" s="38"/>
      <c r="E208" s="38"/>
      <c r="F208" s="38"/>
      <c r="G208" s="46" t="s">
        <v>599</v>
      </c>
      <c r="H208" s="27">
        <v>20.49</v>
      </c>
      <c r="I208" s="27">
        <v>0</v>
      </c>
      <c r="J208" s="27">
        <v>0</v>
      </c>
      <c r="K208" s="27">
        <v>20.49</v>
      </c>
      <c r="L208" s="68"/>
    </row>
    <row r="209" spans="1:12" x14ac:dyDescent="0.3">
      <c r="A209" s="45" t="s">
        <v>649</v>
      </c>
      <c r="B209" s="37" t="s">
        <v>353</v>
      </c>
      <c r="C209" s="38"/>
      <c r="D209" s="38"/>
      <c r="E209" s="38"/>
      <c r="F209" s="38"/>
      <c r="G209" s="46" t="s">
        <v>627</v>
      </c>
      <c r="H209" s="27">
        <v>705.01</v>
      </c>
      <c r="I209" s="27">
        <v>0</v>
      </c>
      <c r="J209" s="27">
        <v>0</v>
      </c>
      <c r="K209" s="27">
        <v>705.01</v>
      </c>
      <c r="L209" s="68"/>
    </row>
    <row r="210" spans="1:12" x14ac:dyDescent="0.3">
      <c r="A210" s="45" t="s">
        <v>650</v>
      </c>
      <c r="B210" s="37" t="s">
        <v>353</v>
      </c>
      <c r="C210" s="38"/>
      <c r="D210" s="38"/>
      <c r="E210" s="38"/>
      <c r="F210" s="38"/>
      <c r="G210" s="46" t="s">
        <v>651</v>
      </c>
      <c r="H210" s="27">
        <v>2270.4</v>
      </c>
      <c r="I210" s="27">
        <v>797.86</v>
      </c>
      <c r="J210" s="27">
        <v>0</v>
      </c>
      <c r="K210" s="27">
        <v>3068.26</v>
      </c>
      <c r="L210" s="68"/>
    </row>
    <row r="211" spans="1:12" x14ac:dyDescent="0.3">
      <c r="A211" s="47" t="s">
        <v>353</v>
      </c>
      <c r="B211" s="37" t="s">
        <v>353</v>
      </c>
      <c r="C211" s="38"/>
      <c r="D211" s="38"/>
      <c r="E211" s="38"/>
      <c r="F211" s="38"/>
      <c r="G211" s="48" t="s">
        <v>353</v>
      </c>
      <c r="H211" s="26"/>
      <c r="I211" s="26"/>
      <c r="J211" s="26"/>
      <c r="K211" s="26"/>
      <c r="L211" s="69"/>
    </row>
    <row r="212" spans="1:12" x14ac:dyDescent="0.3">
      <c r="A212" s="43" t="s">
        <v>652</v>
      </c>
      <c r="B212" s="37" t="s">
        <v>353</v>
      </c>
      <c r="C212" s="38"/>
      <c r="D212" s="38"/>
      <c r="E212" s="44" t="s">
        <v>653</v>
      </c>
      <c r="F212" s="40"/>
      <c r="G212" s="40"/>
      <c r="H212" s="25">
        <v>173612.87</v>
      </c>
      <c r="I212" s="25">
        <v>49923.02</v>
      </c>
      <c r="J212" s="25">
        <v>24644.39</v>
      </c>
      <c r="K212" s="25">
        <v>198891.5</v>
      </c>
      <c r="L212" s="74">
        <f>I212-J212</f>
        <v>25278.629999999997</v>
      </c>
    </row>
    <row r="213" spans="1:12" x14ac:dyDescent="0.3">
      <c r="A213" s="43" t="s">
        <v>654</v>
      </c>
      <c r="B213" s="37" t="s">
        <v>353</v>
      </c>
      <c r="C213" s="38"/>
      <c r="D213" s="38"/>
      <c r="E213" s="38"/>
      <c r="F213" s="44" t="s">
        <v>603</v>
      </c>
      <c r="G213" s="40"/>
      <c r="H213" s="25">
        <v>173612.87</v>
      </c>
      <c r="I213" s="25">
        <v>49923.02</v>
      </c>
      <c r="J213" s="25">
        <v>24644.39</v>
      </c>
      <c r="K213" s="25">
        <v>198891.5</v>
      </c>
      <c r="L213" s="72"/>
    </row>
    <row r="214" spans="1:12" x14ac:dyDescent="0.3">
      <c r="A214" s="45" t="s">
        <v>655</v>
      </c>
      <c r="B214" s="37" t="s">
        <v>353</v>
      </c>
      <c r="C214" s="38"/>
      <c r="D214" s="38"/>
      <c r="E214" s="38"/>
      <c r="F214" s="38"/>
      <c r="G214" s="46" t="s">
        <v>587</v>
      </c>
      <c r="H214" s="27">
        <v>73326.039999999994</v>
      </c>
      <c r="I214" s="27">
        <v>11389.84</v>
      </c>
      <c r="J214" s="27">
        <v>0</v>
      </c>
      <c r="K214" s="27">
        <v>84715.88</v>
      </c>
      <c r="L214" s="68"/>
    </row>
    <row r="215" spans="1:12" x14ac:dyDescent="0.3">
      <c r="A215" s="45" t="s">
        <v>656</v>
      </c>
      <c r="B215" s="37" t="s">
        <v>353</v>
      </c>
      <c r="C215" s="38"/>
      <c r="D215" s="38"/>
      <c r="E215" s="38"/>
      <c r="F215" s="38"/>
      <c r="G215" s="46" t="s">
        <v>589</v>
      </c>
      <c r="H215" s="27">
        <v>23453.919999999998</v>
      </c>
      <c r="I215" s="27">
        <v>16924.259999999998</v>
      </c>
      <c r="J215" s="27">
        <v>15191.85</v>
      </c>
      <c r="K215" s="27">
        <v>25186.33</v>
      </c>
      <c r="L215" s="68"/>
    </row>
    <row r="216" spans="1:12" x14ac:dyDescent="0.3">
      <c r="A216" s="45" t="s">
        <v>657</v>
      </c>
      <c r="B216" s="37" t="s">
        <v>353</v>
      </c>
      <c r="C216" s="38"/>
      <c r="D216" s="38"/>
      <c r="E216" s="38"/>
      <c r="F216" s="38"/>
      <c r="G216" s="46" t="s">
        <v>591</v>
      </c>
      <c r="H216" s="27">
        <v>8859.18</v>
      </c>
      <c r="I216" s="27">
        <v>10094.209999999999</v>
      </c>
      <c r="J216" s="27">
        <v>8794.94</v>
      </c>
      <c r="K216" s="27">
        <v>10158.450000000001</v>
      </c>
      <c r="L216" s="68"/>
    </row>
    <row r="217" spans="1:12" x14ac:dyDescent="0.3">
      <c r="A217" s="45" t="s">
        <v>659</v>
      </c>
      <c r="B217" s="37" t="s">
        <v>353</v>
      </c>
      <c r="C217" s="38"/>
      <c r="D217" s="38"/>
      <c r="E217" s="38"/>
      <c r="F217" s="38"/>
      <c r="G217" s="46" t="s">
        <v>636</v>
      </c>
      <c r="H217" s="27">
        <v>787.98</v>
      </c>
      <c r="I217" s="27">
        <v>0</v>
      </c>
      <c r="J217" s="27">
        <v>0</v>
      </c>
      <c r="K217" s="27">
        <v>787.98</v>
      </c>
      <c r="L217" s="68"/>
    </row>
    <row r="218" spans="1:12" x14ac:dyDescent="0.3">
      <c r="A218" s="45" t="s">
        <v>660</v>
      </c>
      <c r="B218" s="37" t="s">
        <v>353</v>
      </c>
      <c r="C218" s="38"/>
      <c r="D218" s="38"/>
      <c r="E218" s="38"/>
      <c r="F218" s="38"/>
      <c r="G218" s="46" t="s">
        <v>593</v>
      </c>
      <c r="H218" s="27">
        <v>21707.81</v>
      </c>
      <c r="I218" s="27">
        <v>3082.13</v>
      </c>
      <c r="J218" s="27">
        <v>0</v>
      </c>
      <c r="K218" s="27">
        <v>24789.94</v>
      </c>
      <c r="L218" s="68"/>
    </row>
    <row r="219" spans="1:12" x14ac:dyDescent="0.3">
      <c r="A219" s="45" t="s">
        <v>661</v>
      </c>
      <c r="B219" s="37" t="s">
        <v>353</v>
      </c>
      <c r="C219" s="38"/>
      <c r="D219" s="38"/>
      <c r="E219" s="38"/>
      <c r="F219" s="38"/>
      <c r="G219" s="46" t="s">
        <v>595</v>
      </c>
      <c r="H219" s="27">
        <v>6406.73</v>
      </c>
      <c r="I219" s="27">
        <v>911.22</v>
      </c>
      <c r="J219" s="27">
        <v>0</v>
      </c>
      <c r="K219" s="27">
        <v>7317.95</v>
      </c>
      <c r="L219" s="68"/>
    </row>
    <row r="220" spans="1:12" x14ac:dyDescent="0.3">
      <c r="A220" s="45" t="s">
        <v>662</v>
      </c>
      <c r="B220" s="37" t="s">
        <v>353</v>
      </c>
      <c r="C220" s="38"/>
      <c r="D220" s="38"/>
      <c r="E220" s="38"/>
      <c r="F220" s="38"/>
      <c r="G220" s="46" t="s">
        <v>597</v>
      </c>
      <c r="H220" s="27">
        <v>809.41</v>
      </c>
      <c r="I220" s="27">
        <v>113.87</v>
      </c>
      <c r="J220" s="27">
        <v>0</v>
      </c>
      <c r="K220" s="27">
        <v>923.28</v>
      </c>
      <c r="L220" s="68"/>
    </row>
    <row r="221" spans="1:12" x14ac:dyDescent="0.3">
      <c r="A221" s="45" t="s">
        <v>663</v>
      </c>
      <c r="B221" s="37" t="s">
        <v>353</v>
      </c>
      <c r="C221" s="38"/>
      <c r="D221" s="38"/>
      <c r="E221" s="38"/>
      <c r="F221" s="38"/>
      <c r="G221" s="46" t="s">
        <v>623</v>
      </c>
      <c r="H221" s="27">
        <v>8925.39</v>
      </c>
      <c r="I221" s="27">
        <v>1526.43</v>
      </c>
      <c r="J221" s="27">
        <v>448.7</v>
      </c>
      <c r="K221" s="27">
        <v>10003.120000000001</v>
      </c>
      <c r="L221" s="68"/>
    </row>
    <row r="222" spans="1:12" x14ac:dyDescent="0.3">
      <c r="A222" s="45" t="s">
        <v>664</v>
      </c>
      <c r="B222" s="37" t="s">
        <v>353</v>
      </c>
      <c r="C222" s="38"/>
      <c r="D222" s="38"/>
      <c r="E222" s="38"/>
      <c r="F222" s="38"/>
      <c r="G222" s="46" t="s">
        <v>599</v>
      </c>
      <c r="H222" s="27">
        <v>777</v>
      </c>
      <c r="I222" s="27">
        <v>93.93</v>
      </c>
      <c r="J222" s="27">
        <v>0</v>
      </c>
      <c r="K222" s="27">
        <v>870.93</v>
      </c>
      <c r="L222" s="68"/>
    </row>
    <row r="223" spans="1:12" x14ac:dyDescent="0.3">
      <c r="A223" s="45" t="s">
        <v>665</v>
      </c>
      <c r="B223" s="37" t="s">
        <v>353</v>
      </c>
      <c r="C223" s="38"/>
      <c r="D223" s="38"/>
      <c r="E223" s="38"/>
      <c r="F223" s="38"/>
      <c r="G223" s="46" t="s">
        <v>601</v>
      </c>
      <c r="H223" s="27">
        <v>25249.54</v>
      </c>
      <c r="I223" s="27">
        <v>5050.47</v>
      </c>
      <c r="J223" s="27">
        <v>0</v>
      </c>
      <c r="K223" s="27">
        <v>30300.01</v>
      </c>
      <c r="L223" s="68"/>
    </row>
    <row r="224" spans="1:12" x14ac:dyDescent="0.3">
      <c r="A224" s="45" t="s">
        <v>666</v>
      </c>
      <c r="B224" s="37" t="s">
        <v>353</v>
      </c>
      <c r="C224" s="38"/>
      <c r="D224" s="38"/>
      <c r="E224" s="38"/>
      <c r="F224" s="38"/>
      <c r="G224" s="46" t="s">
        <v>627</v>
      </c>
      <c r="H224" s="27">
        <v>3309.87</v>
      </c>
      <c r="I224" s="27">
        <v>736.66</v>
      </c>
      <c r="J224" s="27">
        <v>208.9</v>
      </c>
      <c r="K224" s="27">
        <v>3837.63</v>
      </c>
      <c r="L224" s="68"/>
    </row>
    <row r="225" spans="1:12" x14ac:dyDescent="0.3">
      <c r="A225" s="47" t="s">
        <v>353</v>
      </c>
      <c r="B225" s="37" t="s">
        <v>353</v>
      </c>
      <c r="C225" s="38"/>
      <c r="D225" s="38"/>
      <c r="E225" s="38"/>
      <c r="F225" s="38"/>
      <c r="G225" s="48" t="s">
        <v>353</v>
      </c>
      <c r="H225" s="26"/>
      <c r="I225" s="26"/>
      <c r="J225" s="26"/>
      <c r="K225" s="26"/>
      <c r="L225" s="69"/>
    </row>
    <row r="226" spans="1:12" x14ac:dyDescent="0.3">
      <c r="A226" s="43" t="s">
        <v>667</v>
      </c>
      <c r="B226" s="37" t="s">
        <v>353</v>
      </c>
      <c r="C226" s="38"/>
      <c r="D226" s="44" t="s">
        <v>668</v>
      </c>
      <c r="E226" s="40"/>
      <c r="F226" s="40"/>
      <c r="G226" s="40"/>
      <c r="H226" s="25">
        <v>3272901.02</v>
      </c>
      <c r="I226" s="25">
        <v>432492.92</v>
      </c>
      <c r="J226" s="25">
        <v>0.02</v>
      </c>
      <c r="K226" s="25">
        <v>3705393.92</v>
      </c>
      <c r="L226" s="74">
        <f>I226-J226</f>
        <v>432492.89999999997</v>
      </c>
    </row>
    <row r="227" spans="1:12" x14ac:dyDescent="0.3">
      <c r="A227" s="43" t="s">
        <v>669</v>
      </c>
      <c r="B227" s="37" t="s">
        <v>353</v>
      </c>
      <c r="C227" s="38"/>
      <c r="D227" s="38"/>
      <c r="E227" s="44" t="s">
        <v>668</v>
      </c>
      <c r="F227" s="40"/>
      <c r="G227" s="40"/>
      <c r="H227" s="25">
        <v>3272901.02</v>
      </c>
      <c r="I227" s="25">
        <v>432492.92</v>
      </c>
      <c r="J227" s="25">
        <v>0.02</v>
      </c>
      <c r="K227" s="25">
        <v>3705393.92</v>
      </c>
      <c r="L227" s="72"/>
    </row>
    <row r="228" spans="1:12" x14ac:dyDescent="0.3">
      <c r="A228" s="43" t="s">
        <v>670</v>
      </c>
      <c r="B228" s="37" t="s">
        <v>353</v>
      </c>
      <c r="C228" s="38"/>
      <c r="D228" s="38"/>
      <c r="E228" s="38"/>
      <c r="F228" s="44" t="s">
        <v>668</v>
      </c>
      <c r="G228" s="40"/>
      <c r="H228" s="25">
        <v>3272901.02</v>
      </c>
      <c r="I228" s="25">
        <v>432492.92</v>
      </c>
      <c r="J228" s="25">
        <v>0.02</v>
      </c>
      <c r="K228" s="25">
        <v>3705393.92</v>
      </c>
      <c r="L228" s="72"/>
    </row>
    <row r="229" spans="1:12" x14ac:dyDescent="0.3">
      <c r="A229" s="45" t="s">
        <v>671</v>
      </c>
      <c r="B229" s="37" t="s">
        <v>353</v>
      </c>
      <c r="C229" s="38"/>
      <c r="D229" s="38"/>
      <c r="E229" s="38"/>
      <c r="F229" s="38"/>
      <c r="G229" s="46" t="s">
        <v>672</v>
      </c>
      <c r="H229" s="27">
        <v>125780</v>
      </c>
      <c r="I229" s="27">
        <v>15200</v>
      </c>
      <c r="J229" s="27">
        <v>0</v>
      </c>
      <c r="K229" s="27">
        <v>140980</v>
      </c>
      <c r="L229" s="74">
        <f t="shared" ref="L229:L237" si="0">I229-J229</f>
        <v>15200</v>
      </c>
    </row>
    <row r="230" spans="1:12" x14ac:dyDescent="0.3">
      <c r="A230" s="45" t="s">
        <v>673</v>
      </c>
      <c r="B230" s="37" t="s">
        <v>353</v>
      </c>
      <c r="C230" s="38"/>
      <c r="D230" s="38"/>
      <c r="E230" s="38"/>
      <c r="F230" s="38"/>
      <c r="G230" s="46" t="s">
        <v>674</v>
      </c>
      <c r="H230" s="27">
        <v>48583.5</v>
      </c>
      <c r="I230" s="27">
        <v>5880</v>
      </c>
      <c r="J230" s="27">
        <v>0</v>
      </c>
      <c r="K230" s="27">
        <v>54463.5</v>
      </c>
      <c r="L230" s="74">
        <f t="shared" si="0"/>
        <v>5880</v>
      </c>
    </row>
    <row r="231" spans="1:12" x14ac:dyDescent="0.3">
      <c r="A231" s="45" t="s">
        <v>675</v>
      </c>
      <c r="B231" s="37" t="s">
        <v>353</v>
      </c>
      <c r="C231" s="38"/>
      <c r="D231" s="38"/>
      <c r="E231" s="38"/>
      <c r="F231" s="38"/>
      <c r="G231" s="46" t="s">
        <v>676</v>
      </c>
      <c r="H231" s="27">
        <v>35451.9</v>
      </c>
      <c r="I231" s="27">
        <v>26588.86</v>
      </c>
      <c r="J231" s="27">
        <v>0.01</v>
      </c>
      <c r="K231" s="27">
        <v>62040.75</v>
      </c>
      <c r="L231" s="74">
        <f t="shared" si="0"/>
        <v>26588.850000000002</v>
      </c>
    </row>
    <row r="232" spans="1:12" x14ac:dyDescent="0.3">
      <c r="A232" s="45" t="s">
        <v>677</v>
      </c>
      <c r="B232" s="37" t="s">
        <v>353</v>
      </c>
      <c r="C232" s="38"/>
      <c r="D232" s="38"/>
      <c r="E232" s="38"/>
      <c r="F232" s="38"/>
      <c r="G232" s="46" t="s">
        <v>678</v>
      </c>
      <c r="H232" s="27">
        <v>16608.669999999998</v>
      </c>
      <c r="I232" s="27">
        <v>0</v>
      </c>
      <c r="J232" s="27">
        <v>0</v>
      </c>
      <c r="K232" s="27">
        <v>16608.669999999998</v>
      </c>
      <c r="L232" s="74">
        <f t="shared" si="0"/>
        <v>0</v>
      </c>
    </row>
    <row r="233" spans="1:12" x14ac:dyDescent="0.3">
      <c r="A233" s="45" t="s">
        <v>679</v>
      </c>
      <c r="B233" s="37" t="s">
        <v>353</v>
      </c>
      <c r="C233" s="38"/>
      <c r="D233" s="38"/>
      <c r="E233" s="38"/>
      <c r="F233" s="38"/>
      <c r="G233" s="46" t="s">
        <v>680</v>
      </c>
      <c r="H233" s="27">
        <v>1190789.51</v>
      </c>
      <c r="I233" s="27">
        <v>148848.69</v>
      </c>
      <c r="J233" s="27">
        <v>0</v>
      </c>
      <c r="K233" s="27">
        <v>1339638.2</v>
      </c>
      <c r="L233" s="74">
        <f t="shared" si="0"/>
        <v>148848.69</v>
      </c>
    </row>
    <row r="234" spans="1:12" x14ac:dyDescent="0.3">
      <c r="A234" s="45" t="s">
        <v>681</v>
      </c>
      <c r="B234" s="37" t="s">
        <v>353</v>
      </c>
      <c r="C234" s="38"/>
      <c r="D234" s="38"/>
      <c r="E234" s="38"/>
      <c r="F234" s="38"/>
      <c r="G234" s="46" t="s">
        <v>682</v>
      </c>
      <c r="H234" s="27">
        <v>10017</v>
      </c>
      <c r="I234" s="27">
        <v>1080</v>
      </c>
      <c r="J234" s="27">
        <v>0</v>
      </c>
      <c r="K234" s="27">
        <v>11097</v>
      </c>
      <c r="L234" s="74">
        <f t="shared" si="0"/>
        <v>1080</v>
      </c>
    </row>
    <row r="235" spans="1:12" x14ac:dyDescent="0.3">
      <c r="A235" s="45" t="s">
        <v>683</v>
      </c>
      <c r="B235" s="37" t="s">
        <v>353</v>
      </c>
      <c r="C235" s="38"/>
      <c r="D235" s="38"/>
      <c r="E235" s="38"/>
      <c r="F235" s="38"/>
      <c r="G235" s="46" t="s">
        <v>684</v>
      </c>
      <c r="H235" s="27">
        <v>1620787.13</v>
      </c>
      <c r="I235" s="27">
        <v>202598.39</v>
      </c>
      <c r="J235" s="27">
        <v>0</v>
      </c>
      <c r="K235" s="27">
        <v>1823385.52</v>
      </c>
      <c r="L235" s="74">
        <f t="shared" si="0"/>
        <v>202598.39</v>
      </c>
    </row>
    <row r="236" spans="1:12" x14ac:dyDescent="0.3">
      <c r="A236" s="45" t="s">
        <v>685</v>
      </c>
      <c r="B236" s="37" t="s">
        <v>353</v>
      </c>
      <c r="C236" s="38"/>
      <c r="D236" s="38"/>
      <c r="E236" s="38"/>
      <c r="F236" s="38"/>
      <c r="G236" s="46" t="s">
        <v>686</v>
      </c>
      <c r="H236" s="27">
        <v>91508.54</v>
      </c>
      <c r="I236" s="27">
        <v>16651.27</v>
      </c>
      <c r="J236" s="27">
        <v>0</v>
      </c>
      <c r="K236" s="27">
        <v>108159.81</v>
      </c>
      <c r="L236" s="74">
        <f t="shared" si="0"/>
        <v>16651.27</v>
      </c>
    </row>
    <row r="237" spans="1:12" x14ac:dyDescent="0.3">
      <c r="A237" s="45" t="s">
        <v>687</v>
      </c>
      <c r="B237" s="37" t="s">
        <v>353</v>
      </c>
      <c r="C237" s="38"/>
      <c r="D237" s="38"/>
      <c r="E237" s="38"/>
      <c r="F237" s="38"/>
      <c r="G237" s="46" t="s">
        <v>688</v>
      </c>
      <c r="H237" s="27">
        <v>133374.76999999999</v>
      </c>
      <c r="I237" s="27">
        <v>15645.71</v>
      </c>
      <c r="J237" s="27">
        <v>0.01</v>
      </c>
      <c r="K237" s="27">
        <v>149020.47</v>
      </c>
      <c r="L237" s="74">
        <f t="shared" si="0"/>
        <v>15645.699999999999</v>
      </c>
    </row>
    <row r="238" spans="1:12" x14ac:dyDescent="0.3">
      <c r="A238" s="47" t="s">
        <v>353</v>
      </c>
      <c r="B238" s="37" t="s">
        <v>353</v>
      </c>
      <c r="C238" s="38"/>
      <c r="D238" s="38"/>
      <c r="E238" s="38"/>
      <c r="F238" s="38"/>
      <c r="G238" s="48" t="s">
        <v>353</v>
      </c>
      <c r="H238" s="26"/>
      <c r="I238" s="26"/>
      <c r="J238" s="26"/>
      <c r="K238" s="26"/>
      <c r="L238" s="69"/>
    </row>
    <row r="239" spans="1:12" x14ac:dyDescent="0.3">
      <c r="A239" s="43" t="s">
        <v>689</v>
      </c>
      <c r="B239" s="36" t="s">
        <v>353</v>
      </c>
      <c r="C239" s="44" t="s">
        <v>690</v>
      </c>
      <c r="D239" s="40"/>
      <c r="E239" s="40"/>
      <c r="F239" s="40"/>
      <c r="G239" s="40"/>
      <c r="H239" s="25">
        <v>903111.92</v>
      </c>
      <c r="I239" s="25">
        <v>142678.18</v>
      </c>
      <c r="J239" s="25">
        <v>0.01</v>
      </c>
      <c r="K239" s="25">
        <v>1045790.09</v>
      </c>
      <c r="L239" s="74">
        <f>I239-J239</f>
        <v>142678.16999999998</v>
      </c>
    </row>
    <row r="240" spans="1:12" x14ac:dyDescent="0.3">
      <c r="A240" s="43" t="s">
        <v>691</v>
      </c>
      <c r="B240" s="37" t="s">
        <v>353</v>
      </c>
      <c r="C240" s="38"/>
      <c r="D240" s="44" t="s">
        <v>690</v>
      </c>
      <c r="E240" s="40"/>
      <c r="F240" s="40"/>
      <c r="G240" s="40"/>
      <c r="H240" s="25">
        <v>903111.92</v>
      </c>
      <c r="I240" s="25">
        <v>142678.18</v>
      </c>
      <c r="J240" s="25">
        <v>0.01</v>
      </c>
      <c r="K240" s="25">
        <v>1045790.09</v>
      </c>
      <c r="L240" s="72"/>
    </row>
    <row r="241" spans="1:12" x14ac:dyDescent="0.3">
      <c r="A241" s="43" t="s">
        <v>692</v>
      </c>
      <c r="B241" s="37" t="s">
        <v>353</v>
      </c>
      <c r="C241" s="38"/>
      <c r="D241" s="38"/>
      <c r="E241" s="44" t="s">
        <v>690</v>
      </c>
      <c r="F241" s="40"/>
      <c r="G241" s="40"/>
      <c r="H241" s="25">
        <v>903111.92</v>
      </c>
      <c r="I241" s="25">
        <v>142678.18</v>
      </c>
      <c r="J241" s="25">
        <v>0.01</v>
      </c>
      <c r="K241" s="25">
        <v>1045790.09</v>
      </c>
      <c r="L241" s="72"/>
    </row>
    <row r="242" spans="1:12" x14ac:dyDescent="0.3">
      <c r="A242" s="43" t="s">
        <v>693</v>
      </c>
      <c r="B242" s="37" t="s">
        <v>353</v>
      </c>
      <c r="C242" s="38"/>
      <c r="D242" s="38"/>
      <c r="E242" s="38"/>
      <c r="F242" s="44" t="s">
        <v>694</v>
      </c>
      <c r="G242" s="40"/>
      <c r="H242" s="25">
        <v>126080.28</v>
      </c>
      <c r="I242" s="25">
        <v>20851.54</v>
      </c>
      <c r="J242" s="25">
        <v>0</v>
      </c>
      <c r="K242" s="25">
        <v>146931.82</v>
      </c>
      <c r="L242" s="74">
        <f>I242-J242</f>
        <v>20851.54</v>
      </c>
    </row>
    <row r="243" spans="1:12" x14ac:dyDescent="0.3">
      <c r="A243" s="45" t="s">
        <v>695</v>
      </c>
      <c r="B243" s="37" t="s">
        <v>353</v>
      </c>
      <c r="C243" s="38"/>
      <c r="D243" s="38"/>
      <c r="E243" s="38"/>
      <c r="F243" s="38"/>
      <c r="G243" s="46" t="s">
        <v>696</v>
      </c>
      <c r="H243" s="27">
        <v>126080.28</v>
      </c>
      <c r="I243" s="27">
        <v>20851.54</v>
      </c>
      <c r="J243" s="27">
        <v>0</v>
      </c>
      <c r="K243" s="27">
        <v>146931.82</v>
      </c>
      <c r="L243" s="68"/>
    </row>
    <row r="244" spans="1:12" x14ac:dyDescent="0.3">
      <c r="A244" s="47" t="s">
        <v>353</v>
      </c>
      <c r="B244" s="37" t="s">
        <v>353</v>
      </c>
      <c r="C244" s="38"/>
      <c r="D244" s="38"/>
      <c r="E244" s="38"/>
      <c r="F244" s="38"/>
      <c r="G244" s="48" t="s">
        <v>353</v>
      </c>
      <c r="H244" s="26"/>
      <c r="I244" s="26"/>
      <c r="J244" s="26"/>
      <c r="K244" s="26"/>
      <c r="L244" s="69"/>
    </row>
    <row r="245" spans="1:12" x14ac:dyDescent="0.3">
      <c r="A245" s="43" t="s">
        <v>697</v>
      </c>
      <c r="B245" s="37" t="s">
        <v>353</v>
      </c>
      <c r="C245" s="38"/>
      <c r="D245" s="38"/>
      <c r="E245" s="38"/>
      <c r="F245" s="44" t="s">
        <v>698</v>
      </c>
      <c r="G245" s="40"/>
      <c r="H245" s="25">
        <v>540088.97</v>
      </c>
      <c r="I245" s="25">
        <v>71202.429999999993</v>
      </c>
      <c r="J245" s="25">
        <v>0</v>
      </c>
      <c r="K245" s="25">
        <v>611291.4</v>
      </c>
      <c r="L245" s="74">
        <f t="shared" ref="L245:L249" si="1">I245-J245</f>
        <v>71202.429999999993</v>
      </c>
    </row>
    <row r="246" spans="1:12" x14ac:dyDescent="0.3">
      <c r="A246" s="45" t="s">
        <v>699</v>
      </c>
      <c r="B246" s="37" t="s">
        <v>353</v>
      </c>
      <c r="C246" s="38"/>
      <c r="D246" s="38"/>
      <c r="E246" s="38"/>
      <c r="F246" s="38"/>
      <c r="G246" s="46" t="s">
        <v>700</v>
      </c>
      <c r="H246" s="27">
        <v>208536.23</v>
      </c>
      <c r="I246" s="27">
        <v>25850.25</v>
      </c>
      <c r="J246" s="27">
        <v>0</v>
      </c>
      <c r="K246" s="27">
        <v>234386.48</v>
      </c>
      <c r="L246" s="74">
        <f t="shared" si="1"/>
        <v>25850.25</v>
      </c>
    </row>
    <row r="247" spans="1:12" x14ac:dyDescent="0.3">
      <c r="A247" s="45" t="s">
        <v>701</v>
      </c>
      <c r="B247" s="37" t="s">
        <v>353</v>
      </c>
      <c r="C247" s="38"/>
      <c r="D247" s="38"/>
      <c r="E247" s="38"/>
      <c r="F247" s="38"/>
      <c r="G247" s="46" t="s">
        <v>702</v>
      </c>
      <c r="H247" s="27">
        <v>226904.43</v>
      </c>
      <c r="I247" s="27">
        <v>26686.59</v>
      </c>
      <c r="J247" s="27">
        <v>0</v>
      </c>
      <c r="K247" s="27">
        <v>253591.02</v>
      </c>
      <c r="L247" s="74">
        <f t="shared" si="1"/>
        <v>26686.59</v>
      </c>
    </row>
    <row r="248" spans="1:12" x14ac:dyDescent="0.3">
      <c r="A248" s="45" t="s">
        <v>703</v>
      </c>
      <c r="B248" s="37" t="s">
        <v>353</v>
      </c>
      <c r="C248" s="38"/>
      <c r="D248" s="38"/>
      <c r="E248" s="38"/>
      <c r="F248" s="38"/>
      <c r="G248" s="46" t="s">
        <v>704</v>
      </c>
      <c r="H248" s="27">
        <v>46018.69</v>
      </c>
      <c r="I248" s="27">
        <v>10598.33</v>
      </c>
      <c r="J248" s="27">
        <v>0</v>
      </c>
      <c r="K248" s="27">
        <v>56617.02</v>
      </c>
      <c r="L248" s="74">
        <f t="shared" si="1"/>
        <v>10598.33</v>
      </c>
    </row>
    <row r="249" spans="1:12" x14ac:dyDescent="0.3">
      <c r="A249" s="45" t="s">
        <v>705</v>
      </c>
      <c r="B249" s="37" t="s">
        <v>353</v>
      </c>
      <c r="C249" s="38"/>
      <c r="D249" s="38"/>
      <c r="E249" s="38"/>
      <c r="F249" s="38"/>
      <c r="G249" s="46" t="s">
        <v>706</v>
      </c>
      <c r="H249" s="27">
        <v>58629.62</v>
      </c>
      <c r="I249" s="27">
        <v>8067.26</v>
      </c>
      <c r="J249" s="27">
        <v>0</v>
      </c>
      <c r="K249" s="27">
        <v>66696.88</v>
      </c>
      <c r="L249" s="74">
        <f t="shared" si="1"/>
        <v>8067.26</v>
      </c>
    </row>
    <row r="250" spans="1:12" x14ac:dyDescent="0.3">
      <c r="A250" s="47" t="s">
        <v>353</v>
      </c>
      <c r="B250" s="37" t="s">
        <v>353</v>
      </c>
      <c r="C250" s="38"/>
      <c r="D250" s="38"/>
      <c r="E250" s="38"/>
      <c r="F250" s="38"/>
      <c r="G250" s="48" t="s">
        <v>353</v>
      </c>
      <c r="H250" s="26"/>
      <c r="I250" s="26"/>
      <c r="J250" s="26"/>
      <c r="K250" s="26"/>
      <c r="L250" s="69"/>
    </row>
    <row r="251" spans="1:12" x14ac:dyDescent="0.3">
      <c r="A251" s="43" t="s">
        <v>707</v>
      </c>
      <c r="B251" s="37" t="s">
        <v>353</v>
      </c>
      <c r="C251" s="38"/>
      <c r="D251" s="38"/>
      <c r="E251" s="38"/>
      <c r="F251" s="44" t="s">
        <v>708</v>
      </c>
      <c r="G251" s="40"/>
      <c r="H251" s="25">
        <v>8825.9</v>
      </c>
      <c r="I251" s="25">
        <v>0</v>
      </c>
      <c r="J251" s="25">
        <v>0</v>
      </c>
      <c r="K251" s="25">
        <v>8825.9</v>
      </c>
      <c r="L251" s="74">
        <f>I251-J251</f>
        <v>0</v>
      </c>
    </row>
    <row r="252" spans="1:12" x14ac:dyDescent="0.3">
      <c r="A252" s="45" t="s">
        <v>709</v>
      </c>
      <c r="B252" s="37" t="s">
        <v>353</v>
      </c>
      <c r="C252" s="38"/>
      <c r="D252" s="38"/>
      <c r="E252" s="38"/>
      <c r="F252" s="38"/>
      <c r="G252" s="46" t="s">
        <v>710</v>
      </c>
      <c r="H252" s="27">
        <v>179.9</v>
      </c>
      <c r="I252" s="27">
        <v>0</v>
      </c>
      <c r="J252" s="27">
        <v>0</v>
      </c>
      <c r="K252" s="27">
        <v>179.9</v>
      </c>
      <c r="L252" s="68"/>
    </row>
    <row r="253" spans="1:12" x14ac:dyDescent="0.3">
      <c r="A253" s="45" t="s">
        <v>711</v>
      </c>
      <c r="B253" s="37" t="s">
        <v>353</v>
      </c>
      <c r="C253" s="38"/>
      <c r="D253" s="38"/>
      <c r="E253" s="38"/>
      <c r="F253" s="38"/>
      <c r="G253" s="46" t="s">
        <v>712</v>
      </c>
      <c r="H253" s="27">
        <v>8646</v>
      </c>
      <c r="I253" s="27">
        <v>0</v>
      </c>
      <c r="J253" s="27">
        <v>0</v>
      </c>
      <c r="K253" s="27">
        <v>8646</v>
      </c>
      <c r="L253" s="68"/>
    </row>
    <row r="254" spans="1:12" x14ac:dyDescent="0.3">
      <c r="A254" s="47" t="s">
        <v>353</v>
      </c>
      <c r="B254" s="37" t="s">
        <v>353</v>
      </c>
      <c r="C254" s="38"/>
      <c r="D254" s="38"/>
      <c r="E254" s="38"/>
      <c r="F254" s="38"/>
      <c r="G254" s="48" t="s">
        <v>353</v>
      </c>
      <c r="H254" s="26"/>
      <c r="I254" s="26"/>
      <c r="J254" s="26"/>
      <c r="K254" s="26"/>
      <c r="L254" s="69"/>
    </row>
    <row r="255" spans="1:12" x14ac:dyDescent="0.3">
      <c r="A255" s="43" t="s">
        <v>719</v>
      </c>
      <c r="B255" s="37" t="s">
        <v>353</v>
      </c>
      <c r="C255" s="38"/>
      <c r="D255" s="38"/>
      <c r="E255" s="38"/>
      <c r="F255" s="44" t="s">
        <v>720</v>
      </c>
      <c r="G255" s="40"/>
      <c r="H255" s="25">
        <v>83532.960000000006</v>
      </c>
      <c r="I255" s="25">
        <v>18713.12</v>
      </c>
      <c r="J255" s="25">
        <v>0</v>
      </c>
      <c r="K255" s="25">
        <v>102246.08</v>
      </c>
      <c r="L255" s="74">
        <f>I255-J255</f>
        <v>18713.12</v>
      </c>
    </row>
    <row r="256" spans="1:12" x14ac:dyDescent="0.3">
      <c r="A256" s="45" t="s">
        <v>721</v>
      </c>
      <c r="B256" s="37" t="s">
        <v>353</v>
      </c>
      <c r="C256" s="38"/>
      <c r="D256" s="38"/>
      <c r="E256" s="38"/>
      <c r="F256" s="38"/>
      <c r="G256" s="46" t="s">
        <v>722</v>
      </c>
      <c r="H256" s="27">
        <v>43137.63</v>
      </c>
      <c r="I256" s="27">
        <v>9526.2099999999991</v>
      </c>
      <c r="J256" s="27">
        <v>0</v>
      </c>
      <c r="K256" s="27">
        <v>52663.839999999997</v>
      </c>
      <c r="L256" s="68"/>
    </row>
    <row r="257" spans="1:12" x14ac:dyDescent="0.3">
      <c r="A257" s="45" t="s">
        <v>723</v>
      </c>
      <c r="B257" s="37" t="s">
        <v>353</v>
      </c>
      <c r="C257" s="38"/>
      <c r="D257" s="38"/>
      <c r="E257" s="38"/>
      <c r="F257" s="38"/>
      <c r="G257" s="46" t="s">
        <v>724</v>
      </c>
      <c r="H257" s="27">
        <v>18981.93</v>
      </c>
      <c r="I257" s="27">
        <v>3847.06</v>
      </c>
      <c r="J257" s="27">
        <v>0</v>
      </c>
      <c r="K257" s="27">
        <v>22828.99</v>
      </c>
      <c r="L257" s="68"/>
    </row>
    <row r="258" spans="1:12" x14ac:dyDescent="0.3">
      <c r="A258" s="45" t="s">
        <v>725</v>
      </c>
      <c r="B258" s="37" t="s">
        <v>353</v>
      </c>
      <c r="C258" s="38"/>
      <c r="D258" s="38"/>
      <c r="E258" s="38"/>
      <c r="F258" s="38"/>
      <c r="G258" s="46" t="s">
        <v>726</v>
      </c>
      <c r="H258" s="27">
        <v>4186</v>
      </c>
      <c r="I258" s="27">
        <v>0</v>
      </c>
      <c r="J258" s="27">
        <v>0</v>
      </c>
      <c r="K258" s="27">
        <v>4186</v>
      </c>
      <c r="L258" s="68"/>
    </row>
    <row r="259" spans="1:12" x14ac:dyDescent="0.3">
      <c r="A259" s="45" t="s">
        <v>727</v>
      </c>
      <c r="B259" s="37" t="s">
        <v>353</v>
      </c>
      <c r="C259" s="38"/>
      <c r="D259" s="38"/>
      <c r="E259" s="38"/>
      <c r="F259" s="38"/>
      <c r="G259" s="46" t="s">
        <v>728</v>
      </c>
      <c r="H259" s="27">
        <v>777.5</v>
      </c>
      <c r="I259" s="27">
        <v>70</v>
      </c>
      <c r="J259" s="27">
        <v>0</v>
      </c>
      <c r="K259" s="27">
        <v>847.5</v>
      </c>
      <c r="L259" s="68"/>
    </row>
    <row r="260" spans="1:12" x14ac:dyDescent="0.3">
      <c r="A260" s="45" t="s">
        <v>729</v>
      </c>
      <c r="B260" s="37" t="s">
        <v>353</v>
      </c>
      <c r="C260" s="38"/>
      <c r="D260" s="38"/>
      <c r="E260" s="38"/>
      <c r="F260" s="38"/>
      <c r="G260" s="46" t="s">
        <v>730</v>
      </c>
      <c r="H260" s="27">
        <v>15381.35</v>
      </c>
      <c r="I260" s="27">
        <v>5269.85</v>
      </c>
      <c r="J260" s="27">
        <v>0</v>
      </c>
      <c r="K260" s="27">
        <v>20651.2</v>
      </c>
      <c r="L260" s="68"/>
    </row>
    <row r="261" spans="1:12" x14ac:dyDescent="0.3">
      <c r="A261" s="45" t="s">
        <v>731</v>
      </c>
      <c r="B261" s="37" t="s">
        <v>353</v>
      </c>
      <c r="C261" s="38"/>
      <c r="D261" s="38"/>
      <c r="E261" s="38"/>
      <c r="F261" s="38"/>
      <c r="G261" s="46" t="s">
        <v>686</v>
      </c>
      <c r="H261" s="27">
        <v>1068.55</v>
      </c>
      <c r="I261" s="27">
        <v>0</v>
      </c>
      <c r="J261" s="27">
        <v>0</v>
      </c>
      <c r="K261" s="27">
        <v>1068.55</v>
      </c>
      <c r="L261" s="68"/>
    </row>
    <row r="262" spans="1:12" x14ac:dyDescent="0.3">
      <c r="A262" s="47" t="s">
        <v>353</v>
      </c>
      <c r="B262" s="37" t="s">
        <v>353</v>
      </c>
      <c r="C262" s="38"/>
      <c r="D262" s="38"/>
      <c r="E262" s="38"/>
      <c r="F262" s="38"/>
      <c r="G262" s="48" t="s">
        <v>353</v>
      </c>
      <c r="H262" s="26"/>
      <c r="I262" s="26"/>
      <c r="J262" s="26"/>
      <c r="K262" s="26"/>
      <c r="L262" s="69"/>
    </row>
    <row r="263" spans="1:12" x14ac:dyDescent="0.3">
      <c r="A263" s="43" t="s">
        <v>732</v>
      </c>
      <c r="B263" s="37" t="s">
        <v>353</v>
      </c>
      <c r="C263" s="38"/>
      <c r="D263" s="38"/>
      <c r="E263" s="38"/>
      <c r="F263" s="44" t="s">
        <v>733</v>
      </c>
      <c r="G263" s="40"/>
      <c r="H263" s="25">
        <v>89013.99</v>
      </c>
      <c r="I263" s="25">
        <v>18963.12</v>
      </c>
      <c r="J263" s="25">
        <v>0.01</v>
      </c>
      <c r="K263" s="25">
        <v>107977.1</v>
      </c>
      <c r="L263" s="74">
        <f>I263-J263</f>
        <v>18963.11</v>
      </c>
    </row>
    <row r="264" spans="1:12" x14ac:dyDescent="0.3">
      <c r="A264" s="45" t="s">
        <v>734</v>
      </c>
      <c r="B264" s="37" t="s">
        <v>353</v>
      </c>
      <c r="C264" s="38"/>
      <c r="D264" s="38"/>
      <c r="E264" s="38"/>
      <c r="F264" s="38"/>
      <c r="G264" s="46" t="s">
        <v>538</v>
      </c>
      <c r="H264" s="27">
        <v>11449.44</v>
      </c>
      <c r="I264" s="27">
        <v>2649.77</v>
      </c>
      <c r="J264" s="27">
        <v>0.01</v>
      </c>
      <c r="K264" s="27">
        <v>14099.2</v>
      </c>
      <c r="L264" s="68"/>
    </row>
    <row r="265" spans="1:12" x14ac:dyDescent="0.3">
      <c r="A265" s="45" t="s">
        <v>735</v>
      </c>
      <c r="B265" s="37" t="s">
        <v>353</v>
      </c>
      <c r="C265" s="38"/>
      <c r="D265" s="38"/>
      <c r="E265" s="38"/>
      <c r="F265" s="38"/>
      <c r="G265" s="46" t="s">
        <v>736</v>
      </c>
      <c r="H265" s="27">
        <v>14934.5</v>
      </c>
      <c r="I265" s="27">
        <v>1922.4</v>
      </c>
      <c r="J265" s="27">
        <v>0</v>
      </c>
      <c r="K265" s="27">
        <v>16856.900000000001</v>
      </c>
      <c r="L265" s="68"/>
    </row>
    <row r="266" spans="1:12" x14ac:dyDescent="0.3">
      <c r="A266" s="45" t="s">
        <v>737</v>
      </c>
      <c r="B266" s="37" t="s">
        <v>353</v>
      </c>
      <c r="C266" s="38"/>
      <c r="D266" s="38"/>
      <c r="E266" s="38"/>
      <c r="F266" s="38"/>
      <c r="G266" s="46" t="s">
        <v>738</v>
      </c>
      <c r="H266" s="27">
        <v>62630.05</v>
      </c>
      <c r="I266" s="27">
        <v>14390.95</v>
      </c>
      <c r="J266" s="27">
        <v>0</v>
      </c>
      <c r="K266" s="27">
        <v>77021</v>
      </c>
      <c r="L266" s="68"/>
    </row>
    <row r="267" spans="1:12" x14ac:dyDescent="0.3">
      <c r="A267" s="47" t="s">
        <v>353</v>
      </c>
      <c r="B267" s="37" t="s">
        <v>353</v>
      </c>
      <c r="C267" s="38"/>
      <c r="D267" s="38"/>
      <c r="E267" s="38"/>
      <c r="F267" s="38"/>
      <c r="G267" s="48" t="s">
        <v>353</v>
      </c>
      <c r="H267" s="26"/>
      <c r="I267" s="26"/>
      <c r="J267" s="26"/>
      <c r="K267" s="26"/>
      <c r="L267" s="69"/>
    </row>
    <row r="268" spans="1:12" x14ac:dyDescent="0.3">
      <c r="A268" s="43" t="s">
        <v>739</v>
      </c>
      <c r="B268" s="37" t="s">
        <v>353</v>
      </c>
      <c r="C268" s="38"/>
      <c r="D268" s="38"/>
      <c r="E268" s="38"/>
      <c r="F268" s="44" t="s">
        <v>740</v>
      </c>
      <c r="G268" s="40"/>
      <c r="H268" s="25">
        <v>45648.12</v>
      </c>
      <c r="I268" s="25">
        <v>12830.47</v>
      </c>
      <c r="J268" s="25">
        <v>0</v>
      </c>
      <c r="K268" s="25">
        <v>58478.59</v>
      </c>
      <c r="L268" s="74">
        <f>I268-J268</f>
        <v>12830.47</v>
      </c>
    </row>
    <row r="269" spans="1:12" x14ac:dyDescent="0.3">
      <c r="A269" s="45" t="s">
        <v>741</v>
      </c>
      <c r="B269" s="37" t="s">
        <v>353</v>
      </c>
      <c r="C269" s="38"/>
      <c r="D269" s="38"/>
      <c r="E269" s="38"/>
      <c r="F269" s="38"/>
      <c r="G269" s="46" t="s">
        <v>742</v>
      </c>
      <c r="H269" s="27">
        <v>160.03</v>
      </c>
      <c r="I269" s="27">
        <v>36.11</v>
      </c>
      <c r="J269" s="27">
        <v>0</v>
      </c>
      <c r="K269" s="27">
        <v>196.14</v>
      </c>
      <c r="L269" s="68"/>
    </row>
    <row r="270" spans="1:12" x14ac:dyDescent="0.3">
      <c r="A270" s="45" t="s">
        <v>743</v>
      </c>
      <c r="B270" s="37" t="s">
        <v>353</v>
      </c>
      <c r="C270" s="38"/>
      <c r="D270" s="38"/>
      <c r="E270" s="38"/>
      <c r="F270" s="38"/>
      <c r="G270" s="46" t="s">
        <v>744</v>
      </c>
      <c r="H270" s="27">
        <v>4890.55</v>
      </c>
      <c r="I270" s="27">
        <v>1760</v>
      </c>
      <c r="J270" s="27">
        <v>0</v>
      </c>
      <c r="K270" s="27">
        <v>6650.55</v>
      </c>
      <c r="L270" s="68"/>
    </row>
    <row r="271" spans="1:12" x14ac:dyDescent="0.3">
      <c r="A271" s="45" t="s">
        <v>745</v>
      </c>
      <c r="B271" s="37" t="s">
        <v>353</v>
      </c>
      <c r="C271" s="38"/>
      <c r="D271" s="38"/>
      <c r="E271" s="38"/>
      <c r="F271" s="38"/>
      <c r="G271" s="46" t="s">
        <v>746</v>
      </c>
      <c r="H271" s="27">
        <v>281</v>
      </c>
      <c r="I271" s="27">
        <v>72</v>
      </c>
      <c r="J271" s="27">
        <v>0</v>
      </c>
      <c r="K271" s="27">
        <v>353</v>
      </c>
      <c r="L271" s="68"/>
    </row>
    <row r="272" spans="1:12" x14ac:dyDescent="0.3">
      <c r="A272" s="45" t="s">
        <v>747</v>
      </c>
      <c r="B272" s="37" t="s">
        <v>353</v>
      </c>
      <c r="C272" s="38"/>
      <c r="D272" s="38"/>
      <c r="E272" s="38"/>
      <c r="F272" s="38"/>
      <c r="G272" s="46" t="s">
        <v>748</v>
      </c>
      <c r="H272" s="27">
        <v>0</v>
      </c>
      <c r="I272" s="27">
        <v>385.57</v>
      </c>
      <c r="J272" s="27">
        <v>0</v>
      </c>
      <c r="K272" s="27">
        <v>385.57</v>
      </c>
      <c r="L272" s="68"/>
    </row>
    <row r="273" spans="1:12" x14ac:dyDescent="0.3">
      <c r="A273" s="45" t="s">
        <v>749</v>
      </c>
      <c r="B273" s="37" t="s">
        <v>353</v>
      </c>
      <c r="C273" s="38"/>
      <c r="D273" s="38"/>
      <c r="E273" s="38"/>
      <c r="F273" s="38"/>
      <c r="G273" s="46" t="s">
        <v>750</v>
      </c>
      <c r="H273" s="27">
        <v>4698.5200000000004</v>
      </c>
      <c r="I273" s="27">
        <v>0</v>
      </c>
      <c r="J273" s="27">
        <v>0</v>
      </c>
      <c r="K273" s="27">
        <v>4698.5200000000004</v>
      </c>
      <c r="L273" s="68"/>
    </row>
    <row r="274" spans="1:12" x14ac:dyDescent="0.3">
      <c r="A274" s="45" t="s">
        <v>751</v>
      </c>
      <c r="B274" s="37" t="s">
        <v>353</v>
      </c>
      <c r="C274" s="38"/>
      <c r="D274" s="38"/>
      <c r="E274" s="38"/>
      <c r="F274" s="38"/>
      <c r="G274" s="46" t="s">
        <v>752</v>
      </c>
      <c r="H274" s="27">
        <v>0</v>
      </c>
      <c r="I274" s="27">
        <v>10</v>
      </c>
      <c r="J274" s="27">
        <v>0</v>
      </c>
      <c r="K274" s="27">
        <v>10</v>
      </c>
      <c r="L274" s="68"/>
    </row>
    <row r="275" spans="1:12" x14ac:dyDescent="0.3">
      <c r="A275" s="45" t="s">
        <v>753</v>
      </c>
      <c r="B275" s="37" t="s">
        <v>353</v>
      </c>
      <c r="C275" s="38"/>
      <c r="D275" s="38"/>
      <c r="E275" s="38"/>
      <c r="F275" s="38"/>
      <c r="G275" s="46" t="s">
        <v>754</v>
      </c>
      <c r="H275" s="27">
        <v>246</v>
      </c>
      <c r="I275" s="27">
        <v>0</v>
      </c>
      <c r="J275" s="27">
        <v>0</v>
      </c>
      <c r="K275" s="27">
        <v>246</v>
      </c>
      <c r="L275" s="68"/>
    </row>
    <row r="276" spans="1:12" x14ac:dyDescent="0.3">
      <c r="A276" s="45" t="s">
        <v>755</v>
      </c>
      <c r="B276" s="37" t="s">
        <v>353</v>
      </c>
      <c r="C276" s="38"/>
      <c r="D276" s="38"/>
      <c r="E276" s="38"/>
      <c r="F276" s="38"/>
      <c r="G276" s="46" t="s">
        <v>756</v>
      </c>
      <c r="H276" s="27">
        <v>4398.8999999999996</v>
      </c>
      <c r="I276" s="27">
        <v>0</v>
      </c>
      <c r="J276" s="27">
        <v>0</v>
      </c>
      <c r="K276" s="27">
        <v>4398.8999999999996</v>
      </c>
      <c r="L276" s="68"/>
    </row>
    <row r="277" spans="1:12" x14ac:dyDescent="0.3">
      <c r="A277" s="45" t="s">
        <v>759</v>
      </c>
      <c r="B277" s="37" t="s">
        <v>353</v>
      </c>
      <c r="C277" s="38"/>
      <c r="D277" s="38"/>
      <c r="E277" s="38"/>
      <c r="F277" s="38"/>
      <c r="G277" s="46" t="s">
        <v>760</v>
      </c>
      <c r="H277" s="27">
        <v>12039.4</v>
      </c>
      <c r="I277" s="27">
        <v>1601.22</v>
      </c>
      <c r="J277" s="27">
        <v>0</v>
      </c>
      <c r="K277" s="27">
        <v>13640.62</v>
      </c>
      <c r="L277" s="68"/>
    </row>
    <row r="278" spans="1:12" x14ac:dyDescent="0.3">
      <c r="A278" s="45" t="s">
        <v>761</v>
      </c>
      <c r="B278" s="37" t="s">
        <v>353</v>
      </c>
      <c r="C278" s="38"/>
      <c r="D278" s="38"/>
      <c r="E278" s="38"/>
      <c r="F278" s="38"/>
      <c r="G278" s="46" t="s">
        <v>762</v>
      </c>
      <c r="H278" s="27">
        <v>1273.17</v>
      </c>
      <c r="I278" s="27">
        <v>416.95</v>
      </c>
      <c r="J278" s="27">
        <v>0</v>
      </c>
      <c r="K278" s="27">
        <v>1690.12</v>
      </c>
      <c r="L278" s="68"/>
    </row>
    <row r="279" spans="1:12" x14ac:dyDescent="0.3">
      <c r="A279" s="45" t="s">
        <v>763</v>
      </c>
      <c r="B279" s="37" t="s">
        <v>353</v>
      </c>
      <c r="C279" s="38"/>
      <c r="D279" s="38"/>
      <c r="E279" s="38"/>
      <c r="F279" s="38"/>
      <c r="G279" s="46" t="s">
        <v>764</v>
      </c>
      <c r="H279" s="27">
        <v>0</v>
      </c>
      <c r="I279" s="27">
        <v>1773.12</v>
      </c>
      <c r="J279" s="27">
        <v>0</v>
      </c>
      <c r="K279" s="27">
        <v>1773.12</v>
      </c>
      <c r="L279" s="68"/>
    </row>
    <row r="280" spans="1:12" x14ac:dyDescent="0.3">
      <c r="A280" s="45" t="s">
        <v>765</v>
      </c>
      <c r="B280" s="37" t="s">
        <v>353</v>
      </c>
      <c r="C280" s="38"/>
      <c r="D280" s="38"/>
      <c r="E280" s="38"/>
      <c r="F280" s="38"/>
      <c r="G280" s="46" t="s">
        <v>766</v>
      </c>
      <c r="H280" s="27">
        <v>17660.55</v>
      </c>
      <c r="I280" s="27">
        <v>6775.5</v>
      </c>
      <c r="J280" s="27">
        <v>0</v>
      </c>
      <c r="K280" s="27">
        <v>24436.05</v>
      </c>
      <c r="L280" s="68"/>
    </row>
    <row r="281" spans="1:12" x14ac:dyDescent="0.3">
      <c r="A281" s="47" t="s">
        <v>353</v>
      </c>
      <c r="B281" s="37" t="s">
        <v>353</v>
      </c>
      <c r="C281" s="38"/>
      <c r="D281" s="38"/>
      <c r="E281" s="38"/>
      <c r="F281" s="38"/>
      <c r="G281" s="48" t="s">
        <v>353</v>
      </c>
      <c r="H281" s="26"/>
      <c r="I281" s="26"/>
      <c r="J281" s="26"/>
      <c r="K281" s="26"/>
      <c r="L281" s="69"/>
    </row>
    <row r="282" spans="1:12" x14ac:dyDescent="0.3">
      <c r="A282" s="43" t="s">
        <v>767</v>
      </c>
      <c r="B282" s="37" t="s">
        <v>353</v>
      </c>
      <c r="C282" s="38"/>
      <c r="D282" s="38"/>
      <c r="E282" s="38"/>
      <c r="F282" s="44" t="s">
        <v>768</v>
      </c>
      <c r="G282" s="40"/>
      <c r="H282" s="25">
        <v>6621.7</v>
      </c>
      <c r="I282" s="25">
        <v>117.5</v>
      </c>
      <c r="J282" s="25">
        <v>0</v>
      </c>
      <c r="K282" s="25">
        <v>6739.2</v>
      </c>
      <c r="L282" s="74">
        <f>I282-J282</f>
        <v>117.5</v>
      </c>
    </row>
    <row r="283" spans="1:12" x14ac:dyDescent="0.3">
      <c r="A283" s="45" t="s">
        <v>769</v>
      </c>
      <c r="B283" s="37" t="s">
        <v>353</v>
      </c>
      <c r="C283" s="38"/>
      <c r="D283" s="38"/>
      <c r="E283" s="38"/>
      <c r="F283" s="38"/>
      <c r="G283" s="46" t="s">
        <v>770</v>
      </c>
      <c r="H283" s="27">
        <v>800</v>
      </c>
      <c r="I283" s="27">
        <v>0</v>
      </c>
      <c r="J283" s="27">
        <v>0</v>
      </c>
      <c r="K283" s="27">
        <v>800</v>
      </c>
      <c r="L283" s="68"/>
    </row>
    <row r="284" spans="1:12" x14ac:dyDescent="0.3">
      <c r="A284" s="45" t="s">
        <v>771</v>
      </c>
      <c r="B284" s="37" t="s">
        <v>353</v>
      </c>
      <c r="C284" s="38"/>
      <c r="D284" s="38"/>
      <c r="E284" s="38"/>
      <c r="F284" s="38"/>
      <c r="G284" s="46" t="s">
        <v>772</v>
      </c>
      <c r="H284" s="27">
        <v>5806.7</v>
      </c>
      <c r="I284" s="27">
        <v>117.5</v>
      </c>
      <c r="J284" s="27">
        <v>0</v>
      </c>
      <c r="K284" s="27">
        <v>5924.2</v>
      </c>
      <c r="L284" s="68"/>
    </row>
    <row r="285" spans="1:12" x14ac:dyDescent="0.3">
      <c r="A285" s="45" t="s">
        <v>773</v>
      </c>
      <c r="B285" s="37" t="s">
        <v>353</v>
      </c>
      <c r="C285" s="38"/>
      <c r="D285" s="38"/>
      <c r="E285" s="38"/>
      <c r="F285" s="38"/>
      <c r="G285" s="46" t="s">
        <v>774</v>
      </c>
      <c r="H285" s="27">
        <v>15</v>
      </c>
      <c r="I285" s="27">
        <v>0</v>
      </c>
      <c r="J285" s="27">
        <v>0</v>
      </c>
      <c r="K285" s="27">
        <v>15</v>
      </c>
      <c r="L285" s="68"/>
    </row>
    <row r="286" spans="1:12" x14ac:dyDescent="0.3">
      <c r="A286" s="47" t="s">
        <v>353</v>
      </c>
      <c r="B286" s="37" t="s">
        <v>353</v>
      </c>
      <c r="C286" s="38"/>
      <c r="D286" s="38"/>
      <c r="E286" s="38"/>
      <c r="F286" s="38"/>
      <c r="G286" s="48" t="s">
        <v>353</v>
      </c>
      <c r="H286" s="26"/>
      <c r="I286" s="26"/>
      <c r="J286" s="26"/>
      <c r="K286" s="26"/>
      <c r="L286" s="69"/>
    </row>
    <row r="287" spans="1:12" x14ac:dyDescent="0.3">
      <c r="A287" s="43" t="s">
        <v>775</v>
      </c>
      <c r="B287" s="37" t="s">
        <v>353</v>
      </c>
      <c r="C287" s="38"/>
      <c r="D287" s="38"/>
      <c r="E287" s="38"/>
      <c r="F287" s="44" t="s">
        <v>776</v>
      </c>
      <c r="G287" s="40"/>
      <c r="H287" s="25">
        <v>3300</v>
      </c>
      <c r="I287" s="25">
        <v>0</v>
      </c>
      <c r="J287" s="25">
        <v>0</v>
      </c>
      <c r="K287" s="25">
        <v>3300</v>
      </c>
      <c r="L287" s="74">
        <f>I287-J287</f>
        <v>0</v>
      </c>
    </row>
    <row r="288" spans="1:12" x14ac:dyDescent="0.3">
      <c r="A288" s="45" t="s">
        <v>777</v>
      </c>
      <c r="B288" s="37" t="s">
        <v>353</v>
      </c>
      <c r="C288" s="38"/>
      <c r="D288" s="38"/>
      <c r="E288" s="38"/>
      <c r="F288" s="38"/>
      <c r="G288" s="46" t="s">
        <v>778</v>
      </c>
      <c r="H288" s="27">
        <v>3300</v>
      </c>
      <c r="I288" s="27">
        <v>0</v>
      </c>
      <c r="J288" s="27">
        <v>0</v>
      </c>
      <c r="K288" s="27">
        <v>3300</v>
      </c>
      <c r="L288" s="68"/>
    </row>
    <row r="289" spans="1:12" x14ac:dyDescent="0.3">
      <c r="A289" s="47" t="s">
        <v>353</v>
      </c>
      <c r="B289" s="37" t="s">
        <v>353</v>
      </c>
      <c r="C289" s="38"/>
      <c r="D289" s="38"/>
      <c r="E289" s="38"/>
      <c r="F289" s="38"/>
      <c r="G289" s="48" t="s">
        <v>353</v>
      </c>
      <c r="H289" s="26"/>
      <c r="I289" s="26"/>
      <c r="J289" s="26"/>
      <c r="K289" s="26"/>
      <c r="L289" s="69"/>
    </row>
    <row r="290" spans="1:12" x14ac:dyDescent="0.3">
      <c r="A290" s="43" t="s">
        <v>779</v>
      </c>
      <c r="B290" s="36" t="s">
        <v>353</v>
      </c>
      <c r="C290" s="44" t="s">
        <v>780</v>
      </c>
      <c r="D290" s="40"/>
      <c r="E290" s="40"/>
      <c r="F290" s="40"/>
      <c r="G290" s="40"/>
      <c r="H290" s="25">
        <v>319759.39</v>
      </c>
      <c r="I290" s="25">
        <v>41031.18</v>
      </c>
      <c r="J290" s="25">
        <v>0</v>
      </c>
      <c r="K290" s="25">
        <v>360790.57</v>
      </c>
      <c r="L290" s="74">
        <f>I290-J290</f>
        <v>41031.18</v>
      </c>
    </row>
    <row r="291" spans="1:12" x14ac:dyDescent="0.3">
      <c r="A291" s="43" t="s">
        <v>781</v>
      </c>
      <c r="B291" s="37" t="s">
        <v>353</v>
      </c>
      <c r="C291" s="38"/>
      <c r="D291" s="44" t="s">
        <v>780</v>
      </c>
      <c r="E291" s="40"/>
      <c r="F291" s="40"/>
      <c r="G291" s="40"/>
      <c r="H291" s="25">
        <v>319759.39</v>
      </c>
      <c r="I291" s="25">
        <v>41031.18</v>
      </c>
      <c r="J291" s="25">
        <v>0</v>
      </c>
      <c r="K291" s="25">
        <v>360790.57</v>
      </c>
      <c r="L291" s="72"/>
    </row>
    <row r="292" spans="1:12" x14ac:dyDescent="0.3">
      <c r="A292" s="43" t="s">
        <v>782</v>
      </c>
      <c r="B292" s="37" t="s">
        <v>353</v>
      </c>
      <c r="C292" s="38"/>
      <c r="D292" s="38"/>
      <c r="E292" s="44" t="s">
        <v>780</v>
      </c>
      <c r="F292" s="40"/>
      <c r="G292" s="40"/>
      <c r="H292" s="25">
        <v>319759.39</v>
      </c>
      <c r="I292" s="25">
        <v>41031.18</v>
      </c>
      <c r="J292" s="25">
        <v>0</v>
      </c>
      <c r="K292" s="25">
        <v>360790.57</v>
      </c>
      <c r="L292" s="72"/>
    </row>
    <row r="293" spans="1:12" x14ac:dyDescent="0.3">
      <c r="A293" s="43" t="s">
        <v>783</v>
      </c>
      <c r="B293" s="37" t="s">
        <v>353</v>
      </c>
      <c r="C293" s="38"/>
      <c r="D293" s="38"/>
      <c r="E293" s="38"/>
      <c r="F293" s="44" t="s">
        <v>784</v>
      </c>
      <c r="G293" s="40"/>
      <c r="H293" s="25">
        <v>235695.77</v>
      </c>
      <c r="I293" s="25">
        <v>23077.13</v>
      </c>
      <c r="J293" s="25">
        <v>0</v>
      </c>
      <c r="K293" s="25">
        <v>258772.9</v>
      </c>
      <c r="L293" s="74">
        <f>I293-J293</f>
        <v>23077.13</v>
      </c>
    </row>
    <row r="294" spans="1:12" x14ac:dyDescent="0.3">
      <c r="A294" s="45" t="s">
        <v>787</v>
      </c>
      <c r="B294" s="37" t="s">
        <v>353</v>
      </c>
      <c r="C294" s="38"/>
      <c r="D294" s="38"/>
      <c r="E294" s="38"/>
      <c r="F294" s="38"/>
      <c r="G294" s="46" t="s">
        <v>788</v>
      </c>
      <c r="H294" s="27">
        <v>4090</v>
      </c>
      <c r="I294" s="27">
        <v>3640</v>
      </c>
      <c r="J294" s="27">
        <v>0</v>
      </c>
      <c r="K294" s="27">
        <v>7730</v>
      </c>
      <c r="L294" s="68"/>
    </row>
    <row r="295" spans="1:12" x14ac:dyDescent="0.3">
      <c r="A295" s="45" t="s">
        <v>789</v>
      </c>
      <c r="B295" s="37" t="s">
        <v>353</v>
      </c>
      <c r="C295" s="38"/>
      <c r="D295" s="38"/>
      <c r="E295" s="38"/>
      <c r="F295" s="38"/>
      <c r="G295" s="46" t="s">
        <v>790</v>
      </c>
      <c r="H295" s="27">
        <v>139.97999999999999</v>
      </c>
      <c r="I295" s="27">
        <v>0</v>
      </c>
      <c r="J295" s="27">
        <v>0</v>
      </c>
      <c r="K295" s="27">
        <v>139.97999999999999</v>
      </c>
      <c r="L295" s="68"/>
    </row>
    <row r="296" spans="1:12" x14ac:dyDescent="0.3">
      <c r="A296" s="45" t="s">
        <v>791</v>
      </c>
      <c r="B296" s="37" t="s">
        <v>353</v>
      </c>
      <c r="C296" s="38"/>
      <c r="D296" s="38"/>
      <c r="E296" s="38"/>
      <c r="F296" s="38"/>
      <c r="G296" s="46" t="s">
        <v>792</v>
      </c>
      <c r="H296" s="27">
        <v>58208</v>
      </c>
      <c r="I296" s="27">
        <v>7276</v>
      </c>
      <c r="J296" s="27">
        <v>0</v>
      </c>
      <c r="K296" s="27">
        <v>65484</v>
      </c>
      <c r="L296" s="68"/>
    </row>
    <row r="297" spans="1:12" x14ac:dyDescent="0.3">
      <c r="A297" s="45" t="s">
        <v>793</v>
      </c>
      <c r="B297" s="37" t="s">
        <v>353</v>
      </c>
      <c r="C297" s="38"/>
      <c r="D297" s="38"/>
      <c r="E297" s="38"/>
      <c r="F297" s="38"/>
      <c r="G297" s="46" t="s">
        <v>794</v>
      </c>
      <c r="H297" s="27">
        <v>6913.37</v>
      </c>
      <c r="I297" s="27">
        <v>30</v>
      </c>
      <c r="J297" s="27">
        <v>0</v>
      </c>
      <c r="K297" s="27">
        <v>6943.37</v>
      </c>
      <c r="L297" s="68"/>
    </row>
    <row r="298" spans="1:12" x14ac:dyDescent="0.3">
      <c r="A298" s="45" t="s">
        <v>795</v>
      </c>
      <c r="B298" s="37" t="s">
        <v>353</v>
      </c>
      <c r="C298" s="38"/>
      <c r="D298" s="38"/>
      <c r="E298" s="38"/>
      <c r="F298" s="38"/>
      <c r="G298" s="46" t="s">
        <v>796</v>
      </c>
      <c r="H298" s="27">
        <v>56479.46</v>
      </c>
      <c r="I298" s="27">
        <v>5413.48</v>
      </c>
      <c r="J298" s="27">
        <v>0</v>
      </c>
      <c r="K298" s="27">
        <v>61892.94</v>
      </c>
      <c r="L298" s="68"/>
    </row>
    <row r="299" spans="1:12" x14ac:dyDescent="0.3">
      <c r="A299" s="45" t="s">
        <v>797</v>
      </c>
      <c r="B299" s="37" t="s">
        <v>353</v>
      </c>
      <c r="C299" s="38"/>
      <c r="D299" s="38"/>
      <c r="E299" s="38"/>
      <c r="F299" s="38"/>
      <c r="G299" s="46" t="s">
        <v>798</v>
      </c>
      <c r="H299" s="27">
        <v>5488.05</v>
      </c>
      <c r="I299" s="27">
        <v>0</v>
      </c>
      <c r="J299" s="27">
        <v>0</v>
      </c>
      <c r="K299" s="27">
        <v>5488.05</v>
      </c>
      <c r="L299" s="68"/>
    </row>
    <row r="300" spans="1:12" x14ac:dyDescent="0.3">
      <c r="A300" s="45" t="s">
        <v>799</v>
      </c>
      <c r="B300" s="37" t="s">
        <v>353</v>
      </c>
      <c r="C300" s="38"/>
      <c r="D300" s="38"/>
      <c r="E300" s="38"/>
      <c r="F300" s="38"/>
      <c r="G300" s="46" t="s">
        <v>800</v>
      </c>
      <c r="H300" s="27">
        <v>100647.4</v>
      </c>
      <c r="I300" s="27">
        <v>3176.53</v>
      </c>
      <c r="J300" s="27">
        <v>0</v>
      </c>
      <c r="K300" s="27">
        <v>103823.93</v>
      </c>
      <c r="L300" s="68"/>
    </row>
    <row r="301" spans="1:12" x14ac:dyDescent="0.3">
      <c r="A301" s="45" t="s">
        <v>801</v>
      </c>
      <c r="B301" s="37" t="s">
        <v>353</v>
      </c>
      <c r="C301" s="38"/>
      <c r="D301" s="38"/>
      <c r="E301" s="38"/>
      <c r="F301" s="38"/>
      <c r="G301" s="46" t="s">
        <v>802</v>
      </c>
      <c r="H301" s="27">
        <v>3729.51</v>
      </c>
      <c r="I301" s="27">
        <v>3541.12</v>
      </c>
      <c r="J301" s="27">
        <v>0</v>
      </c>
      <c r="K301" s="27">
        <v>7270.63</v>
      </c>
      <c r="L301" s="68"/>
    </row>
    <row r="302" spans="1:12" x14ac:dyDescent="0.3">
      <c r="A302" s="47" t="s">
        <v>353</v>
      </c>
      <c r="B302" s="37" t="s">
        <v>353</v>
      </c>
      <c r="C302" s="38"/>
      <c r="D302" s="38"/>
      <c r="E302" s="38"/>
      <c r="F302" s="38"/>
      <c r="G302" s="48" t="s">
        <v>353</v>
      </c>
      <c r="H302" s="26"/>
      <c r="I302" s="26"/>
      <c r="J302" s="26"/>
      <c r="K302" s="26"/>
      <c r="L302" s="69"/>
    </row>
    <row r="303" spans="1:12" x14ac:dyDescent="0.3">
      <c r="A303" s="43" t="s">
        <v>803</v>
      </c>
      <c r="B303" s="37" t="s">
        <v>353</v>
      </c>
      <c r="C303" s="38"/>
      <c r="D303" s="38"/>
      <c r="E303" s="38"/>
      <c r="F303" s="44" t="s">
        <v>804</v>
      </c>
      <c r="G303" s="40"/>
      <c r="H303" s="25">
        <v>29946.78</v>
      </c>
      <c r="I303" s="25">
        <v>5081.4399999999996</v>
      </c>
      <c r="J303" s="25">
        <v>0</v>
      </c>
      <c r="K303" s="25">
        <v>35028.22</v>
      </c>
      <c r="L303" s="74">
        <f>I303-J303</f>
        <v>5081.4399999999996</v>
      </c>
    </row>
    <row r="304" spans="1:12" x14ac:dyDescent="0.3">
      <c r="A304" s="45" t="s">
        <v>805</v>
      </c>
      <c r="B304" s="37" t="s">
        <v>353</v>
      </c>
      <c r="C304" s="38"/>
      <c r="D304" s="38"/>
      <c r="E304" s="38"/>
      <c r="F304" s="38"/>
      <c r="G304" s="46" t="s">
        <v>806</v>
      </c>
      <c r="H304" s="27">
        <v>549</v>
      </c>
      <c r="I304" s="27">
        <v>0</v>
      </c>
      <c r="J304" s="27">
        <v>0</v>
      </c>
      <c r="K304" s="27">
        <v>549</v>
      </c>
      <c r="L304" s="68"/>
    </row>
    <row r="305" spans="1:12" x14ac:dyDescent="0.3">
      <c r="A305" s="45" t="s">
        <v>807</v>
      </c>
      <c r="B305" s="37" t="s">
        <v>353</v>
      </c>
      <c r="C305" s="38"/>
      <c r="D305" s="38"/>
      <c r="E305" s="38"/>
      <c r="F305" s="38"/>
      <c r="G305" s="46" t="s">
        <v>808</v>
      </c>
      <c r="H305" s="27">
        <v>29397.78</v>
      </c>
      <c r="I305" s="27">
        <v>5081.4399999999996</v>
      </c>
      <c r="J305" s="27">
        <v>0</v>
      </c>
      <c r="K305" s="27">
        <v>34479.22</v>
      </c>
      <c r="L305" s="68"/>
    </row>
    <row r="306" spans="1:12" x14ac:dyDescent="0.3">
      <c r="A306" s="47" t="s">
        <v>353</v>
      </c>
      <c r="B306" s="37" t="s">
        <v>353</v>
      </c>
      <c r="C306" s="38"/>
      <c r="D306" s="38"/>
      <c r="E306" s="38"/>
      <c r="F306" s="38"/>
      <c r="G306" s="48" t="s">
        <v>353</v>
      </c>
      <c r="H306" s="26"/>
      <c r="I306" s="26"/>
      <c r="J306" s="26"/>
      <c r="K306" s="26"/>
      <c r="L306" s="69"/>
    </row>
    <row r="307" spans="1:12" x14ac:dyDescent="0.3">
      <c r="A307" s="43" t="s">
        <v>811</v>
      </c>
      <c r="B307" s="37" t="s">
        <v>353</v>
      </c>
      <c r="C307" s="38"/>
      <c r="D307" s="38"/>
      <c r="E307" s="38"/>
      <c r="F307" s="44" t="s">
        <v>812</v>
      </c>
      <c r="G307" s="40"/>
      <c r="H307" s="25">
        <v>35851.699999999997</v>
      </c>
      <c r="I307" s="25">
        <v>4426.13</v>
      </c>
      <c r="J307" s="25">
        <v>0</v>
      </c>
      <c r="K307" s="25">
        <v>40277.83</v>
      </c>
      <c r="L307" s="74">
        <f>I307-J307</f>
        <v>4426.13</v>
      </c>
    </row>
    <row r="308" spans="1:12" x14ac:dyDescent="0.3">
      <c r="A308" s="45" t="s">
        <v>813</v>
      </c>
      <c r="B308" s="37" t="s">
        <v>353</v>
      </c>
      <c r="C308" s="38"/>
      <c r="D308" s="38"/>
      <c r="E308" s="38"/>
      <c r="F308" s="38"/>
      <c r="G308" s="46" t="s">
        <v>814</v>
      </c>
      <c r="H308" s="27">
        <v>35851.699999999997</v>
      </c>
      <c r="I308" s="27">
        <v>4426.13</v>
      </c>
      <c r="J308" s="27">
        <v>0</v>
      </c>
      <c r="K308" s="27">
        <v>40277.83</v>
      </c>
      <c r="L308" s="68"/>
    </row>
    <row r="309" spans="1:12" x14ac:dyDescent="0.3">
      <c r="A309" s="47" t="s">
        <v>353</v>
      </c>
      <c r="B309" s="37" t="s">
        <v>353</v>
      </c>
      <c r="C309" s="38"/>
      <c r="D309" s="38"/>
      <c r="E309" s="38"/>
      <c r="F309" s="38"/>
      <c r="G309" s="48" t="s">
        <v>353</v>
      </c>
      <c r="H309" s="26"/>
      <c r="I309" s="26"/>
      <c r="J309" s="26"/>
      <c r="K309" s="26"/>
      <c r="L309" s="69"/>
    </row>
    <row r="310" spans="1:12" x14ac:dyDescent="0.3">
      <c r="A310" s="43" t="s">
        <v>815</v>
      </c>
      <c r="B310" s="37" t="s">
        <v>353</v>
      </c>
      <c r="C310" s="38"/>
      <c r="D310" s="38"/>
      <c r="E310" s="38"/>
      <c r="F310" s="44" t="s">
        <v>768</v>
      </c>
      <c r="G310" s="40"/>
      <c r="H310" s="25">
        <v>18265.14</v>
      </c>
      <c r="I310" s="25">
        <v>8446.48</v>
      </c>
      <c r="J310" s="25">
        <v>0</v>
      </c>
      <c r="K310" s="25">
        <v>26711.62</v>
      </c>
      <c r="L310" s="74">
        <f>I310-J310</f>
        <v>8446.48</v>
      </c>
    </row>
    <row r="311" spans="1:12" x14ac:dyDescent="0.3">
      <c r="A311" s="45" t="s">
        <v>816</v>
      </c>
      <c r="B311" s="37" t="s">
        <v>353</v>
      </c>
      <c r="C311" s="38"/>
      <c r="D311" s="38"/>
      <c r="E311" s="38"/>
      <c r="F311" s="38"/>
      <c r="G311" s="46" t="s">
        <v>770</v>
      </c>
      <c r="H311" s="27">
        <v>8822</v>
      </c>
      <c r="I311" s="27">
        <v>0</v>
      </c>
      <c r="J311" s="27">
        <v>0</v>
      </c>
      <c r="K311" s="27">
        <v>8822</v>
      </c>
      <c r="L311" s="68"/>
    </row>
    <row r="312" spans="1:12" x14ac:dyDescent="0.3">
      <c r="A312" s="45" t="s">
        <v>819</v>
      </c>
      <c r="B312" s="37" t="s">
        <v>353</v>
      </c>
      <c r="C312" s="38"/>
      <c r="D312" s="38"/>
      <c r="E312" s="38"/>
      <c r="F312" s="38"/>
      <c r="G312" s="46" t="s">
        <v>772</v>
      </c>
      <c r="H312" s="27">
        <v>9443.14</v>
      </c>
      <c r="I312" s="27">
        <v>8446.48</v>
      </c>
      <c r="J312" s="27">
        <v>0</v>
      </c>
      <c r="K312" s="27">
        <v>17889.62</v>
      </c>
      <c r="L312" s="68"/>
    </row>
    <row r="313" spans="1:12" x14ac:dyDescent="0.3">
      <c r="A313" s="47" t="s">
        <v>353</v>
      </c>
      <c r="B313" s="37" t="s">
        <v>353</v>
      </c>
      <c r="C313" s="38"/>
      <c r="D313" s="38"/>
      <c r="E313" s="38"/>
      <c r="F313" s="38"/>
      <c r="G313" s="48" t="s">
        <v>353</v>
      </c>
      <c r="H313" s="26"/>
      <c r="I313" s="26"/>
      <c r="J313" s="26"/>
      <c r="K313" s="26"/>
      <c r="L313" s="69"/>
    </row>
    <row r="314" spans="1:12" x14ac:dyDescent="0.3">
      <c r="A314" s="43" t="s">
        <v>820</v>
      </c>
      <c r="B314" s="36" t="s">
        <v>353</v>
      </c>
      <c r="C314" s="44" t="s">
        <v>821</v>
      </c>
      <c r="D314" s="40"/>
      <c r="E314" s="40"/>
      <c r="F314" s="40"/>
      <c r="G314" s="40"/>
      <c r="H314" s="25">
        <v>67822.009999999995</v>
      </c>
      <c r="I314" s="25">
        <v>10809.62</v>
      </c>
      <c r="J314" s="25">
        <v>0.05</v>
      </c>
      <c r="K314" s="25">
        <v>78631.58</v>
      </c>
      <c r="L314" s="74">
        <f>I314-J314</f>
        <v>10809.570000000002</v>
      </c>
    </row>
    <row r="315" spans="1:12" x14ac:dyDescent="0.3">
      <c r="A315" s="43" t="s">
        <v>822</v>
      </c>
      <c r="B315" s="37" t="s">
        <v>353</v>
      </c>
      <c r="C315" s="38"/>
      <c r="D315" s="44" t="s">
        <v>821</v>
      </c>
      <c r="E315" s="40"/>
      <c r="F315" s="40"/>
      <c r="G315" s="40"/>
      <c r="H315" s="25">
        <v>67822.009999999995</v>
      </c>
      <c r="I315" s="25">
        <v>10809.62</v>
      </c>
      <c r="J315" s="25">
        <v>0.05</v>
      </c>
      <c r="K315" s="25">
        <v>78631.58</v>
      </c>
      <c r="L315" s="72"/>
    </row>
    <row r="316" spans="1:12" x14ac:dyDescent="0.3">
      <c r="A316" s="43" t="s">
        <v>823</v>
      </c>
      <c r="B316" s="37" t="s">
        <v>353</v>
      </c>
      <c r="C316" s="38"/>
      <c r="D316" s="38"/>
      <c r="E316" s="44" t="s">
        <v>824</v>
      </c>
      <c r="F316" s="40"/>
      <c r="G316" s="40"/>
      <c r="H316" s="25">
        <v>67822.009999999995</v>
      </c>
      <c r="I316" s="25">
        <v>10809.62</v>
      </c>
      <c r="J316" s="25">
        <v>0.05</v>
      </c>
      <c r="K316" s="25">
        <v>78631.58</v>
      </c>
      <c r="L316" s="72"/>
    </row>
    <row r="317" spans="1:12" x14ac:dyDescent="0.3">
      <c r="A317" s="43" t="s">
        <v>825</v>
      </c>
      <c r="B317" s="37" t="s">
        <v>353</v>
      </c>
      <c r="C317" s="38"/>
      <c r="D317" s="38"/>
      <c r="E317" s="38"/>
      <c r="F317" s="44" t="s">
        <v>826</v>
      </c>
      <c r="G317" s="40"/>
      <c r="H317" s="25">
        <v>47800.49</v>
      </c>
      <c r="I317" s="25">
        <v>5340.77</v>
      </c>
      <c r="J317" s="25">
        <v>0.02</v>
      </c>
      <c r="K317" s="25">
        <v>53141.24</v>
      </c>
      <c r="L317" s="74">
        <f>I317-J317</f>
        <v>5340.75</v>
      </c>
    </row>
    <row r="318" spans="1:12" x14ac:dyDescent="0.3">
      <c r="A318" s="45" t="s">
        <v>827</v>
      </c>
      <c r="B318" s="37" t="s">
        <v>353</v>
      </c>
      <c r="C318" s="38"/>
      <c r="D318" s="38"/>
      <c r="E318" s="38"/>
      <c r="F318" s="38"/>
      <c r="G318" s="46" t="s">
        <v>828</v>
      </c>
      <c r="H318" s="27">
        <v>47800.49</v>
      </c>
      <c r="I318" s="27">
        <v>5340.77</v>
      </c>
      <c r="J318" s="27">
        <v>0.02</v>
      </c>
      <c r="K318" s="27">
        <v>53141.24</v>
      </c>
      <c r="L318" s="68"/>
    </row>
    <row r="319" spans="1:12" x14ac:dyDescent="0.3">
      <c r="A319" s="47" t="s">
        <v>353</v>
      </c>
      <c r="B319" s="37" t="s">
        <v>353</v>
      </c>
      <c r="C319" s="38"/>
      <c r="D319" s="38"/>
      <c r="E319" s="38"/>
      <c r="F319" s="38"/>
      <c r="G319" s="48" t="s">
        <v>353</v>
      </c>
      <c r="H319" s="26"/>
      <c r="I319" s="26"/>
      <c r="J319" s="26"/>
      <c r="K319" s="26"/>
      <c r="L319" s="69"/>
    </row>
    <row r="320" spans="1:12" x14ac:dyDescent="0.3">
      <c r="A320" s="43" t="s">
        <v>829</v>
      </c>
      <c r="B320" s="37" t="s">
        <v>353</v>
      </c>
      <c r="C320" s="38"/>
      <c r="D320" s="38"/>
      <c r="E320" s="38"/>
      <c r="F320" s="44" t="s">
        <v>830</v>
      </c>
      <c r="G320" s="40"/>
      <c r="H320" s="25">
        <v>3500</v>
      </c>
      <c r="I320" s="25">
        <v>3000</v>
      </c>
      <c r="J320" s="25">
        <v>0</v>
      </c>
      <c r="K320" s="25">
        <v>6500</v>
      </c>
      <c r="L320" s="74">
        <f>I320-J320</f>
        <v>3000</v>
      </c>
    </row>
    <row r="321" spans="1:12" x14ac:dyDescent="0.3">
      <c r="A321" s="45" t="s">
        <v>831</v>
      </c>
      <c r="B321" s="37" t="s">
        <v>353</v>
      </c>
      <c r="C321" s="38"/>
      <c r="D321" s="38"/>
      <c r="E321" s="38"/>
      <c r="F321" s="38"/>
      <c r="G321" s="46" t="s">
        <v>832</v>
      </c>
      <c r="H321" s="27">
        <v>3500</v>
      </c>
      <c r="I321" s="27">
        <v>3000</v>
      </c>
      <c r="J321" s="27">
        <v>0</v>
      </c>
      <c r="K321" s="27">
        <v>6500</v>
      </c>
      <c r="L321" s="68"/>
    </row>
    <row r="322" spans="1:12" x14ac:dyDescent="0.3">
      <c r="A322" s="47" t="s">
        <v>353</v>
      </c>
      <c r="B322" s="37" t="s">
        <v>353</v>
      </c>
      <c r="C322" s="38"/>
      <c r="D322" s="38"/>
      <c r="E322" s="38"/>
      <c r="F322" s="38"/>
      <c r="G322" s="48" t="s">
        <v>353</v>
      </c>
      <c r="H322" s="26"/>
      <c r="I322" s="26"/>
      <c r="J322" s="26"/>
      <c r="K322" s="26"/>
      <c r="L322" s="69"/>
    </row>
    <row r="323" spans="1:12" x14ac:dyDescent="0.3">
      <c r="A323" s="43" t="s">
        <v>833</v>
      </c>
      <c r="B323" s="37" t="s">
        <v>353</v>
      </c>
      <c r="C323" s="38"/>
      <c r="D323" s="38"/>
      <c r="E323" s="38"/>
      <c r="F323" s="44" t="s">
        <v>834</v>
      </c>
      <c r="G323" s="40"/>
      <c r="H323" s="25">
        <v>2593.27</v>
      </c>
      <c r="I323" s="25">
        <v>0</v>
      </c>
      <c r="J323" s="25">
        <v>0</v>
      </c>
      <c r="K323" s="25">
        <v>2593.27</v>
      </c>
      <c r="L323" s="74">
        <f>I323-J323</f>
        <v>0</v>
      </c>
    </row>
    <row r="324" spans="1:12" x14ac:dyDescent="0.3">
      <c r="A324" s="45" t="s">
        <v>835</v>
      </c>
      <c r="B324" s="37" t="s">
        <v>353</v>
      </c>
      <c r="C324" s="38"/>
      <c r="D324" s="38"/>
      <c r="E324" s="38"/>
      <c r="F324" s="38"/>
      <c r="G324" s="46" t="s">
        <v>836</v>
      </c>
      <c r="H324" s="27">
        <v>2593.27</v>
      </c>
      <c r="I324" s="27">
        <v>0</v>
      </c>
      <c r="J324" s="27">
        <v>0</v>
      </c>
      <c r="K324" s="27">
        <v>2593.27</v>
      </c>
      <c r="L324" s="68"/>
    </row>
    <row r="325" spans="1:12" x14ac:dyDescent="0.3">
      <c r="A325" s="47" t="s">
        <v>353</v>
      </c>
      <c r="B325" s="37" t="s">
        <v>353</v>
      </c>
      <c r="C325" s="38"/>
      <c r="D325" s="38"/>
      <c r="E325" s="38"/>
      <c r="F325" s="38"/>
      <c r="G325" s="48" t="s">
        <v>353</v>
      </c>
      <c r="H325" s="26"/>
      <c r="I325" s="26"/>
      <c r="J325" s="26"/>
      <c r="K325" s="26"/>
      <c r="L325" s="69"/>
    </row>
    <row r="326" spans="1:12" x14ac:dyDescent="0.3">
      <c r="A326" s="43" t="s">
        <v>837</v>
      </c>
      <c r="B326" s="37" t="s">
        <v>353</v>
      </c>
      <c r="C326" s="38"/>
      <c r="D326" s="38"/>
      <c r="E326" s="38"/>
      <c r="F326" s="44" t="s">
        <v>768</v>
      </c>
      <c r="G326" s="40"/>
      <c r="H326" s="25">
        <v>13928.25</v>
      </c>
      <c r="I326" s="25">
        <v>2468.85</v>
      </c>
      <c r="J326" s="25">
        <v>0.03</v>
      </c>
      <c r="K326" s="25">
        <v>16397.07</v>
      </c>
      <c r="L326" s="74">
        <f>I326-J326</f>
        <v>2468.8199999999997</v>
      </c>
    </row>
    <row r="327" spans="1:12" x14ac:dyDescent="0.3">
      <c r="A327" s="45" t="s">
        <v>838</v>
      </c>
      <c r="B327" s="37" t="s">
        <v>353</v>
      </c>
      <c r="C327" s="38"/>
      <c r="D327" s="38"/>
      <c r="E327" s="38"/>
      <c r="F327" s="38"/>
      <c r="G327" s="46" t="s">
        <v>836</v>
      </c>
      <c r="H327" s="27">
        <v>216.4</v>
      </c>
      <c r="I327" s="27">
        <v>0</v>
      </c>
      <c r="J327" s="27">
        <v>0</v>
      </c>
      <c r="K327" s="27">
        <v>216.4</v>
      </c>
      <c r="L327" s="68"/>
    </row>
    <row r="328" spans="1:12" x14ac:dyDescent="0.3">
      <c r="A328" s="45" t="s">
        <v>839</v>
      </c>
      <c r="B328" s="37" t="s">
        <v>353</v>
      </c>
      <c r="C328" s="38"/>
      <c r="D328" s="38"/>
      <c r="E328" s="38"/>
      <c r="F328" s="38"/>
      <c r="G328" s="46" t="s">
        <v>772</v>
      </c>
      <c r="H328" s="27">
        <v>1399.9</v>
      </c>
      <c r="I328" s="27">
        <v>0</v>
      </c>
      <c r="J328" s="27">
        <v>0</v>
      </c>
      <c r="K328" s="27">
        <v>1399.9</v>
      </c>
      <c r="L328" s="68"/>
    </row>
    <row r="329" spans="1:12" x14ac:dyDescent="0.3">
      <c r="A329" s="45" t="s">
        <v>840</v>
      </c>
      <c r="B329" s="37" t="s">
        <v>353</v>
      </c>
      <c r="C329" s="38"/>
      <c r="D329" s="38"/>
      <c r="E329" s="38"/>
      <c r="F329" s="38"/>
      <c r="G329" s="46" t="s">
        <v>730</v>
      </c>
      <c r="H329" s="27">
        <v>1705.39</v>
      </c>
      <c r="I329" s="27">
        <v>0</v>
      </c>
      <c r="J329" s="27">
        <v>0</v>
      </c>
      <c r="K329" s="27">
        <v>1705.39</v>
      </c>
      <c r="L329" s="68"/>
    </row>
    <row r="330" spans="1:12" x14ac:dyDescent="0.3">
      <c r="A330" s="45" t="s">
        <v>841</v>
      </c>
      <c r="B330" s="37" t="s">
        <v>353</v>
      </c>
      <c r="C330" s="38"/>
      <c r="D330" s="38"/>
      <c r="E330" s="38"/>
      <c r="F330" s="38"/>
      <c r="G330" s="46" t="s">
        <v>770</v>
      </c>
      <c r="H330" s="27">
        <v>0</v>
      </c>
      <c r="I330" s="27">
        <v>1143</v>
      </c>
      <c r="J330" s="27">
        <v>0</v>
      </c>
      <c r="K330" s="27">
        <v>1143</v>
      </c>
      <c r="L330" s="68"/>
    </row>
    <row r="331" spans="1:12" x14ac:dyDescent="0.3">
      <c r="A331" s="45" t="s">
        <v>842</v>
      </c>
      <c r="B331" s="37" t="s">
        <v>353</v>
      </c>
      <c r="C331" s="38"/>
      <c r="D331" s="38"/>
      <c r="E331" s="38"/>
      <c r="F331" s="38"/>
      <c r="G331" s="46" t="s">
        <v>843</v>
      </c>
      <c r="H331" s="27">
        <v>10606.56</v>
      </c>
      <c r="I331" s="27">
        <v>1325.85</v>
      </c>
      <c r="J331" s="27">
        <v>0.03</v>
      </c>
      <c r="K331" s="27">
        <v>11932.38</v>
      </c>
      <c r="L331" s="68"/>
    </row>
    <row r="332" spans="1:12" x14ac:dyDescent="0.3">
      <c r="A332" s="43" t="s">
        <v>353</v>
      </c>
      <c r="B332" s="37" t="s">
        <v>353</v>
      </c>
      <c r="C332" s="38"/>
      <c r="D332" s="38"/>
      <c r="E332" s="44" t="s">
        <v>353</v>
      </c>
      <c r="F332" s="40"/>
      <c r="G332" s="40"/>
      <c r="H332" s="28"/>
      <c r="I332" s="28"/>
      <c r="J332" s="28"/>
      <c r="K332" s="28"/>
      <c r="L332" s="73"/>
    </row>
    <row r="333" spans="1:12" x14ac:dyDescent="0.3">
      <c r="A333" s="43" t="s">
        <v>844</v>
      </c>
      <c r="B333" s="36" t="s">
        <v>353</v>
      </c>
      <c r="C333" s="44" t="s">
        <v>845</v>
      </c>
      <c r="D333" s="40"/>
      <c r="E333" s="40"/>
      <c r="F333" s="40"/>
      <c r="G333" s="40"/>
      <c r="H333" s="25">
        <v>332536.86</v>
      </c>
      <c r="I333" s="25">
        <v>45968.24</v>
      </c>
      <c r="J333" s="25">
        <v>0</v>
      </c>
      <c r="K333" s="25">
        <v>378505.1</v>
      </c>
      <c r="L333" s="74">
        <f>I333-J333</f>
        <v>45968.24</v>
      </c>
    </row>
    <row r="334" spans="1:12" x14ac:dyDescent="0.3">
      <c r="A334" s="43" t="s">
        <v>846</v>
      </c>
      <c r="B334" s="37" t="s">
        <v>353</v>
      </c>
      <c r="C334" s="38"/>
      <c r="D334" s="44" t="s">
        <v>845</v>
      </c>
      <c r="E334" s="40"/>
      <c r="F334" s="40"/>
      <c r="G334" s="40"/>
      <c r="H334" s="25">
        <v>332536.86</v>
      </c>
      <c r="I334" s="25">
        <v>45968.24</v>
      </c>
      <c r="J334" s="25">
        <v>0</v>
      </c>
      <c r="K334" s="25">
        <v>378505.1</v>
      </c>
      <c r="L334" s="72"/>
    </row>
    <row r="335" spans="1:12" x14ac:dyDescent="0.3">
      <c r="A335" s="43" t="s">
        <v>847</v>
      </c>
      <c r="B335" s="37" t="s">
        <v>353</v>
      </c>
      <c r="C335" s="38"/>
      <c r="D335" s="38"/>
      <c r="E335" s="44" t="s">
        <v>845</v>
      </c>
      <c r="F335" s="40"/>
      <c r="G335" s="40"/>
      <c r="H335" s="25">
        <v>332536.86</v>
      </c>
      <c r="I335" s="25">
        <v>45968.24</v>
      </c>
      <c r="J335" s="25">
        <v>0</v>
      </c>
      <c r="K335" s="25">
        <v>378505.1</v>
      </c>
      <c r="L335" s="72"/>
    </row>
    <row r="336" spans="1:12" x14ac:dyDescent="0.3">
      <c r="A336" s="43" t="s">
        <v>848</v>
      </c>
      <c r="B336" s="37" t="s">
        <v>353</v>
      </c>
      <c r="C336" s="38"/>
      <c r="D336" s="38"/>
      <c r="E336" s="38"/>
      <c r="F336" s="44" t="s">
        <v>830</v>
      </c>
      <c r="G336" s="40"/>
      <c r="H336" s="25">
        <v>328655.86</v>
      </c>
      <c r="I336" s="25">
        <v>36671.24</v>
      </c>
      <c r="J336" s="25">
        <v>0</v>
      </c>
      <c r="K336" s="25">
        <v>365327.1</v>
      </c>
      <c r="L336" s="74">
        <f>I336-J336</f>
        <v>36671.24</v>
      </c>
    </row>
    <row r="337" spans="1:12" x14ac:dyDescent="0.3">
      <c r="A337" s="45" t="s">
        <v>849</v>
      </c>
      <c r="B337" s="37" t="s">
        <v>353</v>
      </c>
      <c r="C337" s="38"/>
      <c r="D337" s="38"/>
      <c r="E337" s="38"/>
      <c r="F337" s="38"/>
      <c r="G337" s="46" t="s">
        <v>850</v>
      </c>
      <c r="H337" s="27">
        <v>328655.86</v>
      </c>
      <c r="I337" s="27">
        <v>36671.24</v>
      </c>
      <c r="J337" s="27">
        <v>0</v>
      </c>
      <c r="K337" s="27">
        <v>365327.1</v>
      </c>
      <c r="L337" s="68"/>
    </row>
    <row r="338" spans="1:12" x14ac:dyDescent="0.3">
      <c r="A338" s="47" t="s">
        <v>353</v>
      </c>
      <c r="B338" s="37" t="s">
        <v>353</v>
      </c>
      <c r="C338" s="38"/>
      <c r="D338" s="38"/>
      <c r="E338" s="38"/>
      <c r="F338" s="38"/>
      <c r="G338" s="48" t="s">
        <v>353</v>
      </c>
      <c r="H338" s="26"/>
      <c r="I338" s="26"/>
      <c r="J338" s="26"/>
      <c r="K338" s="26"/>
      <c r="L338" s="69"/>
    </row>
    <row r="339" spans="1:12" x14ac:dyDescent="0.3">
      <c r="A339" s="43" t="s">
        <v>851</v>
      </c>
      <c r="B339" s="37" t="s">
        <v>353</v>
      </c>
      <c r="C339" s="38"/>
      <c r="D339" s="38"/>
      <c r="E339" s="38"/>
      <c r="F339" s="44" t="s">
        <v>852</v>
      </c>
      <c r="G339" s="40"/>
      <c r="H339" s="25">
        <v>1740</v>
      </c>
      <c r="I339" s="25">
        <v>0</v>
      </c>
      <c r="J339" s="25">
        <v>0</v>
      </c>
      <c r="K339" s="25">
        <v>1740</v>
      </c>
      <c r="L339" s="74">
        <f>I339-J339</f>
        <v>0</v>
      </c>
    </row>
    <row r="340" spans="1:12" x14ac:dyDescent="0.3">
      <c r="A340" s="45" t="s">
        <v>853</v>
      </c>
      <c r="B340" s="37" t="s">
        <v>353</v>
      </c>
      <c r="C340" s="38"/>
      <c r="D340" s="38"/>
      <c r="E340" s="38"/>
      <c r="F340" s="38"/>
      <c r="G340" s="46" t="s">
        <v>854</v>
      </c>
      <c r="H340" s="27">
        <v>1740</v>
      </c>
      <c r="I340" s="27">
        <v>0</v>
      </c>
      <c r="J340" s="27">
        <v>0</v>
      </c>
      <c r="K340" s="27">
        <v>1740</v>
      </c>
      <c r="L340" s="68"/>
    </row>
    <row r="341" spans="1:12" x14ac:dyDescent="0.3">
      <c r="A341" s="47" t="s">
        <v>353</v>
      </c>
      <c r="B341" s="37" t="s">
        <v>353</v>
      </c>
      <c r="C341" s="38"/>
      <c r="D341" s="38"/>
      <c r="E341" s="38"/>
      <c r="F341" s="38"/>
      <c r="G341" s="48" t="s">
        <v>353</v>
      </c>
      <c r="H341" s="26"/>
      <c r="I341" s="26"/>
      <c r="J341" s="26"/>
      <c r="K341" s="26"/>
      <c r="L341" s="69"/>
    </row>
    <row r="342" spans="1:12" x14ac:dyDescent="0.3">
      <c r="A342" s="43" t="s">
        <v>855</v>
      </c>
      <c r="B342" s="37" t="s">
        <v>353</v>
      </c>
      <c r="C342" s="38"/>
      <c r="D342" s="38"/>
      <c r="E342" s="38"/>
      <c r="F342" s="44" t="s">
        <v>768</v>
      </c>
      <c r="G342" s="40"/>
      <c r="H342" s="25">
        <v>2141</v>
      </c>
      <c r="I342" s="25">
        <v>9297</v>
      </c>
      <c r="J342" s="25">
        <v>0</v>
      </c>
      <c r="K342" s="25">
        <v>11438</v>
      </c>
      <c r="L342" s="74">
        <f>I342-J342</f>
        <v>9297</v>
      </c>
    </row>
    <row r="343" spans="1:12" x14ac:dyDescent="0.3">
      <c r="A343" s="45" t="s">
        <v>856</v>
      </c>
      <c r="B343" s="37" t="s">
        <v>353</v>
      </c>
      <c r="C343" s="38"/>
      <c r="D343" s="38"/>
      <c r="E343" s="38"/>
      <c r="F343" s="38"/>
      <c r="G343" s="46" t="s">
        <v>770</v>
      </c>
      <c r="H343" s="27">
        <v>318</v>
      </c>
      <c r="I343" s="27">
        <v>684</v>
      </c>
      <c r="J343" s="27">
        <v>0</v>
      </c>
      <c r="K343" s="27">
        <v>1002</v>
      </c>
      <c r="L343" s="68"/>
    </row>
    <row r="344" spans="1:12" x14ac:dyDescent="0.3">
      <c r="A344" s="45" t="s">
        <v>857</v>
      </c>
      <c r="B344" s="37" t="s">
        <v>353</v>
      </c>
      <c r="C344" s="38"/>
      <c r="D344" s="38"/>
      <c r="E344" s="38"/>
      <c r="F344" s="38"/>
      <c r="G344" s="46" t="s">
        <v>772</v>
      </c>
      <c r="H344" s="27">
        <v>1823</v>
      </c>
      <c r="I344" s="27">
        <v>8613</v>
      </c>
      <c r="J344" s="27">
        <v>0</v>
      </c>
      <c r="K344" s="27">
        <v>10436</v>
      </c>
      <c r="L344" s="68"/>
    </row>
    <row r="345" spans="1:12" x14ac:dyDescent="0.3">
      <c r="A345" s="47" t="s">
        <v>353</v>
      </c>
      <c r="B345" s="37" t="s">
        <v>353</v>
      </c>
      <c r="C345" s="38"/>
      <c r="D345" s="38"/>
      <c r="E345" s="38"/>
      <c r="F345" s="38"/>
      <c r="G345" s="48" t="s">
        <v>353</v>
      </c>
      <c r="H345" s="26"/>
      <c r="I345" s="26"/>
      <c r="J345" s="26"/>
      <c r="K345" s="26"/>
      <c r="L345" s="69"/>
    </row>
    <row r="346" spans="1:12" x14ac:dyDescent="0.3">
      <c r="A346" s="43" t="s">
        <v>858</v>
      </c>
      <c r="B346" s="36" t="s">
        <v>353</v>
      </c>
      <c r="C346" s="44" t="s">
        <v>859</v>
      </c>
      <c r="D346" s="40"/>
      <c r="E346" s="40"/>
      <c r="F346" s="40"/>
      <c r="G346" s="40"/>
      <c r="H346" s="25">
        <v>391309.88</v>
      </c>
      <c r="I346" s="25">
        <v>124686.62</v>
      </c>
      <c r="J346" s="25">
        <v>0</v>
      </c>
      <c r="K346" s="25">
        <v>515996.5</v>
      </c>
      <c r="L346" s="74">
        <f>I346-J346</f>
        <v>124686.62</v>
      </c>
    </row>
    <row r="347" spans="1:12" x14ac:dyDescent="0.3">
      <c r="A347" s="43" t="s">
        <v>860</v>
      </c>
      <c r="B347" s="37" t="s">
        <v>353</v>
      </c>
      <c r="C347" s="38"/>
      <c r="D347" s="44" t="s">
        <v>859</v>
      </c>
      <c r="E347" s="40"/>
      <c r="F347" s="40"/>
      <c r="G347" s="40"/>
      <c r="H347" s="25">
        <v>391309.88</v>
      </c>
      <c r="I347" s="25">
        <v>124686.62</v>
      </c>
      <c r="J347" s="25">
        <v>0</v>
      </c>
      <c r="K347" s="25">
        <v>515996.5</v>
      </c>
      <c r="L347" s="72"/>
    </row>
    <row r="348" spans="1:12" x14ac:dyDescent="0.3">
      <c r="A348" s="43" t="s">
        <v>861</v>
      </c>
      <c r="B348" s="37" t="s">
        <v>353</v>
      </c>
      <c r="C348" s="38"/>
      <c r="D348" s="38"/>
      <c r="E348" s="44" t="s">
        <v>859</v>
      </c>
      <c r="F348" s="40"/>
      <c r="G348" s="40"/>
      <c r="H348" s="25">
        <v>391309.88</v>
      </c>
      <c r="I348" s="25">
        <v>124686.62</v>
      </c>
      <c r="J348" s="25">
        <v>0</v>
      </c>
      <c r="K348" s="25">
        <v>515996.5</v>
      </c>
      <c r="L348" s="72"/>
    </row>
    <row r="349" spans="1:12" x14ac:dyDescent="0.3">
      <c r="A349" s="43" t="s">
        <v>862</v>
      </c>
      <c r="B349" s="37" t="s">
        <v>353</v>
      </c>
      <c r="C349" s="38"/>
      <c r="D349" s="38"/>
      <c r="E349" s="38"/>
      <c r="F349" s="44" t="s">
        <v>863</v>
      </c>
      <c r="G349" s="40"/>
      <c r="H349" s="25">
        <v>115090.65</v>
      </c>
      <c r="I349" s="25">
        <v>41546.639999999999</v>
      </c>
      <c r="J349" s="25">
        <v>0</v>
      </c>
      <c r="K349" s="25">
        <v>156637.29</v>
      </c>
      <c r="L349" s="74">
        <f>I349-J349</f>
        <v>41546.639999999999</v>
      </c>
    </row>
    <row r="350" spans="1:12" x14ac:dyDescent="0.3">
      <c r="A350" s="45" t="s">
        <v>864</v>
      </c>
      <c r="B350" s="37" t="s">
        <v>353</v>
      </c>
      <c r="C350" s="38"/>
      <c r="D350" s="38"/>
      <c r="E350" s="38"/>
      <c r="F350" s="38"/>
      <c r="G350" s="46" t="s">
        <v>863</v>
      </c>
      <c r="H350" s="27">
        <v>115090.65</v>
      </c>
      <c r="I350" s="27">
        <v>41546.639999999999</v>
      </c>
      <c r="J350" s="27">
        <v>0</v>
      </c>
      <c r="K350" s="27">
        <v>156637.29</v>
      </c>
      <c r="L350" s="68"/>
    </row>
    <row r="351" spans="1:12" x14ac:dyDescent="0.3">
      <c r="A351" s="47" t="s">
        <v>353</v>
      </c>
      <c r="B351" s="37" t="s">
        <v>353</v>
      </c>
      <c r="C351" s="38"/>
      <c r="D351" s="38"/>
      <c r="E351" s="38"/>
      <c r="F351" s="38"/>
      <c r="G351" s="48" t="s">
        <v>353</v>
      </c>
      <c r="H351" s="26"/>
      <c r="I351" s="26"/>
      <c r="J351" s="26"/>
      <c r="K351" s="26"/>
      <c r="L351" s="69"/>
    </row>
    <row r="352" spans="1:12" x14ac:dyDescent="0.3">
      <c r="A352" s="43" t="s">
        <v>865</v>
      </c>
      <c r="B352" s="37" t="s">
        <v>353</v>
      </c>
      <c r="C352" s="38"/>
      <c r="D352" s="38"/>
      <c r="E352" s="38"/>
      <c r="F352" s="44" t="s">
        <v>866</v>
      </c>
      <c r="G352" s="40"/>
      <c r="H352" s="25">
        <v>58824.35</v>
      </c>
      <c r="I352" s="25">
        <v>18727.96</v>
      </c>
      <c r="J352" s="25">
        <v>0</v>
      </c>
      <c r="K352" s="25">
        <v>77552.31</v>
      </c>
      <c r="L352" s="74">
        <f>I352-J352</f>
        <v>18727.96</v>
      </c>
    </row>
    <row r="353" spans="1:12" x14ac:dyDescent="0.3">
      <c r="A353" s="45" t="s">
        <v>867</v>
      </c>
      <c r="B353" s="37" t="s">
        <v>353</v>
      </c>
      <c r="C353" s="38"/>
      <c r="D353" s="38"/>
      <c r="E353" s="38"/>
      <c r="F353" s="38"/>
      <c r="G353" s="46" t="s">
        <v>868</v>
      </c>
      <c r="H353" s="27">
        <v>43220</v>
      </c>
      <c r="I353" s="27">
        <v>11240</v>
      </c>
      <c r="J353" s="27">
        <v>0</v>
      </c>
      <c r="K353" s="27">
        <v>54460</v>
      </c>
      <c r="L353" s="68"/>
    </row>
    <row r="354" spans="1:12" x14ac:dyDescent="0.3">
      <c r="A354" s="45" t="s">
        <v>869</v>
      </c>
      <c r="B354" s="37" t="s">
        <v>353</v>
      </c>
      <c r="C354" s="38"/>
      <c r="D354" s="38"/>
      <c r="E354" s="38"/>
      <c r="F354" s="38"/>
      <c r="G354" s="46" t="s">
        <v>870</v>
      </c>
      <c r="H354" s="27">
        <v>15604.35</v>
      </c>
      <c r="I354" s="27">
        <v>7487.96</v>
      </c>
      <c r="J354" s="27">
        <v>0</v>
      </c>
      <c r="K354" s="27">
        <v>23092.31</v>
      </c>
      <c r="L354" s="68"/>
    </row>
    <row r="355" spans="1:12" x14ac:dyDescent="0.3">
      <c r="A355" s="47" t="s">
        <v>353</v>
      </c>
      <c r="B355" s="37" t="s">
        <v>353</v>
      </c>
      <c r="C355" s="38"/>
      <c r="D355" s="38"/>
      <c r="E355" s="38"/>
      <c r="F355" s="38"/>
      <c r="G355" s="48" t="s">
        <v>353</v>
      </c>
      <c r="H355" s="26"/>
      <c r="I355" s="26"/>
      <c r="J355" s="26"/>
      <c r="K355" s="26"/>
      <c r="L355" s="69"/>
    </row>
    <row r="356" spans="1:12" x14ac:dyDescent="0.3">
      <c r="A356" s="43" t="s">
        <v>871</v>
      </c>
      <c r="B356" s="37" t="s">
        <v>353</v>
      </c>
      <c r="C356" s="38"/>
      <c r="D356" s="38"/>
      <c r="E356" s="38"/>
      <c r="F356" s="44" t="s">
        <v>872</v>
      </c>
      <c r="G356" s="40"/>
      <c r="H356" s="25">
        <v>1056</v>
      </c>
      <c r="I356" s="25">
        <v>0</v>
      </c>
      <c r="J356" s="25">
        <v>0</v>
      </c>
      <c r="K356" s="25">
        <v>1056</v>
      </c>
      <c r="L356" s="74">
        <f>I356-J356</f>
        <v>0</v>
      </c>
    </row>
    <row r="357" spans="1:12" x14ac:dyDescent="0.3">
      <c r="A357" s="45" t="s">
        <v>873</v>
      </c>
      <c r="B357" s="37" t="s">
        <v>353</v>
      </c>
      <c r="C357" s="38"/>
      <c r="D357" s="38"/>
      <c r="E357" s="38"/>
      <c r="F357" s="38"/>
      <c r="G357" s="46" t="s">
        <v>874</v>
      </c>
      <c r="H357" s="27">
        <v>1056</v>
      </c>
      <c r="I357" s="27">
        <v>0</v>
      </c>
      <c r="J357" s="27">
        <v>0</v>
      </c>
      <c r="K357" s="27">
        <v>1056</v>
      </c>
      <c r="L357" s="68"/>
    </row>
    <row r="358" spans="1:12" x14ac:dyDescent="0.3">
      <c r="A358" s="47" t="s">
        <v>353</v>
      </c>
      <c r="B358" s="37" t="s">
        <v>353</v>
      </c>
      <c r="C358" s="38"/>
      <c r="D358" s="38"/>
      <c r="E358" s="38"/>
      <c r="F358" s="38"/>
      <c r="G358" s="48" t="s">
        <v>353</v>
      </c>
      <c r="H358" s="26"/>
      <c r="I358" s="26"/>
      <c r="J358" s="26"/>
      <c r="K358" s="26"/>
      <c r="L358" s="69"/>
    </row>
    <row r="359" spans="1:12" x14ac:dyDescent="0.3">
      <c r="A359" s="43" t="s">
        <v>875</v>
      </c>
      <c r="B359" s="37" t="s">
        <v>353</v>
      </c>
      <c r="C359" s="38"/>
      <c r="D359" s="38"/>
      <c r="E359" s="38"/>
      <c r="F359" s="44" t="s">
        <v>876</v>
      </c>
      <c r="G359" s="40"/>
      <c r="H359" s="25">
        <v>208682.62</v>
      </c>
      <c r="I359" s="25">
        <v>64412.02</v>
      </c>
      <c r="J359" s="25">
        <v>0</v>
      </c>
      <c r="K359" s="25">
        <v>273094.64</v>
      </c>
      <c r="L359" s="74">
        <f>I359-J359</f>
        <v>64412.02</v>
      </c>
    </row>
    <row r="360" spans="1:12" x14ac:dyDescent="0.3">
      <c r="A360" s="45" t="s">
        <v>877</v>
      </c>
      <c r="B360" s="37" t="s">
        <v>353</v>
      </c>
      <c r="C360" s="38"/>
      <c r="D360" s="38"/>
      <c r="E360" s="38"/>
      <c r="F360" s="38"/>
      <c r="G360" s="46" t="s">
        <v>878</v>
      </c>
      <c r="H360" s="27">
        <v>346.8</v>
      </c>
      <c r="I360" s="27">
        <v>0</v>
      </c>
      <c r="J360" s="27">
        <v>0</v>
      </c>
      <c r="K360" s="27">
        <v>346.8</v>
      </c>
      <c r="L360" s="74">
        <f t="shared" ref="L360:L365" si="2">I360-J360</f>
        <v>0</v>
      </c>
    </row>
    <row r="361" spans="1:12" x14ac:dyDescent="0.3">
      <c r="A361" s="45" t="s">
        <v>879</v>
      </c>
      <c r="B361" s="37" t="s">
        <v>353</v>
      </c>
      <c r="C361" s="38"/>
      <c r="D361" s="38"/>
      <c r="E361" s="38"/>
      <c r="F361" s="38"/>
      <c r="G361" s="46" t="s">
        <v>836</v>
      </c>
      <c r="H361" s="27">
        <v>1707.9</v>
      </c>
      <c r="I361" s="27">
        <v>5756.96</v>
      </c>
      <c r="J361" s="27">
        <v>0</v>
      </c>
      <c r="K361" s="27">
        <v>7464.86</v>
      </c>
      <c r="L361" s="74">
        <f t="shared" si="2"/>
        <v>5756.96</v>
      </c>
    </row>
    <row r="362" spans="1:12" x14ac:dyDescent="0.3">
      <c r="A362" s="45" t="s">
        <v>880</v>
      </c>
      <c r="B362" s="37" t="s">
        <v>353</v>
      </c>
      <c r="C362" s="38"/>
      <c r="D362" s="38"/>
      <c r="E362" s="38"/>
      <c r="F362" s="38"/>
      <c r="G362" s="46" t="s">
        <v>881</v>
      </c>
      <c r="H362" s="27">
        <v>39858</v>
      </c>
      <c r="I362" s="27">
        <v>36582</v>
      </c>
      <c r="J362" s="27">
        <v>0</v>
      </c>
      <c r="K362" s="27">
        <v>76440</v>
      </c>
      <c r="L362" s="74">
        <f t="shared" si="2"/>
        <v>36582</v>
      </c>
    </row>
    <row r="363" spans="1:12" x14ac:dyDescent="0.3">
      <c r="A363" s="45" t="s">
        <v>882</v>
      </c>
      <c r="B363" s="37" t="s">
        <v>353</v>
      </c>
      <c r="C363" s="38"/>
      <c r="D363" s="38"/>
      <c r="E363" s="38"/>
      <c r="F363" s="38"/>
      <c r="G363" s="46" t="s">
        <v>883</v>
      </c>
      <c r="H363" s="27">
        <v>5369.87</v>
      </c>
      <c r="I363" s="27">
        <v>2163.06</v>
      </c>
      <c r="J363" s="27">
        <v>0</v>
      </c>
      <c r="K363" s="27">
        <v>7532.93</v>
      </c>
      <c r="L363" s="74">
        <f t="shared" si="2"/>
        <v>2163.06</v>
      </c>
    </row>
    <row r="364" spans="1:12" x14ac:dyDescent="0.3">
      <c r="A364" s="45" t="s">
        <v>886</v>
      </c>
      <c r="B364" s="37" t="s">
        <v>353</v>
      </c>
      <c r="C364" s="38"/>
      <c r="D364" s="38"/>
      <c r="E364" s="38"/>
      <c r="F364" s="38"/>
      <c r="G364" s="46" t="s">
        <v>887</v>
      </c>
      <c r="H364" s="27">
        <v>148800</v>
      </c>
      <c r="I364" s="27">
        <v>17910</v>
      </c>
      <c r="J364" s="27">
        <v>0</v>
      </c>
      <c r="K364" s="27">
        <v>166710</v>
      </c>
      <c r="L364" s="74">
        <f t="shared" si="2"/>
        <v>17910</v>
      </c>
    </row>
    <row r="365" spans="1:12" x14ac:dyDescent="0.3">
      <c r="A365" s="45" t="s">
        <v>888</v>
      </c>
      <c r="B365" s="37" t="s">
        <v>353</v>
      </c>
      <c r="C365" s="38"/>
      <c r="D365" s="38"/>
      <c r="E365" s="38"/>
      <c r="F365" s="38"/>
      <c r="G365" s="46" t="s">
        <v>889</v>
      </c>
      <c r="H365" s="27">
        <v>12600.05</v>
      </c>
      <c r="I365" s="27">
        <v>2000</v>
      </c>
      <c r="J365" s="27">
        <v>0</v>
      </c>
      <c r="K365" s="27">
        <v>14600.05</v>
      </c>
      <c r="L365" s="74">
        <f t="shared" si="2"/>
        <v>2000</v>
      </c>
    </row>
    <row r="366" spans="1:12" x14ac:dyDescent="0.3">
      <c r="A366" s="47" t="s">
        <v>353</v>
      </c>
      <c r="B366" s="37" t="s">
        <v>353</v>
      </c>
      <c r="C366" s="38"/>
      <c r="D366" s="38"/>
      <c r="E366" s="38"/>
      <c r="F366" s="38"/>
      <c r="G366" s="48" t="s">
        <v>353</v>
      </c>
      <c r="H366" s="26"/>
      <c r="I366" s="26"/>
      <c r="J366" s="26"/>
      <c r="K366" s="26"/>
      <c r="L366" s="69"/>
    </row>
    <row r="367" spans="1:12" x14ac:dyDescent="0.3">
      <c r="A367" s="43" t="s">
        <v>894</v>
      </c>
      <c r="B367" s="37" t="s">
        <v>353</v>
      </c>
      <c r="C367" s="38"/>
      <c r="D367" s="38"/>
      <c r="E367" s="38"/>
      <c r="F367" s="44" t="s">
        <v>768</v>
      </c>
      <c r="G367" s="40"/>
      <c r="H367" s="25">
        <v>7656.26</v>
      </c>
      <c r="I367" s="25">
        <v>0</v>
      </c>
      <c r="J367" s="25">
        <v>0</v>
      </c>
      <c r="K367" s="25">
        <v>7656.26</v>
      </c>
      <c r="L367" s="74">
        <f>I367-J367</f>
        <v>0</v>
      </c>
    </row>
    <row r="368" spans="1:12" x14ac:dyDescent="0.3">
      <c r="A368" s="45" t="s">
        <v>895</v>
      </c>
      <c r="B368" s="37" t="s">
        <v>353</v>
      </c>
      <c r="C368" s="38"/>
      <c r="D368" s="38"/>
      <c r="E368" s="38"/>
      <c r="F368" s="38"/>
      <c r="G368" s="46" t="s">
        <v>770</v>
      </c>
      <c r="H368" s="27">
        <v>3180</v>
      </c>
      <c r="I368" s="27">
        <v>0</v>
      </c>
      <c r="J368" s="27">
        <v>0</v>
      </c>
      <c r="K368" s="27">
        <v>3180</v>
      </c>
      <c r="L368" s="68"/>
    </row>
    <row r="369" spans="1:12" x14ac:dyDescent="0.3">
      <c r="A369" s="45" t="s">
        <v>896</v>
      </c>
      <c r="B369" s="37" t="s">
        <v>353</v>
      </c>
      <c r="C369" s="38"/>
      <c r="D369" s="38"/>
      <c r="E369" s="38"/>
      <c r="F369" s="38"/>
      <c r="G369" s="46" t="s">
        <v>897</v>
      </c>
      <c r="H369" s="27">
        <v>795</v>
      </c>
      <c r="I369" s="27">
        <v>0</v>
      </c>
      <c r="J369" s="27">
        <v>0</v>
      </c>
      <c r="K369" s="27">
        <v>795</v>
      </c>
      <c r="L369" s="68"/>
    </row>
    <row r="370" spans="1:12" x14ac:dyDescent="0.3">
      <c r="A370" s="45" t="s">
        <v>898</v>
      </c>
      <c r="B370" s="37" t="s">
        <v>353</v>
      </c>
      <c r="C370" s="38"/>
      <c r="D370" s="38"/>
      <c r="E370" s="38"/>
      <c r="F370" s="38"/>
      <c r="G370" s="46" t="s">
        <v>899</v>
      </c>
      <c r="H370" s="27">
        <v>2400</v>
      </c>
      <c r="I370" s="27">
        <v>0</v>
      </c>
      <c r="J370" s="27">
        <v>0</v>
      </c>
      <c r="K370" s="27">
        <v>2400</v>
      </c>
      <c r="L370" s="68"/>
    </row>
    <row r="371" spans="1:12" x14ac:dyDescent="0.3">
      <c r="A371" s="45" t="s">
        <v>900</v>
      </c>
      <c r="B371" s="37" t="s">
        <v>353</v>
      </c>
      <c r="C371" s="38"/>
      <c r="D371" s="38"/>
      <c r="E371" s="38"/>
      <c r="F371" s="38"/>
      <c r="G371" s="46" t="s">
        <v>772</v>
      </c>
      <c r="H371" s="27">
        <v>1281.26</v>
      </c>
      <c r="I371" s="27">
        <v>0</v>
      </c>
      <c r="J371" s="27">
        <v>0</v>
      </c>
      <c r="K371" s="27">
        <v>1281.26</v>
      </c>
      <c r="L371" s="68"/>
    </row>
    <row r="372" spans="1:12" x14ac:dyDescent="0.3">
      <c r="A372" s="47" t="s">
        <v>353</v>
      </c>
      <c r="B372" s="37" t="s">
        <v>353</v>
      </c>
      <c r="C372" s="38"/>
      <c r="D372" s="38"/>
      <c r="E372" s="38"/>
      <c r="F372" s="38"/>
      <c r="G372" s="48" t="s">
        <v>353</v>
      </c>
      <c r="H372" s="26"/>
      <c r="I372" s="26"/>
      <c r="J372" s="26"/>
      <c r="K372" s="26"/>
      <c r="L372" s="69"/>
    </row>
    <row r="373" spans="1:12" x14ac:dyDescent="0.3">
      <c r="A373" s="43" t="s">
        <v>901</v>
      </c>
      <c r="B373" s="36" t="s">
        <v>353</v>
      </c>
      <c r="C373" s="44" t="s">
        <v>902</v>
      </c>
      <c r="D373" s="40"/>
      <c r="E373" s="40"/>
      <c r="F373" s="40"/>
      <c r="G373" s="40"/>
      <c r="H373" s="25">
        <v>25061.43</v>
      </c>
      <c r="I373" s="25">
        <v>837.47</v>
      </c>
      <c r="J373" s="25">
        <v>0</v>
      </c>
      <c r="K373" s="25">
        <v>25898.9</v>
      </c>
      <c r="L373" s="74">
        <f>I373-J373</f>
        <v>837.47</v>
      </c>
    </row>
    <row r="374" spans="1:12" x14ac:dyDescent="0.3">
      <c r="A374" s="43" t="s">
        <v>903</v>
      </c>
      <c r="B374" s="37" t="s">
        <v>353</v>
      </c>
      <c r="C374" s="38"/>
      <c r="D374" s="44" t="s">
        <v>902</v>
      </c>
      <c r="E374" s="40"/>
      <c r="F374" s="40"/>
      <c r="G374" s="40"/>
      <c r="H374" s="25">
        <v>25061.43</v>
      </c>
      <c r="I374" s="25">
        <v>837.47</v>
      </c>
      <c r="J374" s="25">
        <v>0</v>
      </c>
      <c r="K374" s="25">
        <v>25898.9</v>
      </c>
      <c r="L374" s="72"/>
    </row>
    <row r="375" spans="1:12" x14ac:dyDescent="0.3">
      <c r="A375" s="43" t="s">
        <v>904</v>
      </c>
      <c r="B375" s="37" t="s">
        <v>353</v>
      </c>
      <c r="C375" s="38"/>
      <c r="D375" s="38"/>
      <c r="E375" s="44" t="s">
        <v>902</v>
      </c>
      <c r="F375" s="40"/>
      <c r="G375" s="40"/>
      <c r="H375" s="25">
        <v>25061.43</v>
      </c>
      <c r="I375" s="25">
        <v>837.47</v>
      </c>
      <c r="J375" s="25">
        <v>0</v>
      </c>
      <c r="K375" s="25">
        <v>25898.9</v>
      </c>
      <c r="L375" s="72"/>
    </row>
    <row r="376" spans="1:12" x14ac:dyDescent="0.3">
      <c r="A376" s="43" t="s">
        <v>905</v>
      </c>
      <c r="B376" s="37" t="s">
        <v>353</v>
      </c>
      <c r="C376" s="38"/>
      <c r="D376" s="38"/>
      <c r="E376" s="38"/>
      <c r="F376" s="44" t="s">
        <v>906</v>
      </c>
      <c r="G376" s="40"/>
      <c r="H376" s="25">
        <v>5873.45</v>
      </c>
      <c r="I376" s="25">
        <v>837.47</v>
      </c>
      <c r="J376" s="25">
        <v>0</v>
      </c>
      <c r="K376" s="25">
        <v>6710.92</v>
      </c>
      <c r="L376" s="74">
        <f>I376-J376</f>
        <v>837.47</v>
      </c>
    </row>
    <row r="377" spans="1:12" x14ac:dyDescent="0.3">
      <c r="A377" s="45" t="s">
        <v>907</v>
      </c>
      <c r="B377" s="37" t="s">
        <v>353</v>
      </c>
      <c r="C377" s="38"/>
      <c r="D377" s="38"/>
      <c r="E377" s="38"/>
      <c r="F377" s="38"/>
      <c r="G377" s="46" t="s">
        <v>908</v>
      </c>
      <c r="H377" s="27">
        <v>5862.39</v>
      </c>
      <c r="I377" s="27">
        <v>837.47</v>
      </c>
      <c r="J377" s="27">
        <v>0</v>
      </c>
      <c r="K377" s="27">
        <v>6699.86</v>
      </c>
      <c r="L377" s="68"/>
    </row>
    <row r="378" spans="1:12" x14ac:dyDescent="0.3">
      <c r="A378" s="45" t="s">
        <v>909</v>
      </c>
      <c r="B378" s="37" t="s">
        <v>353</v>
      </c>
      <c r="C378" s="38"/>
      <c r="D378" s="38"/>
      <c r="E378" s="38"/>
      <c r="F378" s="38"/>
      <c r="G378" s="46" t="s">
        <v>910</v>
      </c>
      <c r="H378" s="27">
        <v>11.06</v>
      </c>
      <c r="I378" s="27">
        <v>0</v>
      </c>
      <c r="J378" s="27">
        <v>0</v>
      </c>
      <c r="K378" s="27">
        <v>11.06</v>
      </c>
      <c r="L378" s="68"/>
    </row>
    <row r="379" spans="1:12" x14ac:dyDescent="0.3">
      <c r="A379" s="47" t="s">
        <v>353</v>
      </c>
      <c r="B379" s="37" t="s">
        <v>353</v>
      </c>
      <c r="C379" s="38"/>
      <c r="D379" s="38"/>
      <c r="E379" s="38"/>
      <c r="F379" s="38"/>
      <c r="G379" s="48" t="s">
        <v>353</v>
      </c>
      <c r="H379" s="26"/>
      <c r="I379" s="26"/>
      <c r="J379" s="26"/>
      <c r="K379" s="26"/>
      <c r="L379" s="69"/>
    </row>
    <row r="380" spans="1:12" x14ac:dyDescent="0.3">
      <c r="A380" s="43" t="s">
        <v>911</v>
      </c>
      <c r="B380" s="37" t="s">
        <v>353</v>
      </c>
      <c r="C380" s="38"/>
      <c r="D380" s="38"/>
      <c r="E380" s="38"/>
      <c r="F380" s="44" t="s">
        <v>912</v>
      </c>
      <c r="G380" s="40"/>
      <c r="H380" s="25">
        <v>3648</v>
      </c>
      <c r="I380" s="25">
        <v>0</v>
      </c>
      <c r="J380" s="25">
        <v>0</v>
      </c>
      <c r="K380" s="25">
        <v>3648</v>
      </c>
      <c r="L380" s="74">
        <f>I380-J380</f>
        <v>0</v>
      </c>
    </row>
    <row r="381" spans="1:12" x14ac:dyDescent="0.3">
      <c r="A381" s="45" t="s">
        <v>915</v>
      </c>
      <c r="B381" s="37" t="s">
        <v>353</v>
      </c>
      <c r="C381" s="38"/>
      <c r="D381" s="38"/>
      <c r="E381" s="38"/>
      <c r="F381" s="38"/>
      <c r="G381" s="46" t="s">
        <v>916</v>
      </c>
      <c r="H381" s="27">
        <v>3153</v>
      </c>
      <c r="I381" s="27">
        <v>0</v>
      </c>
      <c r="J381" s="27">
        <v>0</v>
      </c>
      <c r="K381" s="27">
        <v>3153</v>
      </c>
      <c r="L381" s="68"/>
    </row>
    <row r="382" spans="1:12" x14ac:dyDescent="0.3">
      <c r="A382" s="45" t="s">
        <v>917</v>
      </c>
      <c r="B382" s="37" t="s">
        <v>353</v>
      </c>
      <c r="C382" s="38"/>
      <c r="D382" s="38"/>
      <c r="E382" s="38"/>
      <c r="F382" s="38"/>
      <c r="G382" s="46" t="s">
        <v>918</v>
      </c>
      <c r="H382" s="27">
        <v>495</v>
      </c>
      <c r="I382" s="27">
        <v>0</v>
      </c>
      <c r="J382" s="27">
        <v>0</v>
      </c>
      <c r="K382" s="27">
        <v>495</v>
      </c>
      <c r="L382" s="68"/>
    </row>
    <row r="383" spans="1:12" x14ac:dyDescent="0.3">
      <c r="A383" s="47" t="s">
        <v>353</v>
      </c>
      <c r="B383" s="37" t="s">
        <v>353</v>
      </c>
      <c r="C383" s="38"/>
      <c r="D383" s="38"/>
      <c r="E383" s="38"/>
      <c r="F383" s="38"/>
      <c r="G383" s="48" t="s">
        <v>353</v>
      </c>
      <c r="H383" s="26"/>
      <c r="I383" s="26"/>
      <c r="J383" s="26"/>
      <c r="K383" s="26"/>
      <c r="L383" s="74"/>
    </row>
    <row r="384" spans="1:12" x14ac:dyDescent="0.3">
      <c r="A384" s="43" t="s">
        <v>919</v>
      </c>
      <c r="B384" s="37" t="s">
        <v>353</v>
      </c>
      <c r="C384" s="38"/>
      <c r="D384" s="38"/>
      <c r="E384" s="38"/>
      <c r="F384" s="44" t="s">
        <v>920</v>
      </c>
      <c r="G384" s="40"/>
      <c r="H384" s="25">
        <v>15500</v>
      </c>
      <c r="I384" s="25">
        <v>0</v>
      </c>
      <c r="J384" s="25">
        <v>0</v>
      </c>
      <c r="K384" s="25">
        <v>15500</v>
      </c>
      <c r="L384" s="74">
        <f>I384-J384</f>
        <v>0</v>
      </c>
    </row>
    <row r="385" spans="1:12" x14ac:dyDescent="0.3">
      <c r="A385" s="45" t="s">
        <v>921</v>
      </c>
      <c r="B385" s="37" t="s">
        <v>353</v>
      </c>
      <c r="C385" s="38"/>
      <c r="D385" s="38"/>
      <c r="E385" s="38"/>
      <c r="F385" s="38"/>
      <c r="G385" s="46" t="s">
        <v>922</v>
      </c>
      <c r="H385" s="27">
        <v>15500</v>
      </c>
      <c r="I385" s="27">
        <v>0</v>
      </c>
      <c r="J385" s="27">
        <v>0</v>
      </c>
      <c r="K385" s="27">
        <v>15500</v>
      </c>
      <c r="L385" s="68"/>
    </row>
    <row r="386" spans="1:12" x14ac:dyDescent="0.3">
      <c r="A386" s="47" t="s">
        <v>353</v>
      </c>
      <c r="B386" s="37" t="s">
        <v>353</v>
      </c>
      <c r="C386" s="38"/>
      <c r="D386" s="38"/>
      <c r="E386" s="38"/>
      <c r="F386" s="38"/>
      <c r="G386" s="48" t="s">
        <v>353</v>
      </c>
      <c r="H386" s="26"/>
      <c r="I386" s="26"/>
      <c r="J386" s="26"/>
      <c r="K386" s="26"/>
      <c r="L386" s="69"/>
    </row>
    <row r="387" spans="1:12" x14ac:dyDescent="0.3">
      <c r="A387" s="43" t="s">
        <v>923</v>
      </c>
      <c r="B387" s="37" t="s">
        <v>353</v>
      </c>
      <c r="C387" s="38"/>
      <c r="D387" s="38"/>
      <c r="E387" s="38"/>
      <c r="F387" s="44" t="s">
        <v>924</v>
      </c>
      <c r="G387" s="40"/>
      <c r="H387" s="25">
        <v>39.979999999999997</v>
      </c>
      <c r="I387" s="25">
        <v>0</v>
      </c>
      <c r="J387" s="25">
        <v>0</v>
      </c>
      <c r="K387" s="25">
        <v>39.979999999999997</v>
      </c>
      <c r="L387" s="74">
        <f>I387-J387</f>
        <v>0</v>
      </c>
    </row>
    <row r="388" spans="1:12" x14ac:dyDescent="0.3">
      <c r="A388" s="45" t="s">
        <v>925</v>
      </c>
      <c r="B388" s="37" t="s">
        <v>353</v>
      </c>
      <c r="C388" s="38"/>
      <c r="D388" s="38"/>
      <c r="E388" s="38"/>
      <c r="F388" s="38"/>
      <c r="G388" s="46" t="s">
        <v>924</v>
      </c>
      <c r="H388" s="27">
        <v>39.979999999999997</v>
      </c>
      <c r="I388" s="27">
        <v>0</v>
      </c>
      <c r="J388" s="27">
        <v>0</v>
      </c>
      <c r="K388" s="27">
        <v>39.979999999999997</v>
      </c>
      <c r="L388" s="68"/>
    </row>
    <row r="389" spans="1:12" x14ac:dyDescent="0.3">
      <c r="A389" s="43" t="s">
        <v>353</v>
      </c>
      <c r="B389" s="36" t="s">
        <v>353</v>
      </c>
      <c r="C389" s="44" t="s">
        <v>353</v>
      </c>
      <c r="D389" s="40"/>
      <c r="E389" s="40"/>
      <c r="F389" s="40"/>
      <c r="G389" s="40"/>
      <c r="H389" s="28"/>
      <c r="I389" s="28"/>
      <c r="J389" s="28"/>
      <c r="K389" s="28"/>
      <c r="L389" s="73"/>
    </row>
    <row r="390" spans="1:12" x14ac:dyDescent="0.3">
      <c r="A390" s="43" t="s">
        <v>926</v>
      </c>
      <c r="B390" s="36" t="s">
        <v>353</v>
      </c>
      <c r="C390" s="44" t="s">
        <v>927</v>
      </c>
      <c r="D390" s="40"/>
      <c r="E390" s="40"/>
      <c r="F390" s="40"/>
      <c r="G390" s="40"/>
      <c r="H390" s="25">
        <v>1245628.1000000001</v>
      </c>
      <c r="I390" s="25">
        <v>149521.98000000001</v>
      </c>
      <c r="J390" s="25">
        <v>0</v>
      </c>
      <c r="K390" s="25">
        <v>1395150.08</v>
      </c>
      <c r="L390" s="74">
        <f>I390-J390</f>
        <v>149521.98000000001</v>
      </c>
    </row>
    <row r="391" spans="1:12" x14ac:dyDescent="0.3">
      <c r="A391" s="43" t="s">
        <v>928</v>
      </c>
      <c r="B391" s="37" t="s">
        <v>353</v>
      </c>
      <c r="C391" s="38"/>
      <c r="D391" s="44" t="s">
        <v>927</v>
      </c>
      <c r="E391" s="40"/>
      <c r="F391" s="40"/>
      <c r="G391" s="40"/>
      <c r="H391" s="25">
        <v>1245628.1000000001</v>
      </c>
      <c r="I391" s="25">
        <v>149521.98000000001</v>
      </c>
      <c r="J391" s="25">
        <v>0</v>
      </c>
      <c r="K391" s="25">
        <v>1395150.08</v>
      </c>
      <c r="L391" s="72"/>
    </row>
    <row r="392" spans="1:12" x14ac:dyDescent="0.3">
      <c r="A392" s="43" t="s">
        <v>929</v>
      </c>
      <c r="B392" s="37" t="s">
        <v>353</v>
      </c>
      <c r="C392" s="38"/>
      <c r="D392" s="38"/>
      <c r="E392" s="44" t="s">
        <v>927</v>
      </c>
      <c r="F392" s="40"/>
      <c r="G392" s="40"/>
      <c r="H392" s="25">
        <v>1245628.1000000001</v>
      </c>
      <c r="I392" s="25">
        <v>149521.98000000001</v>
      </c>
      <c r="J392" s="25">
        <v>0</v>
      </c>
      <c r="K392" s="25">
        <v>1395150.08</v>
      </c>
      <c r="L392" s="72"/>
    </row>
    <row r="393" spans="1:12" x14ac:dyDescent="0.3">
      <c r="A393" s="43" t="s">
        <v>930</v>
      </c>
      <c r="B393" s="37" t="s">
        <v>353</v>
      </c>
      <c r="C393" s="38"/>
      <c r="D393" s="38"/>
      <c r="E393" s="38"/>
      <c r="F393" s="44" t="s">
        <v>927</v>
      </c>
      <c r="G393" s="40"/>
      <c r="H393" s="25">
        <v>1245628.1000000001</v>
      </c>
      <c r="I393" s="25">
        <v>149521.98000000001</v>
      </c>
      <c r="J393" s="25">
        <v>0</v>
      </c>
      <c r="K393" s="25">
        <v>1395150.08</v>
      </c>
      <c r="L393" s="72"/>
    </row>
    <row r="394" spans="1:12" x14ac:dyDescent="0.3">
      <c r="A394" s="45" t="s">
        <v>931</v>
      </c>
      <c r="B394" s="37" t="s">
        <v>353</v>
      </c>
      <c r="C394" s="38"/>
      <c r="D394" s="38"/>
      <c r="E394" s="38"/>
      <c r="F394" s="38"/>
      <c r="G394" s="46" t="s">
        <v>932</v>
      </c>
      <c r="H394" s="27">
        <v>1240597.58</v>
      </c>
      <c r="I394" s="27">
        <v>148900.92000000001</v>
      </c>
      <c r="J394" s="27">
        <v>0</v>
      </c>
      <c r="K394" s="27">
        <v>1389498.5</v>
      </c>
      <c r="L394" s="74">
        <f t="shared" ref="L394:L395" si="3">I394-J394</f>
        <v>148900.92000000001</v>
      </c>
    </row>
    <row r="395" spans="1:12" x14ac:dyDescent="0.3">
      <c r="A395" s="45" t="s">
        <v>933</v>
      </c>
      <c r="B395" s="37" t="s">
        <v>353</v>
      </c>
      <c r="C395" s="38"/>
      <c r="D395" s="38"/>
      <c r="E395" s="38"/>
      <c r="F395" s="38"/>
      <c r="G395" s="46" t="s">
        <v>934</v>
      </c>
      <c r="H395" s="27">
        <v>5030.5200000000004</v>
      </c>
      <c r="I395" s="27">
        <v>621.05999999999995</v>
      </c>
      <c r="J395" s="27">
        <v>0</v>
      </c>
      <c r="K395" s="27">
        <v>5651.58</v>
      </c>
      <c r="L395" s="74">
        <f t="shared" si="3"/>
        <v>621.05999999999995</v>
      </c>
    </row>
    <row r="396" spans="1:12" x14ac:dyDescent="0.3">
      <c r="A396" s="47" t="s">
        <v>353</v>
      </c>
      <c r="B396" s="37" t="s">
        <v>353</v>
      </c>
      <c r="C396" s="38"/>
      <c r="D396" s="38"/>
      <c r="E396" s="38"/>
      <c r="F396" s="38"/>
      <c r="G396" s="48" t="s">
        <v>353</v>
      </c>
      <c r="H396" s="26"/>
      <c r="I396" s="26"/>
      <c r="J396" s="26"/>
      <c r="K396" s="26"/>
      <c r="L396" s="69"/>
    </row>
    <row r="397" spans="1:12" x14ac:dyDescent="0.3">
      <c r="A397" s="43" t="s">
        <v>935</v>
      </c>
      <c r="B397" s="36" t="s">
        <v>353</v>
      </c>
      <c r="C397" s="44" t="s">
        <v>936</v>
      </c>
      <c r="D397" s="40"/>
      <c r="E397" s="40"/>
      <c r="F397" s="40"/>
      <c r="G397" s="40"/>
      <c r="H397" s="25">
        <v>10584.16</v>
      </c>
      <c r="I397" s="25">
        <v>1724.8</v>
      </c>
      <c r="J397" s="25">
        <v>0</v>
      </c>
      <c r="K397" s="25">
        <v>12308.96</v>
      </c>
      <c r="L397" s="74">
        <f>I397-J397</f>
        <v>1724.8</v>
      </c>
    </row>
    <row r="398" spans="1:12" x14ac:dyDescent="0.3">
      <c r="A398" s="43" t="s">
        <v>937</v>
      </c>
      <c r="B398" s="37" t="s">
        <v>353</v>
      </c>
      <c r="C398" s="38"/>
      <c r="D398" s="44" t="s">
        <v>936</v>
      </c>
      <c r="E398" s="40"/>
      <c r="F398" s="40"/>
      <c r="G398" s="40"/>
      <c r="H398" s="25">
        <v>10584.16</v>
      </c>
      <c r="I398" s="25">
        <v>1724.8</v>
      </c>
      <c r="J398" s="25">
        <v>0</v>
      </c>
      <c r="K398" s="25">
        <v>12308.96</v>
      </c>
      <c r="L398" s="72"/>
    </row>
    <row r="399" spans="1:12" x14ac:dyDescent="0.3">
      <c r="A399" s="43" t="s">
        <v>938</v>
      </c>
      <c r="B399" s="37" t="s">
        <v>353</v>
      </c>
      <c r="C399" s="38"/>
      <c r="D399" s="38"/>
      <c r="E399" s="44" t="s">
        <v>936</v>
      </c>
      <c r="F399" s="40"/>
      <c r="G399" s="40"/>
      <c r="H399" s="25">
        <v>10584.16</v>
      </c>
      <c r="I399" s="25">
        <v>1724.8</v>
      </c>
      <c r="J399" s="25">
        <v>0</v>
      </c>
      <c r="K399" s="25">
        <v>12308.96</v>
      </c>
      <c r="L399" s="72"/>
    </row>
    <row r="400" spans="1:12" x14ac:dyDescent="0.3">
      <c r="A400" s="43" t="s">
        <v>939</v>
      </c>
      <c r="B400" s="37" t="s">
        <v>353</v>
      </c>
      <c r="C400" s="38"/>
      <c r="D400" s="38"/>
      <c r="E400" s="38"/>
      <c r="F400" s="44" t="s">
        <v>936</v>
      </c>
      <c r="G400" s="40"/>
      <c r="H400" s="25">
        <v>10584.16</v>
      </c>
      <c r="I400" s="25">
        <v>1724.8</v>
      </c>
      <c r="J400" s="25">
        <v>0</v>
      </c>
      <c r="K400" s="25">
        <v>12308.96</v>
      </c>
      <c r="L400" s="72"/>
    </row>
    <row r="401" spans="1:12" x14ac:dyDescent="0.3">
      <c r="A401" s="45" t="s">
        <v>940</v>
      </c>
      <c r="B401" s="37" t="s">
        <v>353</v>
      </c>
      <c r="C401" s="38"/>
      <c r="D401" s="38"/>
      <c r="E401" s="38"/>
      <c r="F401" s="38"/>
      <c r="G401" s="46" t="s">
        <v>576</v>
      </c>
      <c r="H401" s="27">
        <v>13493.11</v>
      </c>
      <c r="I401" s="27">
        <v>1724.8</v>
      </c>
      <c r="J401" s="27">
        <v>0</v>
      </c>
      <c r="K401" s="27">
        <v>15217.91</v>
      </c>
      <c r="L401" s="68"/>
    </row>
    <row r="402" spans="1:12" x14ac:dyDescent="0.3">
      <c r="A402" s="45" t="s">
        <v>941</v>
      </c>
      <c r="B402" s="37" t="s">
        <v>353</v>
      </c>
      <c r="C402" s="38"/>
      <c r="D402" s="38"/>
      <c r="E402" s="38"/>
      <c r="F402" s="38"/>
      <c r="G402" s="46" t="s">
        <v>574</v>
      </c>
      <c r="H402" s="27">
        <v>-2908.95</v>
      </c>
      <c r="I402" s="27">
        <v>0</v>
      </c>
      <c r="J402" s="27">
        <v>0</v>
      </c>
      <c r="K402" s="27">
        <v>-2908.95</v>
      </c>
      <c r="L402" s="68"/>
    </row>
    <row r="403" spans="1:12" x14ac:dyDescent="0.3">
      <c r="A403" s="47" t="s">
        <v>353</v>
      </c>
      <c r="B403" s="37" t="s">
        <v>353</v>
      </c>
      <c r="C403" s="38"/>
      <c r="D403" s="38"/>
      <c r="E403" s="38"/>
      <c r="F403" s="38"/>
      <c r="G403" s="48" t="s">
        <v>353</v>
      </c>
      <c r="H403" s="26"/>
      <c r="I403" s="26"/>
      <c r="J403" s="26"/>
      <c r="K403" s="26"/>
      <c r="L403" s="69"/>
    </row>
    <row r="404" spans="1:12" x14ac:dyDescent="0.3">
      <c r="A404" s="43" t="s">
        <v>942</v>
      </c>
      <c r="B404" s="36" t="s">
        <v>353</v>
      </c>
      <c r="C404" s="44" t="s">
        <v>943</v>
      </c>
      <c r="D404" s="40"/>
      <c r="E404" s="40"/>
      <c r="F404" s="40"/>
      <c r="G404" s="40"/>
      <c r="H404" s="25">
        <v>3986.22</v>
      </c>
      <c r="I404" s="25">
        <v>14785</v>
      </c>
      <c r="J404" s="25">
        <v>14399.76</v>
      </c>
      <c r="K404" s="25">
        <v>4371.46</v>
      </c>
      <c r="L404" s="74">
        <f>I404-J404</f>
        <v>385.23999999999978</v>
      </c>
    </row>
    <row r="405" spans="1:12" x14ac:dyDescent="0.3">
      <c r="A405" s="43" t="s">
        <v>944</v>
      </c>
      <c r="B405" s="37" t="s">
        <v>353</v>
      </c>
      <c r="C405" s="38"/>
      <c r="D405" s="44" t="s">
        <v>943</v>
      </c>
      <c r="E405" s="40"/>
      <c r="F405" s="40"/>
      <c r="G405" s="40"/>
      <c r="H405" s="25">
        <v>3986.22</v>
      </c>
      <c r="I405" s="25">
        <v>14785</v>
      </c>
      <c r="J405" s="25">
        <v>14399.76</v>
      </c>
      <c r="K405" s="25">
        <v>4371.46</v>
      </c>
      <c r="L405" s="72"/>
    </row>
    <row r="406" spans="1:12" x14ac:dyDescent="0.3">
      <c r="A406" s="43" t="s">
        <v>945</v>
      </c>
      <c r="B406" s="37" t="s">
        <v>353</v>
      </c>
      <c r="C406" s="38"/>
      <c r="D406" s="38"/>
      <c r="E406" s="44" t="s">
        <v>943</v>
      </c>
      <c r="F406" s="40"/>
      <c r="G406" s="40"/>
      <c r="H406" s="25">
        <v>3986.22</v>
      </c>
      <c r="I406" s="25">
        <v>14785</v>
      </c>
      <c r="J406" s="25">
        <v>14399.76</v>
      </c>
      <c r="K406" s="25">
        <v>4371.46</v>
      </c>
      <c r="L406" s="72"/>
    </row>
    <row r="407" spans="1:12" x14ac:dyDescent="0.3">
      <c r="A407" s="43" t="s">
        <v>946</v>
      </c>
      <c r="B407" s="37" t="s">
        <v>353</v>
      </c>
      <c r="C407" s="38"/>
      <c r="D407" s="38"/>
      <c r="E407" s="38"/>
      <c r="F407" s="44" t="s">
        <v>943</v>
      </c>
      <c r="G407" s="40"/>
      <c r="H407" s="25">
        <v>3986.22</v>
      </c>
      <c r="I407" s="25">
        <v>14785</v>
      </c>
      <c r="J407" s="25">
        <v>14399.76</v>
      </c>
      <c r="K407" s="25">
        <v>4371.46</v>
      </c>
      <c r="L407" s="72"/>
    </row>
    <row r="408" spans="1:12" x14ac:dyDescent="0.3">
      <c r="A408" s="45" t="s">
        <v>947</v>
      </c>
      <c r="B408" s="37" t="s">
        <v>353</v>
      </c>
      <c r="C408" s="38"/>
      <c r="D408" s="38"/>
      <c r="E408" s="38"/>
      <c r="F408" s="38"/>
      <c r="G408" s="46" t="s">
        <v>943</v>
      </c>
      <c r="H408" s="27">
        <v>3986.22</v>
      </c>
      <c r="I408" s="27">
        <v>14785</v>
      </c>
      <c r="J408" s="27">
        <v>14399.76</v>
      </c>
      <c r="K408" s="27">
        <v>4371.46</v>
      </c>
      <c r="L408" s="68"/>
    </row>
    <row r="409" spans="1:12" x14ac:dyDescent="0.3">
      <c r="A409" s="47" t="s">
        <v>353</v>
      </c>
      <c r="B409" s="37" t="s">
        <v>353</v>
      </c>
      <c r="C409" s="38"/>
      <c r="D409" s="38"/>
      <c r="E409" s="38"/>
      <c r="F409" s="38"/>
      <c r="G409" s="48" t="s">
        <v>353</v>
      </c>
      <c r="H409" s="26"/>
      <c r="I409" s="26"/>
      <c r="J409" s="26"/>
      <c r="K409" s="26"/>
      <c r="L409" s="69"/>
    </row>
    <row r="410" spans="1:12" x14ac:dyDescent="0.3">
      <c r="A410" s="43" t="s">
        <v>948</v>
      </c>
      <c r="B410" s="36" t="s">
        <v>353</v>
      </c>
      <c r="C410" s="44" t="s">
        <v>949</v>
      </c>
      <c r="D410" s="40"/>
      <c r="E410" s="40"/>
      <c r="F410" s="40"/>
      <c r="G410" s="40"/>
      <c r="H410" s="25">
        <v>289081.53999999998</v>
      </c>
      <c r="I410" s="25">
        <v>46769.41</v>
      </c>
      <c r="J410" s="25">
        <v>0</v>
      </c>
      <c r="K410" s="25">
        <v>335850.95</v>
      </c>
      <c r="L410" s="74">
        <f>I410-J410</f>
        <v>46769.41</v>
      </c>
    </row>
    <row r="411" spans="1:12" x14ac:dyDescent="0.3">
      <c r="A411" s="43" t="s">
        <v>950</v>
      </c>
      <c r="B411" s="37" t="s">
        <v>353</v>
      </c>
      <c r="C411" s="38"/>
      <c r="D411" s="44" t="s">
        <v>949</v>
      </c>
      <c r="E411" s="40"/>
      <c r="F411" s="40"/>
      <c r="G411" s="40"/>
      <c r="H411" s="25">
        <v>289081.53999999998</v>
      </c>
      <c r="I411" s="25">
        <v>46769.41</v>
      </c>
      <c r="J411" s="25">
        <v>0</v>
      </c>
      <c r="K411" s="25">
        <v>335850.95</v>
      </c>
      <c r="L411" s="72"/>
    </row>
    <row r="412" spans="1:12" x14ac:dyDescent="0.3">
      <c r="A412" s="43" t="s">
        <v>951</v>
      </c>
      <c r="B412" s="37" t="s">
        <v>353</v>
      </c>
      <c r="C412" s="38"/>
      <c r="D412" s="38"/>
      <c r="E412" s="44" t="s">
        <v>949</v>
      </c>
      <c r="F412" s="40"/>
      <c r="G412" s="40"/>
      <c r="H412" s="25">
        <v>289081.53999999998</v>
      </c>
      <c r="I412" s="25">
        <v>46769.41</v>
      </c>
      <c r="J412" s="25">
        <v>0</v>
      </c>
      <c r="K412" s="25">
        <v>335850.95</v>
      </c>
      <c r="L412" s="72"/>
    </row>
    <row r="413" spans="1:12" x14ac:dyDescent="0.3">
      <c r="A413" s="43" t="s">
        <v>952</v>
      </c>
      <c r="B413" s="37" t="s">
        <v>353</v>
      </c>
      <c r="C413" s="38"/>
      <c r="D413" s="38"/>
      <c r="E413" s="38"/>
      <c r="F413" s="44" t="s">
        <v>949</v>
      </c>
      <c r="G413" s="40"/>
      <c r="H413" s="25">
        <v>289081.53999999998</v>
      </c>
      <c r="I413" s="25">
        <v>46769.41</v>
      </c>
      <c r="J413" s="25">
        <v>0</v>
      </c>
      <c r="K413" s="25">
        <v>335850.95</v>
      </c>
      <c r="L413" s="72"/>
    </row>
    <row r="414" spans="1:12" x14ac:dyDescent="0.3">
      <c r="A414" s="45" t="s">
        <v>953</v>
      </c>
      <c r="B414" s="37" t="s">
        <v>353</v>
      </c>
      <c r="C414" s="38"/>
      <c r="D414" s="38"/>
      <c r="E414" s="38"/>
      <c r="F414" s="38"/>
      <c r="G414" s="46" t="s">
        <v>954</v>
      </c>
      <c r="H414" s="27">
        <v>1937.34</v>
      </c>
      <c r="I414" s="27">
        <v>884.41</v>
      </c>
      <c r="J414" s="27">
        <v>0</v>
      </c>
      <c r="K414" s="27">
        <v>2821.75</v>
      </c>
      <c r="L414" s="68"/>
    </row>
    <row r="415" spans="1:12" x14ac:dyDescent="0.3">
      <c r="A415" s="45" t="s">
        <v>955</v>
      </c>
      <c r="B415" s="37" t="s">
        <v>353</v>
      </c>
      <c r="C415" s="38"/>
      <c r="D415" s="38"/>
      <c r="E415" s="38"/>
      <c r="F415" s="38"/>
      <c r="G415" s="46" t="s">
        <v>956</v>
      </c>
      <c r="H415" s="27">
        <v>264354.5</v>
      </c>
      <c r="I415" s="27">
        <v>36000</v>
      </c>
      <c r="J415" s="27">
        <v>0</v>
      </c>
      <c r="K415" s="27">
        <v>300354.5</v>
      </c>
      <c r="L415" s="68"/>
    </row>
    <row r="416" spans="1:12" x14ac:dyDescent="0.3">
      <c r="A416" s="45" t="s">
        <v>957</v>
      </c>
      <c r="B416" s="37" t="s">
        <v>353</v>
      </c>
      <c r="C416" s="38"/>
      <c r="D416" s="38"/>
      <c r="E416" s="38"/>
      <c r="F416" s="38"/>
      <c r="G416" s="46" t="s">
        <v>958</v>
      </c>
      <c r="H416" s="27">
        <v>22789.7</v>
      </c>
      <c r="I416" s="27">
        <v>9885</v>
      </c>
      <c r="J416" s="27">
        <v>0</v>
      </c>
      <c r="K416" s="27">
        <v>32674.7</v>
      </c>
      <c r="L416" s="68"/>
    </row>
    <row r="417" spans="1:12" x14ac:dyDescent="0.3">
      <c r="A417" s="43" t="s">
        <v>353</v>
      </c>
      <c r="B417" s="37" t="s">
        <v>353</v>
      </c>
      <c r="C417" s="38"/>
      <c r="D417" s="38"/>
      <c r="E417" s="44" t="s">
        <v>353</v>
      </c>
      <c r="F417" s="40"/>
      <c r="G417" s="40"/>
      <c r="H417" s="28"/>
      <c r="I417" s="28"/>
      <c r="J417" s="28"/>
      <c r="K417" s="28"/>
      <c r="L417" s="73"/>
    </row>
    <row r="418" spans="1:12" x14ac:dyDescent="0.3">
      <c r="A418" s="43" t="s">
        <v>74</v>
      </c>
      <c r="B418" s="44" t="s">
        <v>959</v>
      </c>
      <c r="C418" s="40"/>
      <c r="D418" s="40"/>
      <c r="E418" s="40"/>
      <c r="F418" s="40"/>
      <c r="G418" s="40"/>
      <c r="H418" s="25">
        <v>26198697.010000002</v>
      </c>
      <c r="I418" s="25">
        <v>0</v>
      </c>
      <c r="J418" s="25">
        <v>3443736.91</v>
      </c>
      <c r="K418" s="25">
        <v>29642433.920000002</v>
      </c>
      <c r="L418" s="72"/>
    </row>
    <row r="419" spans="1:12" x14ac:dyDescent="0.3">
      <c r="A419" s="43" t="s">
        <v>960</v>
      </c>
      <c r="B419" s="36" t="s">
        <v>353</v>
      </c>
      <c r="C419" s="44" t="s">
        <v>959</v>
      </c>
      <c r="D419" s="40"/>
      <c r="E419" s="40"/>
      <c r="F419" s="40"/>
      <c r="G419" s="40"/>
      <c r="H419" s="25">
        <v>26198697.010000002</v>
      </c>
      <c r="I419" s="25">
        <v>0</v>
      </c>
      <c r="J419" s="25">
        <v>3443736.91</v>
      </c>
      <c r="K419" s="25">
        <v>29642433.920000002</v>
      </c>
      <c r="L419" s="72"/>
    </row>
    <row r="420" spans="1:12" x14ac:dyDescent="0.3">
      <c r="A420" s="43" t="s">
        <v>961</v>
      </c>
      <c r="B420" s="37" t="s">
        <v>353</v>
      </c>
      <c r="C420" s="38"/>
      <c r="D420" s="44" t="s">
        <v>959</v>
      </c>
      <c r="E420" s="40"/>
      <c r="F420" s="40"/>
      <c r="G420" s="40"/>
      <c r="H420" s="25">
        <v>26198697.010000002</v>
      </c>
      <c r="I420" s="25">
        <v>0</v>
      </c>
      <c r="J420" s="25">
        <v>3443736.91</v>
      </c>
      <c r="K420" s="25">
        <v>29642433.920000002</v>
      </c>
      <c r="L420" s="72"/>
    </row>
    <row r="421" spans="1:12" x14ac:dyDescent="0.3">
      <c r="A421" s="43" t="s">
        <v>962</v>
      </c>
      <c r="B421" s="37" t="s">
        <v>353</v>
      </c>
      <c r="C421" s="38"/>
      <c r="D421" s="38"/>
      <c r="E421" s="44" t="s">
        <v>963</v>
      </c>
      <c r="F421" s="40"/>
      <c r="G421" s="40"/>
      <c r="H421" s="25">
        <v>25595644.859999999</v>
      </c>
      <c r="I421" s="25">
        <v>0</v>
      </c>
      <c r="J421" s="25">
        <v>3329690.48</v>
      </c>
      <c r="K421" s="25">
        <v>28925335.34</v>
      </c>
      <c r="L421" s="72"/>
    </row>
    <row r="422" spans="1:12" x14ac:dyDescent="0.3">
      <c r="A422" s="43" t="s">
        <v>964</v>
      </c>
      <c r="B422" s="37" t="s">
        <v>353</v>
      </c>
      <c r="C422" s="38"/>
      <c r="D422" s="38"/>
      <c r="E422" s="38"/>
      <c r="F422" s="44" t="s">
        <v>963</v>
      </c>
      <c r="G422" s="40"/>
      <c r="H422" s="25">
        <v>25595644.859999999</v>
      </c>
      <c r="I422" s="25">
        <v>0</v>
      </c>
      <c r="J422" s="25">
        <v>3329690.48</v>
      </c>
      <c r="K422" s="25">
        <v>28925335.34</v>
      </c>
      <c r="L422" s="72"/>
    </row>
    <row r="423" spans="1:12" x14ac:dyDescent="0.3">
      <c r="A423" s="45" t="s">
        <v>965</v>
      </c>
      <c r="B423" s="37" t="s">
        <v>353</v>
      </c>
      <c r="C423" s="38"/>
      <c r="D423" s="38"/>
      <c r="E423" s="38"/>
      <c r="F423" s="38"/>
      <c r="G423" s="46" t="s">
        <v>966</v>
      </c>
      <c r="H423" s="27">
        <v>25595644.859999999</v>
      </c>
      <c r="I423" s="27">
        <v>0</v>
      </c>
      <c r="J423" s="27">
        <v>3329690.48</v>
      </c>
      <c r="K423" s="27">
        <v>28925335.34</v>
      </c>
      <c r="L423" s="68"/>
    </row>
    <row r="424" spans="1:12" x14ac:dyDescent="0.3">
      <c r="A424" s="47" t="s">
        <v>353</v>
      </c>
      <c r="B424" s="37" t="s">
        <v>353</v>
      </c>
      <c r="C424" s="38"/>
      <c r="D424" s="38"/>
      <c r="E424" s="38"/>
      <c r="F424" s="38"/>
      <c r="G424" s="48" t="s">
        <v>353</v>
      </c>
      <c r="H424" s="26"/>
      <c r="I424" s="26"/>
      <c r="J424" s="26"/>
      <c r="K424" s="26"/>
      <c r="L424" s="69"/>
    </row>
    <row r="425" spans="1:12" x14ac:dyDescent="0.3">
      <c r="A425" s="43" t="s">
        <v>967</v>
      </c>
      <c r="B425" s="37" t="s">
        <v>353</v>
      </c>
      <c r="C425" s="38"/>
      <c r="D425" s="38"/>
      <c r="E425" s="44" t="s">
        <v>968</v>
      </c>
      <c r="F425" s="40"/>
      <c r="G425" s="40"/>
      <c r="H425" s="25">
        <v>289671.53999999998</v>
      </c>
      <c r="I425" s="25">
        <v>0</v>
      </c>
      <c r="J425" s="25">
        <v>46192.02</v>
      </c>
      <c r="K425" s="25">
        <v>335863.56</v>
      </c>
      <c r="L425" s="72"/>
    </row>
    <row r="426" spans="1:12" x14ac:dyDescent="0.3">
      <c r="A426" s="43" t="s">
        <v>969</v>
      </c>
      <c r="B426" s="37" t="s">
        <v>353</v>
      </c>
      <c r="C426" s="38"/>
      <c r="D426" s="38"/>
      <c r="E426" s="38"/>
      <c r="F426" s="44" t="s">
        <v>970</v>
      </c>
      <c r="G426" s="40"/>
      <c r="H426" s="25">
        <v>289671.53999999998</v>
      </c>
      <c r="I426" s="25">
        <v>0</v>
      </c>
      <c r="J426" s="25">
        <v>46192.02</v>
      </c>
      <c r="K426" s="25">
        <v>335863.56</v>
      </c>
      <c r="L426" s="72"/>
    </row>
    <row r="427" spans="1:12" x14ac:dyDescent="0.3">
      <c r="A427" s="45" t="s">
        <v>971</v>
      </c>
      <c r="B427" s="37" t="s">
        <v>353</v>
      </c>
      <c r="C427" s="38"/>
      <c r="D427" s="38"/>
      <c r="E427" s="38"/>
      <c r="F427" s="38"/>
      <c r="G427" s="46" t="s">
        <v>972</v>
      </c>
      <c r="H427" s="27">
        <v>289671.53999999998</v>
      </c>
      <c r="I427" s="27">
        <v>0</v>
      </c>
      <c r="J427" s="27">
        <v>46192.02</v>
      </c>
      <c r="K427" s="27">
        <v>335863.56</v>
      </c>
      <c r="L427" s="68"/>
    </row>
    <row r="428" spans="1:12" x14ac:dyDescent="0.3">
      <c r="A428" s="47" t="s">
        <v>353</v>
      </c>
      <c r="B428" s="37" t="s">
        <v>353</v>
      </c>
      <c r="C428" s="38"/>
      <c r="D428" s="38"/>
      <c r="E428" s="38"/>
      <c r="F428" s="38"/>
      <c r="G428" s="48" t="s">
        <v>353</v>
      </c>
      <c r="H428" s="26"/>
      <c r="I428" s="26"/>
      <c r="J428" s="26"/>
      <c r="K428" s="26"/>
      <c r="L428" s="69"/>
    </row>
    <row r="429" spans="1:12" x14ac:dyDescent="0.3">
      <c r="A429" s="43" t="s">
        <v>973</v>
      </c>
      <c r="B429" s="37" t="s">
        <v>353</v>
      </c>
      <c r="C429" s="38"/>
      <c r="D429" s="38"/>
      <c r="E429" s="44" t="s">
        <v>974</v>
      </c>
      <c r="F429" s="40"/>
      <c r="G429" s="40"/>
      <c r="H429" s="25">
        <v>286508.37</v>
      </c>
      <c r="I429" s="25">
        <v>0</v>
      </c>
      <c r="J429" s="25">
        <v>66970</v>
      </c>
      <c r="K429" s="25">
        <v>353478.37</v>
      </c>
      <c r="L429" s="72"/>
    </row>
    <row r="430" spans="1:12" x14ac:dyDescent="0.3">
      <c r="A430" s="43" t="s">
        <v>975</v>
      </c>
      <c r="B430" s="37" t="s">
        <v>353</v>
      </c>
      <c r="C430" s="38"/>
      <c r="D430" s="38"/>
      <c r="E430" s="38"/>
      <c r="F430" s="44" t="s">
        <v>974</v>
      </c>
      <c r="G430" s="40"/>
      <c r="H430" s="25">
        <v>286508.37</v>
      </c>
      <c r="I430" s="25">
        <v>0</v>
      </c>
      <c r="J430" s="25">
        <v>66970</v>
      </c>
      <c r="K430" s="25">
        <v>353478.37</v>
      </c>
      <c r="L430" s="72"/>
    </row>
    <row r="431" spans="1:12" x14ac:dyDescent="0.3">
      <c r="A431" s="45" t="s">
        <v>976</v>
      </c>
      <c r="B431" s="37" t="s">
        <v>353</v>
      </c>
      <c r="C431" s="38"/>
      <c r="D431" s="38"/>
      <c r="E431" s="38"/>
      <c r="F431" s="38"/>
      <c r="G431" s="46" t="s">
        <v>977</v>
      </c>
      <c r="H431" s="27">
        <v>286235.84000000003</v>
      </c>
      <c r="I431" s="27">
        <v>0</v>
      </c>
      <c r="J431" s="27">
        <v>66244.27</v>
      </c>
      <c r="K431" s="27">
        <v>352480.11</v>
      </c>
      <c r="L431" s="68"/>
    </row>
    <row r="432" spans="1:12" x14ac:dyDescent="0.3">
      <c r="A432" s="45" t="s">
        <v>978</v>
      </c>
      <c r="B432" s="37" t="s">
        <v>353</v>
      </c>
      <c r="C432" s="38"/>
      <c r="D432" s="38"/>
      <c r="E432" s="38"/>
      <c r="F432" s="38"/>
      <c r="G432" s="46" t="s">
        <v>979</v>
      </c>
      <c r="H432" s="27">
        <v>272.52999999999997</v>
      </c>
      <c r="I432" s="27">
        <v>0</v>
      </c>
      <c r="J432" s="27">
        <v>725.73</v>
      </c>
      <c r="K432" s="27">
        <v>998.26</v>
      </c>
      <c r="L432" s="68"/>
    </row>
    <row r="433" spans="1:12" x14ac:dyDescent="0.3">
      <c r="A433" s="47" t="s">
        <v>353</v>
      </c>
      <c r="B433" s="37" t="s">
        <v>353</v>
      </c>
      <c r="C433" s="38"/>
      <c r="D433" s="38"/>
      <c r="E433" s="38"/>
      <c r="F433" s="38"/>
      <c r="G433" s="48" t="s">
        <v>353</v>
      </c>
      <c r="H433" s="26"/>
      <c r="I433" s="26"/>
      <c r="J433" s="26"/>
      <c r="K433" s="26"/>
      <c r="L433" s="69"/>
    </row>
    <row r="434" spans="1:12" x14ac:dyDescent="0.3">
      <c r="A434" s="43" t="s">
        <v>980</v>
      </c>
      <c r="B434" s="37" t="s">
        <v>353</v>
      </c>
      <c r="C434" s="38"/>
      <c r="D434" s="38"/>
      <c r="E434" s="44" t="s">
        <v>981</v>
      </c>
      <c r="F434" s="40"/>
      <c r="G434" s="40"/>
      <c r="H434" s="25">
        <v>8199.3700000000008</v>
      </c>
      <c r="I434" s="25">
        <v>0</v>
      </c>
      <c r="J434" s="25">
        <v>0</v>
      </c>
      <c r="K434" s="25">
        <v>8199.3700000000008</v>
      </c>
      <c r="L434" s="72"/>
    </row>
    <row r="435" spans="1:12" x14ac:dyDescent="0.3">
      <c r="A435" s="43" t="s">
        <v>982</v>
      </c>
      <c r="B435" s="37" t="s">
        <v>353</v>
      </c>
      <c r="C435" s="38"/>
      <c r="D435" s="38"/>
      <c r="E435" s="38"/>
      <c r="F435" s="44" t="s">
        <v>983</v>
      </c>
      <c r="G435" s="40"/>
      <c r="H435" s="25">
        <v>8199.3700000000008</v>
      </c>
      <c r="I435" s="25">
        <v>0</v>
      </c>
      <c r="J435" s="25">
        <v>0</v>
      </c>
      <c r="K435" s="25">
        <v>8199.3700000000008</v>
      </c>
      <c r="L435" s="72"/>
    </row>
    <row r="436" spans="1:12" x14ac:dyDescent="0.3">
      <c r="A436" s="45" t="s">
        <v>984</v>
      </c>
      <c r="B436" s="37" t="s">
        <v>353</v>
      </c>
      <c r="C436" s="38"/>
      <c r="D436" s="38"/>
      <c r="E436" s="38"/>
      <c r="F436" s="38"/>
      <c r="G436" s="46" t="s">
        <v>985</v>
      </c>
      <c r="H436" s="27">
        <v>8199.3700000000008</v>
      </c>
      <c r="I436" s="27">
        <v>0</v>
      </c>
      <c r="J436" s="27">
        <v>0</v>
      </c>
      <c r="K436" s="27">
        <v>8199.3700000000008</v>
      </c>
      <c r="L436" s="68"/>
    </row>
    <row r="437" spans="1:12" x14ac:dyDescent="0.3">
      <c r="A437" s="47" t="s">
        <v>353</v>
      </c>
      <c r="B437" s="37" t="s">
        <v>353</v>
      </c>
      <c r="C437" s="38"/>
      <c r="D437" s="38"/>
      <c r="E437" s="38"/>
      <c r="F437" s="38"/>
      <c r="G437" s="48" t="s">
        <v>353</v>
      </c>
      <c r="H437" s="26"/>
      <c r="I437" s="26"/>
      <c r="J437" s="26"/>
      <c r="K437" s="26"/>
      <c r="L437" s="69"/>
    </row>
    <row r="438" spans="1:12" x14ac:dyDescent="0.3">
      <c r="A438" s="43" t="s">
        <v>986</v>
      </c>
      <c r="B438" s="37" t="s">
        <v>353</v>
      </c>
      <c r="C438" s="38"/>
      <c r="D438" s="38"/>
      <c r="E438" s="44" t="s">
        <v>987</v>
      </c>
      <c r="F438" s="40"/>
      <c r="G438" s="40"/>
      <c r="H438" s="25">
        <v>572.73</v>
      </c>
      <c r="I438" s="25">
        <v>0</v>
      </c>
      <c r="J438" s="25">
        <v>0</v>
      </c>
      <c r="K438" s="25">
        <v>572.73</v>
      </c>
      <c r="L438" s="72"/>
    </row>
    <row r="439" spans="1:12" x14ac:dyDescent="0.3">
      <c r="A439" s="43" t="s">
        <v>988</v>
      </c>
      <c r="B439" s="37" t="s">
        <v>353</v>
      </c>
      <c r="C439" s="38"/>
      <c r="D439" s="38"/>
      <c r="E439" s="38"/>
      <c r="F439" s="44" t="s">
        <v>987</v>
      </c>
      <c r="G439" s="40"/>
      <c r="H439" s="25">
        <v>572.73</v>
      </c>
      <c r="I439" s="25">
        <v>0</v>
      </c>
      <c r="J439" s="25">
        <v>0</v>
      </c>
      <c r="K439" s="25">
        <v>572.73</v>
      </c>
      <c r="L439" s="72"/>
    </row>
    <row r="440" spans="1:12" x14ac:dyDescent="0.3">
      <c r="A440" s="45" t="s">
        <v>989</v>
      </c>
      <c r="B440" s="37" t="s">
        <v>353</v>
      </c>
      <c r="C440" s="38"/>
      <c r="D440" s="38"/>
      <c r="E440" s="38"/>
      <c r="F440" s="38"/>
      <c r="G440" s="46" t="s">
        <v>990</v>
      </c>
      <c r="H440" s="27">
        <v>572.73</v>
      </c>
      <c r="I440" s="27">
        <v>0</v>
      </c>
      <c r="J440" s="27">
        <v>0</v>
      </c>
      <c r="K440" s="27">
        <v>572.73</v>
      </c>
      <c r="L440" s="68"/>
    </row>
    <row r="441" spans="1:12" x14ac:dyDescent="0.3">
      <c r="A441" s="47" t="s">
        <v>353</v>
      </c>
      <c r="B441" s="37" t="s">
        <v>353</v>
      </c>
      <c r="C441" s="38"/>
      <c r="D441" s="38"/>
      <c r="E441" s="38"/>
      <c r="F441" s="38"/>
      <c r="G441" s="48" t="s">
        <v>353</v>
      </c>
      <c r="H441" s="26"/>
      <c r="I441" s="26"/>
      <c r="J441" s="26"/>
      <c r="K441" s="26"/>
      <c r="L441" s="69"/>
    </row>
    <row r="442" spans="1:12" x14ac:dyDescent="0.3">
      <c r="A442" s="43" t="s">
        <v>991</v>
      </c>
      <c r="B442" s="37" t="s">
        <v>353</v>
      </c>
      <c r="C442" s="38"/>
      <c r="D442" s="38"/>
      <c r="E442" s="44" t="s">
        <v>992</v>
      </c>
      <c r="F442" s="40"/>
      <c r="G442" s="40"/>
      <c r="H442" s="25">
        <v>16162.8</v>
      </c>
      <c r="I442" s="25">
        <v>0</v>
      </c>
      <c r="J442" s="25">
        <v>0</v>
      </c>
      <c r="K442" s="25">
        <v>16162.8</v>
      </c>
      <c r="L442" s="72"/>
    </row>
    <row r="443" spans="1:12" x14ac:dyDescent="0.3">
      <c r="A443" s="43" t="s">
        <v>993</v>
      </c>
      <c r="B443" s="37" t="s">
        <v>353</v>
      </c>
      <c r="C443" s="38"/>
      <c r="D443" s="38"/>
      <c r="E443" s="38"/>
      <c r="F443" s="44" t="s">
        <v>994</v>
      </c>
      <c r="G443" s="40"/>
      <c r="H443" s="25">
        <v>16162.8</v>
      </c>
      <c r="I443" s="25">
        <v>0</v>
      </c>
      <c r="J443" s="25">
        <v>0</v>
      </c>
      <c r="K443" s="25">
        <v>16162.8</v>
      </c>
      <c r="L443" s="72"/>
    </row>
    <row r="444" spans="1:12" x14ac:dyDescent="0.3">
      <c r="A444" s="45" t="s">
        <v>995</v>
      </c>
      <c r="B444" s="37" t="s">
        <v>353</v>
      </c>
      <c r="C444" s="38"/>
      <c r="D444" s="38"/>
      <c r="E444" s="38"/>
      <c r="F444" s="38"/>
      <c r="G444" s="46" t="s">
        <v>996</v>
      </c>
      <c r="H444" s="27">
        <v>16562.37</v>
      </c>
      <c r="I444" s="27">
        <v>0</v>
      </c>
      <c r="J444" s="27">
        <v>0</v>
      </c>
      <c r="K444" s="27">
        <v>16562.37</v>
      </c>
      <c r="L444" s="68"/>
    </row>
    <row r="445" spans="1:12" x14ac:dyDescent="0.3">
      <c r="A445" s="45" t="s">
        <v>997</v>
      </c>
      <c r="B445" s="37" t="s">
        <v>353</v>
      </c>
      <c r="C445" s="38"/>
      <c r="D445" s="38"/>
      <c r="E445" s="38"/>
      <c r="F445" s="38"/>
      <c r="G445" s="46" t="s">
        <v>998</v>
      </c>
      <c r="H445" s="27">
        <v>-399.57</v>
      </c>
      <c r="I445" s="27">
        <v>0</v>
      </c>
      <c r="J445" s="27">
        <v>0</v>
      </c>
      <c r="K445" s="27">
        <v>-399.57</v>
      </c>
      <c r="L445" s="68"/>
    </row>
    <row r="446" spans="1:12" x14ac:dyDescent="0.3">
      <c r="A446" s="47" t="s">
        <v>353</v>
      </c>
      <c r="B446" s="37" t="s">
        <v>353</v>
      </c>
      <c r="C446" s="38"/>
      <c r="D446" s="38"/>
      <c r="E446" s="38"/>
      <c r="F446" s="38"/>
      <c r="G446" s="48" t="s">
        <v>353</v>
      </c>
      <c r="H446" s="26"/>
      <c r="I446" s="26"/>
      <c r="J446" s="26"/>
      <c r="K446" s="26"/>
      <c r="L446" s="69"/>
    </row>
    <row r="447" spans="1:12" x14ac:dyDescent="0.3">
      <c r="A447" s="43" t="s">
        <v>999</v>
      </c>
      <c r="B447" s="37" t="s">
        <v>353</v>
      </c>
      <c r="C447" s="38"/>
      <c r="D447" s="38"/>
      <c r="E447" s="44" t="s">
        <v>949</v>
      </c>
      <c r="F447" s="40"/>
      <c r="G447" s="40"/>
      <c r="H447" s="25">
        <v>1937.34</v>
      </c>
      <c r="I447" s="25">
        <v>0</v>
      </c>
      <c r="J447" s="25">
        <v>884.41</v>
      </c>
      <c r="K447" s="25">
        <v>2821.75</v>
      </c>
      <c r="L447" s="72"/>
    </row>
    <row r="448" spans="1:12" x14ac:dyDescent="0.3">
      <c r="A448" s="43" t="s">
        <v>1000</v>
      </c>
      <c r="B448" s="37" t="s">
        <v>353</v>
      </c>
      <c r="C448" s="38"/>
      <c r="D448" s="38"/>
      <c r="E448" s="38"/>
      <c r="F448" s="44" t="s">
        <v>949</v>
      </c>
      <c r="G448" s="40"/>
      <c r="H448" s="25">
        <v>1937.34</v>
      </c>
      <c r="I448" s="25">
        <v>0</v>
      </c>
      <c r="J448" s="25">
        <v>884.41</v>
      </c>
      <c r="K448" s="25">
        <v>2821.75</v>
      </c>
      <c r="L448" s="72"/>
    </row>
    <row r="449" spans="1:12" x14ac:dyDescent="0.3">
      <c r="A449" s="45" t="s">
        <v>1001</v>
      </c>
      <c r="B449" s="37" t="s">
        <v>353</v>
      </c>
      <c r="C449" s="38"/>
      <c r="D449" s="38"/>
      <c r="E449" s="38"/>
      <c r="F449" s="38"/>
      <c r="G449" s="46" t="s">
        <v>954</v>
      </c>
      <c r="H449" s="27">
        <v>1937.34</v>
      </c>
      <c r="I449" s="27">
        <v>0</v>
      </c>
      <c r="J449" s="27">
        <v>884.41</v>
      </c>
      <c r="K449" s="27">
        <v>2821.75</v>
      </c>
      <c r="L449" s="68"/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45"/>
  <sheetViews>
    <sheetView topLeftCell="A427" workbookViewId="0">
      <selection activeCell="J140" sqref="J140"/>
    </sheetView>
  </sheetViews>
  <sheetFormatPr defaultRowHeight="14.4" x14ac:dyDescent="0.3"/>
  <cols>
    <col min="1" max="1" width="16.44140625" customWidth="1"/>
    <col min="2" max="6" width="1.44140625" customWidth="1"/>
    <col min="7" max="7" width="52.6640625" bestFit="1" customWidth="1"/>
    <col min="8" max="8" width="14.88671875" style="82" customWidth="1"/>
    <col min="9" max="10" width="13.33203125" style="82" bestFit="1" customWidth="1"/>
    <col min="11" max="11" width="15" style="82" bestFit="1" customWidth="1"/>
    <col min="12" max="12" width="13.33203125" bestFit="1" customWidth="1"/>
    <col min="257" max="257" width="16.44140625" customWidth="1"/>
    <col min="258" max="262" width="1.44140625" customWidth="1"/>
    <col min="263" max="263" width="52.6640625" bestFit="1" customWidth="1"/>
    <col min="264" max="264" width="14.88671875" customWidth="1"/>
    <col min="265" max="266" width="13.33203125" bestFit="1" customWidth="1"/>
    <col min="267" max="267" width="15" bestFit="1" customWidth="1"/>
    <col min="268" max="268" width="13.33203125" bestFit="1" customWidth="1"/>
    <col min="513" max="513" width="16.44140625" customWidth="1"/>
    <col min="514" max="518" width="1.44140625" customWidth="1"/>
    <col min="519" max="519" width="52.6640625" bestFit="1" customWidth="1"/>
    <col min="520" max="520" width="14.88671875" customWidth="1"/>
    <col min="521" max="522" width="13.33203125" bestFit="1" customWidth="1"/>
    <col min="523" max="523" width="15" bestFit="1" customWidth="1"/>
    <col min="524" max="524" width="13.33203125" bestFit="1" customWidth="1"/>
    <col min="769" max="769" width="16.44140625" customWidth="1"/>
    <col min="770" max="774" width="1.44140625" customWidth="1"/>
    <col min="775" max="775" width="52.6640625" bestFit="1" customWidth="1"/>
    <col min="776" max="776" width="14.88671875" customWidth="1"/>
    <col min="777" max="778" width="13.33203125" bestFit="1" customWidth="1"/>
    <col min="779" max="779" width="15" bestFit="1" customWidth="1"/>
    <col min="780" max="780" width="13.33203125" bestFit="1" customWidth="1"/>
    <col min="1025" max="1025" width="16.44140625" customWidth="1"/>
    <col min="1026" max="1030" width="1.44140625" customWidth="1"/>
    <col min="1031" max="1031" width="52.6640625" bestFit="1" customWidth="1"/>
    <col min="1032" max="1032" width="14.88671875" customWidth="1"/>
    <col min="1033" max="1034" width="13.33203125" bestFit="1" customWidth="1"/>
    <col min="1035" max="1035" width="15" bestFit="1" customWidth="1"/>
    <col min="1036" max="1036" width="13.33203125" bestFit="1" customWidth="1"/>
    <col min="1281" max="1281" width="16.44140625" customWidth="1"/>
    <col min="1282" max="1286" width="1.44140625" customWidth="1"/>
    <col min="1287" max="1287" width="52.6640625" bestFit="1" customWidth="1"/>
    <col min="1288" max="1288" width="14.88671875" customWidth="1"/>
    <col min="1289" max="1290" width="13.33203125" bestFit="1" customWidth="1"/>
    <col min="1291" max="1291" width="15" bestFit="1" customWidth="1"/>
    <col min="1292" max="1292" width="13.33203125" bestFit="1" customWidth="1"/>
    <col min="1537" max="1537" width="16.44140625" customWidth="1"/>
    <col min="1538" max="1542" width="1.44140625" customWidth="1"/>
    <col min="1543" max="1543" width="52.6640625" bestFit="1" customWidth="1"/>
    <col min="1544" max="1544" width="14.88671875" customWidth="1"/>
    <col min="1545" max="1546" width="13.33203125" bestFit="1" customWidth="1"/>
    <col min="1547" max="1547" width="15" bestFit="1" customWidth="1"/>
    <col min="1548" max="1548" width="13.33203125" bestFit="1" customWidth="1"/>
    <col min="1793" max="1793" width="16.44140625" customWidth="1"/>
    <col min="1794" max="1798" width="1.44140625" customWidth="1"/>
    <col min="1799" max="1799" width="52.6640625" bestFit="1" customWidth="1"/>
    <col min="1800" max="1800" width="14.88671875" customWidth="1"/>
    <col min="1801" max="1802" width="13.33203125" bestFit="1" customWidth="1"/>
    <col min="1803" max="1803" width="15" bestFit="1" customWidth="1"/>
    <col min="1804" max="1804" width="13.33203125" bestFit="1" customWidth="1"/>
    <col min="2049" max="2049" width="16.44140625" customWidth="1"/>
    <col min="2050" max="2054" width="1.44140625" customWidth="1"/>
    <col min="2055" max="2055" width="52.6640625" bestFit="1" customWidth="1"/>
    <col min="2056" max="2056" width="14.88671875" customWidth="1"/>
    <col min="2057" max="2058" width="13.33203125" bestFit="1" customWidth="1"/>
    <col min="2059" max="2059" width="15" bestFit="1" customWidth="1"/>
    <col min="2060" max="2060" width="13.33203125" bestFit="1" customWidth="1"/>
    <col min="2305" max="2305" width="16.44140625" customWidth="1"/>
    <col min="2306" max="2310" width="1.44140625" customWidth="1"/>
    <col min="2311" max="2311" width="52.6640625" bestFit="1" customWidth="1"/>
    <col min="2312" max="2312" width="14.88671875" customWidth="1"/>
    <col min="2313" max="2314" width="13.33203125" bestFit="1" customWidth="1"/>
    <col min="2315" max="2315" width="15" bestFit="1" customWidth="1"/>
    <col min="2316" max="2316" width="13.33203125" bestFit="1" customWidth="1"/>
    <col min="2561" max="2561" width="16.44140625" customWidth="1"/>
    <col min="2562" max="2566" width="1.44140625" customWidth="1"/>
    <col min="2567" max="2567" width="52.6640625" bestFit="1" customWidth="1"/>
    <col min="2568" max="2568" width="14.88671875" customWidth="1"/>
    <col min="2569" max="2570" width="13.33203125" bestFit="1" customWidth="1"/>
    <col min="2571" max="2571" width="15" bestFit="1" customWidth="1"/>
    <col min="2572" max="2572" width="13.33203125" bestFit="1" customWidth="1"/>
    <col min="2817" max="2817" width="16.44140625" customWidth="1"/>
    <col min="2818" max="2822" width="1.44140625" customWidth="1"/>
    <col min="2823" max="2823" width="52.6640625" bestFit="1" customWidth="1"/>
    <col min="2824" max="2824" width="14.88671875" customWidth="1"/>
    <col min="2825" max="2826" width="13.33203125" bestFit="1" customWidth="1"/>
    <col min="2827" max="2827" width="15" bestFit="1" customWidth="1"/>
    <col min="2828" max="2828" width="13.33203125" bestFit="1" customWidth="1"/>
    <col min="3073" max="3073" width="16.44140625" customWidth="1"/>
    <col min="3074" max="3078" width="1.44140625" customWidth="1"/>
    <col min="3079" max="3079" width="52.6640625" bestFit="1" customWidth="1"/>
    <col min="3080" max="3080" width="14.88671875" customWidth="1"/>
    <col min="3081" max="3082" width="13.33203125" bestFit="1" customWidth="1"/>
    <col min="3083" max="3083" width="15" bestFit="1" customWidth="1"/>
    <col min="3084" max="3084" width="13.33203125" bestFit="1" customWidth="1"/>
    <col min="3329" max="3329" width="16.44140625" customWidth="1"/>
    <col min="3330" max="3334" width="1.44140625" customWidth="1"/>
    <col min="3335" max="3335" width="52.6640625" bestFit="1" customWidth="1"/>
    <col min="3336" max="3336" width="14.88671875" customWidth="1"/>
    <col min="3337" max="3338" width="13.33203125" bestFit="1" customWidth="1"/>
    <col min="3339" max="3339" width="15" bestFit="1" customWidth="1"/>
    <col min="3340" max="3340" width="13.33203125" bestFit="1" customWidth="1"/>
    <col min="3585" max="3585" width="16.44140625" customWidth="1"/>
    <col min="3586" max="3590" width="1.44140625" customWidth="1"/>
    <col min="3591" max="3591" width="52.6640625" bestFit="1" customWidth="1"/>
    <col min="3592" max="3592" width="14.88671875" customWidth="1"/>
    <col min="3593" max="3594" width="13.33203125" bestFit="1" customWidth="1"/>
    <col min="3595" max="3595" width="15" bestFit="1" customWidth="1"/>
    <col min="3596" max="3596" width="13.33203125" bestFit="1" customWidth="1"/>
    <col min="3841" max="3841" width="16.44140625" customWidth="1"/>
    <col min="3842" max="3846" width="1.44140625" customWidth="1"/>
    <col min="3847" max="3847" width="52.6640625" bestFit="1" customWidth="1"/>
    <col min="3848" max="3848" width="14.88671875" customWidth="1"/>
    <col min="3849" max="3850" width="13.33203125" bestFit="1" customWidth="1"/>
    <col min="3851" max="3851" width="15" bestFit="1" customWidth="1"/>
    <col min="3852" max="3852" width="13.33203125" bestFit="1" customWidth="1"/>
    <col min="4097" max="4097" width="16.44140625" customWidth="1"/>
    <col min="4098" max="4102" width="1.44140625" customWidth="1"/>
    <col min="4103" max="4103" width="52.6640625" bestFit="1" customWidth="1"/>
    <col min="4104" max="4104" width="14.88671875" customWidth="1"/>
    <col min="4105" max="4106" width="13.33203125" bestFit="1" customWidth="1"/>
    <col min="4107" max="4107" width="15" bestFit="1" customWidth="1"/>
    <col min="4108" max="4108" width="13.33203125" bestFit="1" customWidth="1"/>
    <col min="4353" max="4353" width="16.44140625" customWidth="1"/>
    <col min="4354" max="4358" width="1.44140625" customWidth="1"/>
    <col min="4359" max="4359" width="52.6640625" bestFit="1" customWidth="1"/>
    <col min="4360" max="4360" width="14.88671875" customWidth="1"/>
    <col min="4361" max="4362" width="13.33203125" bestFit="1" customWidth="1"/>
    <col min="4363" max="4363" width="15" bestFit="1" customWidth="1"/>
    <col min="4364" max="4364" width="13.33203125" bestFit="1" customWidth="1"/>
    <col min="4609" max="4609" width="16.44140625" customWidth="1"/>
    <col min="4610" max="4614" width="1.44140625" customWidth="1"/>
    <col min="4615" max="4615" width="52.6640625" bestFit="1" customWidth="1"/>
    <col min="4616" max="4616" width="14.88671875" customWidth="1"/>
    <col min="4617" max="4618" width="13.33203125" bestFit="1" customWidth="1"/>
    <col min="4619" max="4619" width="15" bestFit="1" customWidth="1"/>
    <col min="4620" max="4620" width="13.33203125" bestFit="1" customWidth="1"/>
    <col min="4865" max="4865" width="16.44140625" customWidth="1"/>
    <col min="4866" max="4870" width="1.44140625" customWidth="1"/>
    <col min="4871" max="4871" width="52.6640625" bestFit="1" customWidth="1"/>
    <col min="4872" max="4872" width="14.88671875" customWidth="1"/>
    <col min="4873" max="4874" width="13.33203125" bestFit="1" customWidth="1"/>
    <col min="4875" max="4875" width="15" bestFit="1" customWidth="1"/>
    <col min="4876" max="4876" width="13.33203125" bestFit="1" customWidth="1"/>
    <col min="5121" max="5121" width="16.44140625" customWidth="1"/>
    <col min="5122" max="5126" width="1.44140625" customWidth="1"/>
    <col min="5127" max="5127" width="52.6640625" bestFit="1" customWidth="1"/>
    <col min="5128" max="5128" width="14.88671875" customWidth="1"/>
    <col min="5129" max="5130" width="13.33203125" bestFit="1" customWidth="1"/>
    <col min="5131" max="5131" width="15" bestFit="1" customWidth="1"/>
    <col min="5132" max="5132" width="13.33203125" bestFit="1" customWidth="1"/>
    <col min="5377" max="5377" width="16.44140625" customWidth="1"/>
    <col min="5378" max="5382" width="1.44140625" customWidth="1"/>
    <col min="5383" max="5383" width="52.6640625" bestFit="1" customWidth="1"/>
    <col min="5384" max="5384" width="14.88671875" customWidth="1"/>
    <col min="5385" max="5386" width="13.33203125" bestFit="1" customWidth="1"/>
    <col min="5387" max="5387" width="15" bestFit="1" customWidth="1"/>
    <col min="5388" max="5388" width="13.33203125" bestFit="1" customWidth="1"/>
    <col min="5633" max="5633" width="16.44140625" customWidth="1"/>
    <col min="5634" max="5638" width="1.44140625" customWidth="1"/>
    <col min="5639" max="5639" width="52.6640625" bestFit="1" customWidth="1"/>
    <col min="5640" max="5640" width="14.88671875" customWidth="1"/>
    <col min="5641" max="5642" width="13.33203125" bestFit="1" customWidth="1"/>
    <col min="5643" max="5643" width="15" bestFit="1" customWidth="1"/>
    <col min="5644" max="5644" width="13.33203125" bestFit="1" customWidth="1"/>
    <col min="5889" max="5889" width="16.44140625" customWidth="1"/>
    <col min="5890" max="5894" width="1.44140625" customWidth="1"/>
    <col min="5895" max="5895" width="52.6640625" bestFit="1" customWidth="1"/>
    <col min="5896" max="5896" width="14.88671875" customWidth="1"/>
    <col min="5897" max="5898" width="13.33203125" bestFit="1" customWidth="1"/>
    <col min="5899" max="5899" width="15" bestFit="1" customWidth="1"/>
    <col min="5900" max="5900" width="13.33203125" bestFit="1" customWidth="1"/>
    <col min="6145" max="6145" width="16.44140625" customWidth="1"/>
    <col min="6146" max="6150" width="1.44140625" customWidth="1"/>
    <col min="6151" max="6151" width="52.6640625" bestFit="1" customWidth="1"/>
    <col min="6152" max="6152" width="14.88671875" customWidth="1"/>
    <col min="6153" max="6154" width="13.33203125" bestFit="1" customWidth="1"/>
    <col min="6155" max="6155" width="15" bestFit="1" customWidth="1"/>
    <col min="6156" max="6156" width="13.33203125" bestFit="1" customWidth="1"/>
    <col min="6401" max="6401" width="16.44140625" customWidth="1"/>
    <col min="6402" max="6406" width="1.44140625" customWidth="1"/>
    <col min="6407" max="6407" width="52.6640625" bestFit="1" customWidth="1"/>
    <col min="6408" max="6408" width="14.88671875" customWidth="1"/>
    <col min="6409" max="6410" width="13.33203125" bestFit="1" customWidth="1"/>
    <col min="6411" max="6411" width="15" bestFit="1" customWidth="1"/>
    <col min="6412" max="6412" width="13.33203125" bestFit="1" customWidth="1"/>
    <col min="6657" max="6657" width="16.44140625" customWidth="1"/>
    <col min="6658" max="6662" width="1.44140625" customWidth="1"/>
    <col min="6663" max="6663" width="52.6640625" bestFit="1" customWidth="1"/>
    <col min="6664" max="6664" width="14.88671875" customWidth="1"/>
    <col min="6665" max="6666" width="13.33203125" bestFit="1" customWidth="1"/>
    <col min="6667" max="6667" width="15" bestFit="1" customWidth="1"/>
    <col min="6668" max="6668" width="13.33203125" bestFit="1" customWidth="1"/>
    <col min="6913" max="6913" width="16.44140625" customWidth="1"/>
    <col min="6914" max="6918" width="1.44140625" customWidth="1"/>
    <col min="6919" max="6919" width="52.6640625" bestFit="1" customWidth="1"/>
    <col min="6920" max="6920" width="14.88671875" customWidth="1"/>
    <col min="6921" max="6922" width="13.33203125" bestFit="1" customWidth="1"/>
    <col min="6923" max="6923" width="15" bestFit="1" customWidth="1"/>
    <col min="6924" max="6924" width="13.33203125" bestFit="1" customWidth="1"/>
    <col min="7169" max="7169" width="16.44140625" customWidth="1"/>
    <col min="7170" max="7174" width="1.44140625" customWidth="1"/>
    <col min="7175" max="7175" width="52.6640625" bestFit="1" customWidth="1"/>
    <col min="7176" max="7176" width="14.88671875" customWidth="1"/>
    <col min="7177" max="7178" width="13.33203125" bestFit="1" customWidth="1"/>
    <col min="7179" max="7179" width="15" bestFit="1" customWidth="1"/>
    <col min="7180" max="7180" width="13.33203125" bestFit="1" customWidth="1"/>
    <col min="7425" max="7425" width="16.44140625" customWidth="1"/>
    <col min="7426" max="7430" width="1.44140625" customWidth="1"/>
    <col min="7431" max="7431" width="52.6640625" bestFit="1" customWidth="1"/>
    <col min="7432" max="7432" width="14.88671875" customWidth="1"/>
    <col min="7433" max="7434" width="13.33203125" bestFit="1" customWidth="1"/>
    <col min="7435" max="7435" width="15" bestFit="1" customWidth="1"/>
    <col min="7436" max="7436" width="13.33203125" bestFit="1" customWidth="1"/>
    <col min="7681" max="7681" width="16.44140625" customWidth="1"/>
    <col min="7682" max="7686" width="1.44140625" customWidth="1"/>
    <col min="7687" max="7687" width="52.6640625" bestFit="1" customWidth="1"/>
    <col min="7688" max="7688" width="14.88671875" customWidth="1"/>
    <col min="7689" max="7690" width="13.33203125" bestFit="1" customWidth="1"/>
    <col min="7691" max="7691" width="15" bestFit="1" customWidth="1"/>
    <col min="7692" max="7692" width="13.33203125" bestFit="1" customWidth="1"/>
    <col min="7937" max="7937" width="16.44140625" customWidth="1"/>
    <col min="7938" max="7942" width="1.44140625" customWidth="1"/>
    <col min="7943" max="7943" width="52.6640625" bestFit="1" customWidth="1"/>
    <col min="7944" max="7944" width="14.88671875" customWidth="1"/>
    <col min="7945" max="7946" width="13.33203125" bestFit="1" customWidth="1"/>
    <col min="7947" max="7947" width="15" bestFit="1" customWidth="1"/>
    <col min="7948" max="7948" width="13.33203125" bestFit="1" customWidth="1"/>
    <col min="8193" max="8193" width="16.44140625" customWidth="1"/>
    <col min="8194" max="8198" width="1.44140625" customWidth="1"/>
    <col min="8199" max="8199" width="52.6640625" bestFit="1" customWidth="1"/>
    <col min="8200" max="8200" width="14.88671875" customWidth="1"/>
    <col min="8201" max="8202" width="13.33203125" bestFit="1" customWidth="1"/>
    <col min="8203" max="8203" width="15" bestFit="1" customWidth="1"/>
    <col min="8204" max="8204" width="13.33203125" bestFit="1" customWidth="1"/>
    <col min="8449" max="8449" width="16.44140625" customWidth="1"/>
    <col min="8450" max="8454" width="1.44140625" customWidth="1"/>
    <col min="8455" max="8455" width="52.6640625" bestFit="1" customWidth="1"/>
    <col min="8456" max="8456" width="14.88671875" customWidth="1"/>
    <col min="8457" max="8458" width="13.33203125" bestFit="1" customWidth="1"/>
    <col min="8459" max="8459" width="15" bestFit="1" customWidth="1"/>
    <col min="8460" max="8460" width="13.33203125" bestFit="1" customWidth="1"/>
    <col min="8705" max="8705" width="16.44140625" customWidth="1"/>
    <col min="8706" max="8710" width="1.44140625" customWidth="1"/>
    <col min="8711" max="8711" width="52.6640625" bestFit="1" customWidth="1"/>
    <col min="8712" max="8712" width="14.88671875" customWidth="1"/>
    <col min="8713" max="8714" width="13.33203125" bestFit="1" customWidth="1"/>
    <col min="8715" max="8715" width="15" bestFit="1" customWidth="1"/>
    <col min="8716" max="8716" width="13.33203125" bestFit="1" customWidth="1"/>
    <col min="8961" max="8961" width="16.44140625" customWidth="1"/>
    <col min="8962" max="8966" width="1.44140625" customWidth="1"/>
    <col min="8967" max="8967" width="52.6640625" bestFit="1" customWidth="1"/>
    <col min="8968" max="8968" width="14.88671875" customWidth="1"/>
    <col min="8969" max="8970" width="13.33203125" bestFit="1" customWidth="1"/>
    <col min="8971" max="8971" width="15" bestFit="1" customWidth="1"/>
    <col min="8972" max="8972" width="13.33203125" bestFit="1" customWidth="1"/>
    <col min="9217" max="9217" width="16.44140625" customWidth="1"/>
    <col min="9218" max="9222" width="1.44140625" customWidth="1"/>
    <col min="9223" max="9223" width="52.6640625" bestFit="1" customWidth="1"/>
    <col min="9224" max="9224" width="14.88671875" customWidth="1"/>
    <col min="9225" max="9226" width="13.33203125" bestFit="1" customWidth="1"/>
    <col min="9227" max="9227" width="15" bestFit="1" customWidth="1"/>
    <col min="9228" max="9228" width="13.33203125" bestFit="1" customWidth="1"/>
    <col min="9473" max="9473" width="16.44140625" customWidth="1"/>
    <col min="9474" max="9478" width="1.44140625" customWidth="1"/>
    <col min="9479" max="9479" width="52.6640625" bestFit="1" customWidth="1"/>
    <col min="9480" max="9480" width="14.88671875" customWidth="1"/>
    <col min="9481" max="9482" width="13.33203125" bestFit="1" customWidth="1"/>
    <col min="9483" max="9483" width="15" bestFit="1" customWidth="1"/>
    <col min="9484" max="9484" width="13.33203125" bestFit="1" customWidth="1"/>
    <col min="9729" max="9729" width="16.44140625" customWidth="1"/>
    <col min="9730" max="9734" width="1.44140625" customWidth="1"/>
    <col min="9735" max="9735" width="52.6640625" bestFit="1" customWidth="1"/>
    <col min="9736" max="9736" width="14.88671875" customWidth="1"/>
    <col min="9737" max="9738" width="13.33203125" bestFit="1" customWidth="1"/>
    <col min="9739" max="9739" width="15" bestFit="1" customWidth="1"/>
    <col min="9740" max="9740" width="13.33203125" bestFit="1" customWidth="1"/>
    <col min="9985" max="9985" width="16.44140625" customWidth="1"/>
    <col min="9986" max="9990" width="1.44140625" customWidth="1"/>
    <col min="9991" max="9991" width="52.6640625" bestFit="1" customWidth="1"/>
    <col min="9992" max="9992" width="14.88671875" customWidth="1"/>
    <col min="9993" max="9994" width="13.33203125" bestFit="1" customWidth="1"/>
    <col min="9995" max="9995" width="15" bestFit="1" customWidth="1"/>
    <col min="9996" max="9996" width="13.33203125" bestFit="1" customWidth="1"/>
    <col min="10241" max="10241" width="16.44140625" customWidth="1"/>
    <col min="10242" max="10246" width="1.44140625" customWidth="1"/>
    <col min="10247" max="10247" width="52.6640625" bestFit="1" customWidth="1"/>
    <col min="10248" max="10248" width="14.88671875" customWidth="1"/>
    <col min="10249" max="10250" width="13.33203125" bestFit="1" customWidth="1"/>
    <col min="10251" max="10251" width="15" bestFit="1" customWidth="1"/>
    <col min="10252" max="10252" width="13.33203125" bestFit="1" customWidth="1"/>
    <col min="10497" max="10497" width="16.44140625" customWidth="1"/>
    <col min="10498" max="10502" width="1.44140625" customWidth="1"/>
    <col min="10503" max="10503" width="52.6640625" bestFit="1" customWidth="1"/>
    <col min="10504" max="10504" width="14.88671875" customWidth="1"/>
    <col min="10505" max="10506" width="13.33203125" bestFit="1" customWidth="1"/>
    <col min="10507" max="10507" width="15" bestFit="1" customWidth="1"/>
    <col min="10508" max="10508" width="13.33203125" bestFit="1" customWidth="1"/>
    <col min="10753" max="10753" width="16.44140625" customWidth="1"/>
    <col min="10754" max="10758" width="1.44140625" customWidth="1"/>
    <col min="10759" max="10759" width="52.6640625" bestFit="1" customWidth="1"/>
    <col min="10760" max="10760" width="14.88671875" customWidth="1"/>
    <col min="10761" max="10762" width="13.33203125" bestFit="1" customWidth="1"/>
    <col min="10763" max="10763" width="15" bestFit="1" customWidth="1"/>
    <col min="10764" max="10764" width="13.33203125" bestFit="1" customWidth="1"/>
    <col min="11009" max="11009" width="16.44140625" customWidth="1"/>
    <col min="11010" max="11014" width="1.44140625" customWidth="1"/>
    <col min="11015" max="11015" width="52.6640625" bestFit="1" customWidth="1"/>
    <col min="11016" max="11016" width="14.88671875" customWidth="1"/>
    <col min="11017" max="11018" width="13.33203125" bestFit="1" customWidth="1"/>
    <col min="11019" max="11019" width="15" bestFit="1" customWidth="1"/>
    <col min="11020" max="11020" width="13.33203125" bestFit="1" customWidth="1"/>
    <col min="11265" max="11265" width="16.44140625" customWidth="1"/>
    <col min="11266" max="11270" width="1.44140625" customWidth="1"/>
    <col min="11271" max="11271" width="52.6640625" bestFit="1" customWidth="1"/>
    <col min="11272" max="11272" width="14.88671875" customWidth="1"/>
    <col min="11273" max="11274" width="13.33203125" bestFit="1" customWidth="1"/>
    <col min="11275" max="11275" width="15" bestFit="1" customWidth="1"/>
    <col min="11276" max="11276" width="13.33203125" bestFit="1" customWidth="1"/>
    <col min="11521" max="11521" width="16.44140625" customWidth="1"/>
    <col min="11522" max="11526" width="1.44140625" customWidth="1"/>
    <col min="11527" max="11527" width="52.6640625" bestFit="1" customWidth="1"/>
    <col min="11528" max="11528" width="14.88671875" customWidth="1"/>
    <col min="11529" max="11530" width="13.33203125" bestFit="1" customWidth="1"/>
    <col min="11531" max="11531" width="15" bestFit="1" customWidth="1"/>
    <col min="11532" max="11532" width="13.33203125" bestFit="1" customWidth="1"/>
    <col min="11777" max="11777" width="16.44140625" customWidth="1"/>
    <col min="11778" max="11782" width="1.44140625" customWidth="1"/>
    <col min="11783" max="11783" width="52.6640625" bestFit="1" customWidth="1"/>
    <col min="11784" max="11784" width="14.88671875" customWidth="1"/>
    <col min="11785" max="11786" width="13.33203125" bestFit="1" customWidth="1"/>
    <col min="11787" max="11787" width="15" bestFit="1" customWidth="1"/>
    <col min="11788" max="11788" width="13.33203125" bestFit="1" customWidth="1"/>
    <col min="12033" max="12033" width="16.44140625" customWidth="1"/>
    <col min="12034" max="12038" width="1.44140625" customWidth="1"/>
    <col min="12039" max="12039" width="52.6640625" bestFit="1" customWidth="1"/>
    <col min="12040" max="12040" width="14.88671875" customWidth="1"/>
    <col min="12041" max="12042" width="13.33203125" bestFit="1" customWidth="1"/>
    <col min="12043" max="12043" width="15" bestFit="1" customWidth="1"/>
    <col min="12044" max="12044" width="13.33203125" bestFit="1" customWidth="1"/>
    <col min="12289" max="12289" width="16.44140625" customWidth="1"/>
    <col min="12290" max="12294" width="1.44140625" customWidth="1"/>
    <col min="12295" max="12295" width="52.6640625" bestFit="1" customWidth="1"/>
    <col min="12296" max="12296" width="14.88671875" customWidth="1"/>
    <col min="12297" max="12298" width="13.33203125" bestFit="1" customWidth="1"/>
    <col min="12299" max="12299" width="15" bestFit="1" customWidth="1"/>
    <col min="12300" max="12300" width="13.33203125" bestFit="1" customWidth="1"/>
    <col min="12545" max="12545" width="16.44140625" customWidth="1"/>
    <col min="12546" max="12550" width="1.44140625" customWidth="1"/>
    <col min="12551" max="12551" width="52.6640625" bestFit="1" customWidth="1"/>
    <col min="12552" max="12552" width="14.88671875" customWidth="1"/>
    <col min="12553" max="12554" width="13.33203125" bestFit="1" customWidth="1"/>
    <col min="12555" max="12555" width="15" bestFit="1" customWidth="1"/>
    <col min="12556" max="12556" width="13.33203125" bestFit="1" customWidth="1"/>
    <col min="12801" max="12801" width="16.44140625" customWidth="1"/>
    <col min="12802" max="12806" width="1.44140625" customWidth="1"/>
    <col min="12807" max="12807" width="52.6640625" bestFit="1" customWidth="1"/>
    <col min="12808" max="12808" width="14.88671875" customWidth="1"/>
    <col min="12809" max="12810" width="13.33203125" bestFit="1" customWidth="1"/>
    <col min="12811" max="12811" width="15" bestFit="1" customWidth="1"/>
    <col min="12812" max="12812" width="13.33203125" bestFit="1" customWidth="1"/>
    <col min="13057" max="13057" width="16.44140625" customWidth="1"/>
    <col min="13058" max="13062" width="1.44140625" customWidth="1"/>
    <col min="13063" max="13063" width="52.6640625" bestFit="1" customWidth="1"/>
    <col min="13064" max="13064" width="14.88671875" customWidth="1"/>
    <col min="13065" max="13066" width="13.33203125" bestFit="1" customWidth="1"/>
    <col min="13067" max="13067" width="15" bestFit="1" customWidth="1"/>
    <col min="13068" max="13068" width="13.33203125" bestFit="1" customWidth="1"/>
    <col min="13313" max="13313" width="16.44140625" customWidth="1"/>
    <col min="13314" max="13318" width="1.44140625" customWidth="1"/>
    <col min="13319" max="13319" width="52.6640625" bestFit="1" customWidth="1"/>
    <col min="13320" max="13320" width="14.88671875" customWidth="1"/>
    <col min="13321" max="13322" width="13.33203125" bestFit="1" customWidth="1"/>
    <col min="13323" max="13323" width="15" bestFit="1" customWidth="1"/>
    <col min="13324" max="13324" width="13.33203125" bestFit="1" customWidth="1"/>
    <col min="13569" max="13569" width="16.44140625" customWidth="1"/>
    <col min="13570" max="13574" width="1.44140625" customWidth="1"/>
    <col min="13575" max="13575" width="52.6640625" bestFit="1" customWidth="1"/>
    <col min="13576" max="13576" width="14.88671875" customWidth="1"/>
    <col min="13577" max="13578" width="13.33203125" bestFit="1" customWidth="1"/>
    <col min="13579" max="13579" width="15" bestFit="1" customWidth="1"/>
    <col min="13580" max="13580" width="13.33203125" bestFit="1" customWidth="1"/>
    <col min="13825" max="13825" width="16.44140625" customWidth="1"/>
    <col min="13826" max="13830" width="1.44140625" customWidth="1"/>
    <col min="13831" max="13831" width="52.6640625" bestFit="1" customWidth="1"/>
    <col min="13832" max="13832" width="14.88671875" customWidth="1"/>
    <col min="13833" max="13834" width="13.33203125" bestFit="1" customWidth="1"/>
    <col min="13835" max="13835" width="15" bestFit="1" customWidth="1"/>
    <col min="13836" max="13836" width="13.33203125" bestFit="1" customWidth="1"/>
    <col min="14081" max="14081" width="16.44140625" customWidth="1"/>
    <col min="14082" max="14086" width="1.44140625" customWidth="1"/>
    <col min="14087" max="14087" width="52.6640625" bestFit="1" customWidth="1"/>
    <col min="14088" max="14088" width="14.88671875" customWidth="1"/>
    <col min="14089" max="14090" width="13.33203125" bestFit="1" customWidth="1"/>
    <col min="14091" max="14091" width="15" bestFit="1" customWidth="1"/>
    <col min="14092" max="14092" width="13.33203125" bestFit="1" customWidth="1"/>
    <col min="14337" max="14337" width="16.44140625" customWidth="1"/>
    <col min="14338" max="14342" width="1.44140625" customWidth="1"/>
    <col min="14343" max="14343" width="52.6640625" bestFit="1" customWidth="1"/>
    <col min="14344" max="14344" width="14.88671875" customWidth="1"/>
    <col min="14345" max="14346" width="13.33203125" bestFit="1" customWidth="1"/>
    <col min="14347" max="14347" width="15" bestFit="1" customWidth="1"/>
    <col min="14348" max="14348" width="13.33203125" bestFit="1" customWidth="1"/>
    <col min="14593" max="14593" width="16.44140625" customWidth="1"/>
    <col min="14594" max="14598" width="1.44140625" customWidth="1"/>
    <col min="14599" max="14599" width="52.6640625" bestFit="1" customWidth="1"/>
    <col min="14600" max="14600" width="14.88671875" customWidth="1"/>
    <col min="14601" max="14602" width="13.33203125" bestFit="1" customWidth="1"/>
    <col min="14603" max="14603" width="15" bestFit="1" customWidth="1"/>
    <col min="14604" max="14604" width="13.33203125" bestFit="1" customWidth="1"/>
    <col min="14849" max="14849" width="16.44140625" customWidth="1"/>
    <col min="14850" max="14854" width="1.44140625" customWidth="1"/>
    <col min="14855" max="14855" width="52.6640625" bestFit="1" customWidth="1"/>
    <col min="14856" max="14856" width="14.88671875" customWidth="1"/>
    <col min="14857" max="14858" width="13.33203125" bestFit="1" customWidth="1"/>
    <col min="14859" max="14859" width="15" bestFit="1" customWidth="1"/>
    <col min="14860" max="14860" width="13.33203125" bestFit="1" customWidth="1"/>
    <col min="15105" max="15105" width="16.44140625" customWidth="1"/>
    <col min="15106" max="15110" width="1.44140625" customWidth="1"/>
    <col min="15111" max="15111" width="52.6640625" bestFit="1" customWidth="1"/>
    <col min="15112" max="15112" width="14.88671875" customWidth="1"/>
    <col min="15113" max="15114" width="13.33203125" bestFit="1" customWidth="1"/>
    <col min="15115" max="15115" width="15" bestFit="1" customWidth="1"/>
    <col min="15116" max="15116" width="13.33203125" bestFit="1" customWidth="1"/>
    <col min="15361" max="15361" width="16.44140625" customWidth="1"/>
    <col min="15362" max="15366" width="1.44140625" customWidth="1"/>
    <col min="15367" max="15367" width="52.6640625" bestFit="1" customWidth="1"/>
    <col min="15368" max="15368" width="14.88671875" customWidth="1"/>
    <col min="15369" max="15370" width="13.33203125" bestFit="1" customWidth="1"/>
    <col min="15371" max="15371" width="15" bestFit="1" customWidth="1"/>
    <col min="15372" max="15372" width="13.33203125" bestFit="1" customWidth="1"/>
    <col min="15617" max="15617" width="16.44140625" customWidth="1"/>
    <col min="15618" max="15622" width="1.44140625" customWidth="1"/>
    <col min="15623" max="15623" width="52.6640625" bestFit="1" customWidth="1"/>
    <col min="15624" max="15624" width="14.88671875" customWidth="1"/>
    <col min="15625" max="15626" width="13.33203125" bestFit="1" customWidth="1"/>
    <col min="15627" max="15627" width="15" bestFit="1" customWidth="1"/>
    <col min="15628" max="15628" width="13.33203125" bestFit="1" customWidth="1"/>
    <col min="15873" max="15873" width="16.44140625" customWidth="1"/>
    <col min="15874" max="15878" width="1.44140625" customWidth="1"/>
    <col min="15879" max="15879" width="52.6640625" bestFit="1" customWidth="1"/>
    <col min="15880" max="15880" width="14.88671875" customWidth="1"/>
    <col min="15881" max="15882" width="13.33203125" bestFit="1" customWidth="1"/>
    <col min="15883" max="15883" width="15" bestFit="1" customWidth="1"/>
    <col min="15884" max="15884" width="13.33203125" bestFit="1" customWidth="1"/>
    <col min="16129" max="16129" width="16.44140625" customWidth="1"/>
    <col min="16130" max="16134" width="1.44140625" customWidth="1"/>
    <col min="16135" max="16135" width="52.6640625" bestFit="1" customWidth="1"/>
    <col min="16136" max="16136" width="14.88671875" customWidth="1"/>
    <col min="16137" max="16138" width="13.33203125" bestFit="1" customWidth="1"/>
    <col min="16139" max="16139" width="15" bestFit="1" customWidth="1"/>
    <col min="16140" max="16140" width="13.33203125" bestFit="1" customWidth="1"/>
  </cols>
  <sheetData>
    <row r="1" spans="1:12" x14ac:dyDescent="0.3">
      <c r="A1" s="31" t="s">
        <v>344</v>
      </c>
      <c r="B1" s="32" t="s">
        <v>345</v>
      </c>
      <c r="C1" s="33"/>
      <c r="D1" s="33"/>
      <c r="E1" s="33"/>
      <c r="F1" s="33"/>
      <c r="G1" s="33"/>
      <c r="H1" s="25" t="s">
        <v>346</v>
      </c>
      <c r="I1" s="25" t="s">
        <v>347</v>
      </c>
      <c r="J1" s="25" t="s">
        <v>348</v>
      </c>
      <c r="K1" s="25" t="s">
        <v>349</v>
      </c>
      <c r="L1" s="70"/>
    </row>
    <row r="3" spans="1:12" x14ac:dyDescent="0.3">
      <c r="A3" s="34" t="s">
        <v>350</v>
      </c>
      <c r="B3" s="35"/>
      <c r="C3" s="35"/>
      <c r="D3" s="35"/>
      <c r="E3" s="35"/>
      <c r="F3" s="35"/>
      <c r="G3" s="35"/>
      <c r="H3" s="28"/>
      <c r="I3" s="28"/>
      <c r="J3" s="28"/>
      <c r="K3" s="28"/>
      <c r="L3" s="71"/>
    </row>
    <row r="4" spans="1:12" x14ac:dyDescent="0.3">
      <c r="A4" s="43" t="s">
        <v>26</v>
      </c>
      <c r="B4" s="44" t="s">
        <v>351</v>
      </c>
      <c r="C4" s="40"/>
      <c r="D4" s="40"/>
      <c r="E4" s="40"/>
      <c r="F4" s="40"/>
      <c r="G4" s="40"/>
      <c r="H4" s="25">
        <v>20147210.870000001</v>
      </c>
      <c r="I4" s="25">
        <v>7668401.2999999998</v>
      </c>
      <c r="J4" s="25">
        <v>7466203.4299999997</v>
      </c>
      <c r="K4" s="25">
        <v>20349408.739999998</v>
      </c>
      <c r="L4" s="72"/>
    </row>
    <row r="5" spans="1:12" x14ac:dyDescent="0.3">
      <c r="A5" s="43" t="s">
        <v>352</v>
      </c>
      <c r="B5" s="36" t="s">
        <v>353</v>
      </c>
      <c r="C5" s="44" t="s">
        <v>354</v>
      </c>
      <c r="D5" s="40"/>
      <c r="E5" s="40"/>
      <c r="F5" s="40"/>
      <c r="G5" s="40"/>
      <c r="H5" s="25">
        <v>15588792.66</v>
      </c>
      <c r="I5" s="25">
        <v>7635443.6399999997</v>
      </c>
      <c r="J5" s="25">
        <v>7304331.2199999997</v>
      </c>
      <c r="K5" s="25">
        <v>15919905.08</v>
      </c>
      <c r="L5" s="72"/>
    </row>
    <row r="6" spans="1:12" x14ac:dyDescent="0.3">
      <c r="A6" s="43" t="s">
        <v>355</v>
      </c>
      <c r="B6" s="37" t="s">
        <v>353</v>
      </c>
      <c r="C6" s="38"/>
      <c r="D6" s="44" t="s">
        <v>356</v>
      </c>
      <c r="E6" s="40"/>
      <c r="F6" s="40"/>
      <c r="G6" s="40"/>
      <c r="H6" s="25">
        <v>15445202.24</v>
      </c>
      <c r="I6" s="25">
        <v>7514664.2000000002</v>
      </c>
      <c r="J6" s="25">
        <v>7119696.5999999996</v>
      </c>
      <c r="K6" s="25">
        <v>15840169.84</v>
      </c>
      <c r="L6" s="72"/>
    </row>
    <row r="7" spans="1:12" x14ac:dyDescent="0.3">
      <c r="A7" s="43" t="s">
        <v>357</v>
      </c>
      <c r="B7" s="37" t="s">
        <v>353</v>
      </c>
      <c r="C7" s="38"/>
      <c r="D7" s="38"/>
      <c r="E7" s="44" t="s">
        <v>356</v>
      </c>
      <c r="F7" s="40"/>
      <c r="G7" s="40"/>
      <c r="H7" s="25">
        <v>15445202.24</v>
      </c>
      <c r="I7" s="25">
        <v>7514664.2000000002</v>
      </c>
      <c r="J7" s="25">
        <v>7119696.5999999996</v>
      </c>
      <c r="K7" s="25">
        <v>15840169.84</v>
      </c>
      <c r="L7" s="72"/>
    </row>
    <row r="8" spans="1:12" x14ac:dyDescent="0.3">
      <c r="A8" s="43" t="s">
        <v>358</v>
      </c>
      <c r="B8" s="37" t="s">
        <v>353</v>
      </c>
      <c r="C8" s="38"/>
      <c r="D8" s="38"/>
      <c r="E8" s="38"/>
      <c r="F8" s="44" t="s">
        <v>359</v>
      </c>
      <c r="G8" s="40"/>
      <c r="H8" s="25">
        <v>5000</v>
      </c>
      <c r="I8" s="25">
        <v>7875.13</v>
      </c>
      <c r="J8" s="25">
        <v>7875.13</v>
      </c>
      <c r="K8" s="25">
        <v>5000</v>
      </c>
      <c r="L8" s="72"/>
    </row>
    <row r="9" spans="1:12" x14ac:dyDescent="0.3">
      <c r="A9" s="45" t="s">
        <v>360</v>
      </c>
      <c r="B9" s="37" t="s">
        <v>353</v>
      </c>
      <c r="C9" s="38"/>
      <c r="D9" s="38"/>
      <c r="E9" s="38"/>
      <c r="F9" s="38"/>
      <c r="G9" s="46" t="s">
        <v>361</v>
      </c>
      <c r="H9" s="27">
        <v>5000</v>
      </c>
      <c r="I9" s="27">
        <v>7875.13</v>
      </c>
      <c r="J9" s="27">
        <v>7875.13</v>
      </c>
      <c r="K9" s="27">
        <v>5000</v>
      </c>
      <c r="L9" s="68"/>
    </row>
    <row r="10" spans="1:12" x14ac:dyDescent="0.3">
      <c r="A10" s="47" t="s">
        <v>353</v>
      </c>
      <c r="B10" s="37" t="s">
        <v>353</v>
      </c>
      <c r="C10" s="38"/>
      <c r="D10" s="38"/>
      <c r="E10" s="38"/>
      <c r="F10" s="38"/>
      <c r="G10" s="48" t="s">
        <v>353</v>
      </c>
      <c r="H10" s="26"/>
      <c r="I10" s="26"/>
      <c r="J10" s="26"/>
      <c r="K10" s="26"/>
      <c r="L10" s="69"/>
    </row>
    <row r="11" spans="1:12" x14ac:dyDescent="0.3">
      <c r="A11" s="43" t="s">
        <v>362</v>
      </c>
      <c r="B11" s="37" t="s">
        <v>353</v>
      </c>
      <c r="C11" s="38"/>
      <c r="D11" s="38"/>
      <c r="E11" s="38"/>
      <c r="F11" s="44" t="s">
        <v>363</v>
      </c>
      <c r="G11" s="40"/>
      <c r="H11" s="25">
        <v>6704.77</v>
      </c>
      <c r="I11" s="25">
        <v>5164031.76</v>
      </c>
      <c r="J11" s="25">
        <v>5169690.55</v>
      </c>
      <c r="K11" s="25">
        <v>1045.98</v>
      </c>
      <c r="L11" s="72"/>
    </row>
    <row r="12" spans="1:12" x14ac:dyDescent="0.3">
      <c r="A12" s="45" t="s">
        <v>364</v>
      </c>
      <c r="B12" s="37" t="s">
        <v>353</v>
      </c>
      <c r="C12" s="38"/>
      <c r="D12" s="38"/>
      <c r="E12" s="38"/>
      <c r="F12" s="38"/>
      <c r="G12" s="46" t="s">
        <v>365</v>
      </c>
      <c r="H12" s="27">
        <v>5890.48</v>
      </c>
      <c r="I12" s="27">
        <v>5128533.5999999996</v>
      </c>
      <c r="J12" s="27">
        <v>5134190.55</v>
      </c>
      <c r="K12" s="27">
        <v>233.53</v>
      </c>
      <c r="L12" s="68"/>
    </row>
    <row r="13" spans="1:12" x14ac:dyDescent="0.3">
      <c r="A13" s="45" t="s">
        <v>366</v>
      </c>
      <c r="B13" s="37" t="s">
        <v>353</v>
      </c>
      <c r="C13" s="38"/>
      <c r="D13" s="38"/>
      <c r="E13" s="38"/>
      <c r="F13" s="38"/>
      <c r="G13" s="46" t="s">
        <v>367</v>
      </c>
      <c r="H13" s="27">
        <v>449.2</v>
      </c>
      <c r="I13" s="27">
        <v>35498.160000000003</v>
      </c>
      <c r="J13" s="27">
        <v>35500</v>
      </c>
      <c r="K13" s="27">
        <v>447.36</v>
      </c>
      <c r="L13" s="68"/>
    </row>
    <row r="14" spans="1:12" x14ac:dyDescent="0.3">
      <c r="A14" s="45" t="s">
        <v>368</v>
      </c>
      <c r="B14" s="37" t="s">
        <v>353</v>
      </c>
      <c r="C14" s="38"/>
      <c r="D14" s="38"/>
      <c r="E14" s="38"/>
      <c r="F14" s="38"/>
      <c r="G14" s="46" t="s">
        <v>369</v>
      </c>
      <c r="H14" s="27">
        <v>298.83</v>
      </c>
      <c r="I14" s="27">
        <v>0</v>
      </c>
      <c r="J14" s="27">
        <v>0</v>
      </c>
      <c r="K14" s="27">
        <v>298.83</v>
      </c>
      <c r="L14" s="68"/>
    </row>
    <row r="15" spans="1:12" x14ac:dyDescent="0.3">
      <c r="A15" s="45" t="s">
        <v>370</v>
      </c>
      <c r="B15" s="37" t="s">
        <v>353</v>
      </c>
      <c r="C15" s="38"/>
      <c r="D15" s="38"/>
      <c r="E15" s="38"/>
      <c r="F15" s="38"/>
      <c r="G15" s="46" t="s">
        <v>371</v>
      </c>
      <c r="H15" s="27">
        <v>66.260000000000005</v>
      </c>
      <c r="I15" s="27">
        <v>0</v>
      </c>
      <c r="J15" s="27">
        <v>0</v>
      </c>
      <c r="K15" s="27">
        <v>66.260000000000005</v>
      </c>
      <c r="L15" s="68"/>
    </row>
    <row r="16" spans="1:12" x14ac:dyDescent="0.3">
      <c r="A16" s="47" t="s">
        <v>353</v>
      </c>
      <c r="B16" s="37" t="s">
        <v>353</v>
      </c>
      <c r="C16" s="38"/>
      <c r="D16" s="38"/>
      <c r="E16" s="38"/>
      <c r="F16" s="38"/>
      <c r="G16" s="48" t="s">
        <v>353</v>
      </c>
      <c r="H16" s="26"/>
      <c r="I16" s="26"/>
      <c r="J16" s="26"/>
      <c r="K16" s="26"/>
      <c r="L16" s="69"/>
    </row>
    <row r="17" spans="1:12" x14ac:dyDescent="0.3">
      <c r="A17" s="43" t="s">
        <v>372</v>
      </c>
      <c r="B17" s="37" t="s">
        <v>353</v>
      </c>
      <c r="C17" s="38"/>
      <c r="D17" s="38"/>
      <c r="E17" s="38"/>
      <c r="F17" s="44" t="s">
        <v>373</v>
      </c>
      <c r="G17" s="40"/>
      <c r="H17" s="25">
        <v>15433497.470000001</v>
      </c>
      <c r="I17" s="25">
        <v>2342664.2999999998</v>
      </c>
      <c r="J17" s="25">
        <v>1942037.91</v>
      </c>
      <c r="K17" s="25">
        <v>15834123.859999999</v>
      </c>
      <c r="L17" s="72"/>
    </row>
    <row r="18" spans="1:12" x14ac:dyDescent="0.3">
      <c r="A18" s="45" t="s">
        <v>374</v>
      </c>
      <c r="B18" s="37" t="s">
        <v>353</v>
      </c>
      <c r="C18" s="38"/>
      <c r="D18" s="38"/>
      <c r="E18" s="38"/>
      <c r="F18" s="38"/>
      <c r="G18" s="46" t="s">
        <v>375</v>
      </c>
      <c r="H18" s="27">
        <v>13649027.25</v>
      </c>
      <c r="I18" s="27">
        <v>2299786.42</v>
      </c>
      <c r="J18" s="27">
        <v>1940601.13</v>
      </c>
      <c r="K18" s="27">
        <v>14008212.539999999</v>
      </c>
      <c r="L18" s="68"/>
    </row>
    <row r="19" spans="1:12" x14ac:dyDescent="0.3">
      <c r="A19" s="45" t="s">
        <v>376</v>
      </c>
      <c r="B19" s="37" t="s">
        <v>353</v>
      </c>
      <c r="C19" s="38"/>
      <c r="D19" s="38"/>
      <c r="E19" s="38"/>
      <c r="F19" s="38"/>
      <c r="G19" s="46" t="s">
        <v>377</v>
      </c>
      <c r="H19" s="27">
        <v>1160798.1399999999</v>
      </c>
      <c r="I19" s="27">
        <v>40303.4</v>
      </c>
      <c r="J19" s="27">
        <v>918.86</v>
      </c>
      <c r="K19" s="27">
        <v>1200182.68</v>
      </c>
      <c r="L19" s="68"/>
    </row>
    <row r="20" spans="1:12" x14ac:dyDescent="0.3">
      <c r="A20" s="45" t="s">
        <v>378</v>
      </c>
      <c r="B20" s="37" t="s">
        <v>353</v>
      </c>
      <c r="C20" s="38"/>
      <c r="D20" s="38"/>
      <c r="E20" s="38"/>
      <c r="F20" s="38"/>
      <c r="G20" s="46" t="s">
        <v>379</v>
      </c>
      <c r="H20" s="27">
        <v>613040.62</v>
      </c>
      <c r="I20" s="27">
        <v>2530.59</v>
      </c>
      <c r="J20" s="27">
        <v>509.1</v>
      </c>
      <c r="K20" s="27">
        <v>615062.11</v>
      </c>
      <c r="L20" s="68"/>
    </row>
    <row r="21" spans="1:12" x14ac:dyDescent="0.3">
      <c r="A21" s="45" t="s">
        <v>380</v>
      </c>
      <c r="B21" s="37" t="s">
        <v>353</v>
      </c>
      <c r="C21" s="38"/>
      <c r="D21" s="38"/>
      <c r="E21" s="38"/>
      <c r="F21" s="38"/>
      <c r="G21" s="46" t="s">
        <v>381</v>
      </c>
      <c r="H21" s="27">
        <v>10631.46</v>
      </c>
      <c r="I21" s="27">
        <v>43.89</v>
      </c>
      <c r="J21" s="27">
        <v>8.82</v>
      </c>
      <c r="K21" s="27">
        <v>10666.53</v>
      </c>
      <c r="L21" s="68"/>
    </row>
    <row r="22" spans="1:12" x14ac:dyDescent="0.3">
      <c r="A22" s="47" t="s">
        <v>353</v>
      </c>
      <c r="B22" s="37" t="s">
        <v>353</v>
      </c>
      <c r="C22" s="38"/>
      <c r="D22" s="38"/>
      <c r="E22" s="38"/>
      <c r="F22" s="38"/>
      <c r="G22" s="48" t="s">
        <v>353</v>
      </c>
      <c r="H22" s="26"/>
      <c r="I22" s="26"/>
      <c r="J22" s="26"/>
      <c r="K22" s="26"/>
      <c r="L22" s="69"/>
    </row>
    <row r="23" spans="1:12" x14ac:dyDescent="0.3">
      <c r="A23" s="43" t="s">
        <v>382</v>
      </c>
      <c r="B23" s="37" t="s">
        <v>353</v>
      </c>
      <c r="C23" s="38"/>
      <c r="D23" s="38"/>
      <c r="E23" s="38"/>
      <c r="F23" s="44" t="s">
        <v>383</v>
      </c>
      <c r="G23" s="40"/>
      <c r="H23" s="25">
        <v>0</v>
      </c>
      <c r="I23" s="25">
        <v>93.01</v>
      </c>
      <c r="J23" s="25">
        <v>93.01</v>
      </c>
      <c r="K23" s="25">
        <v>0</v>
      </c>
      <c r="L23" s="72"/>
    </row>
    <row r="24" spans="1:12" x14ac:dyDescent="0.3">
      <c r="A24" s="45" t="s">
        <v>384</v>
      </c>
      <c r="B24" s="37" t="s">
        <v>353</v>
      </c>
      <c r="C24" s="38"/>
      <c r="D24" s="38"/>
      <c r="E24" s="38"/>
      <c r="F24" s="38"/>
      <c r="G24" s="46" t="s">
        <v>385</v>
      </c>
      <c r="H24" s="27">
        <v>0</v>
      </c>
      <c r="I24" s="27">
        <v>93.01</v>
      </c>
      <c r="J24" s="27">
        <v>93.01</v>
      </c>
      <c r="K24" s="27">
        <v>0</v>
      </c>
      <c r="L24" s="68"/>
    </row>
    <row r="25" spans="1:12" x14ac:dyDescent="0.3">
      <c r="A25" s="47" t="s">
        <v>353</v>
      </c>
      <c r="B25" s="37" t="s">
        <v>353</v>
      </c>
      <c r="C25" s="38"/>
      <c r="D25" s="38"/>
      <c r="E25" s="38"/>
      <c r="F25" s="38"/>
      <c r="G25" s="48" t="s">
        <v>353</v>
      </c>
      <c r="H25" s="26"/>
      <c r="I25" s="26"/>
      <c r="J25" s="26"/>
      <c r="K25" s="26"/>
      <c r="L25" s="69"/>
    </row>
    <row r="26" spans="1:12" x14ac:dyDescent="0.3">
      <c r="A26" s="43" t="s">
        <v>386</v>
      </c>
      <c r="B26" s="37" t="s">
        <v>353</v>
      </c>
      <c r="C26" s="38"/>
      <c r="D26" s="44" t="s">
        <v>387</v>
      </c>
      <c r="E26" s="40"/>
      <c r="F26" s="40"/>
      <c r="G26" s="40"/>
      <c r="H26" s="25">
        <v>143590.42000000001</v>
      </c>
      <c r="I26" s="25">
        <v>120779.44</v>
      </c>
      <c r="J26" s="25">
        <v>184634.62</v>
      </c>
      <c r="K26" s="25">
        <v>79735.240000000005</v>
      </c>
      <c r="L26" s="72"/>
    </row>
    <row r="27" spans="1:12" x14ac:dyDescent="0.3">
      <c r="A27" s="43" t="s">
        <v>388</v>
      </c>
      <c r="B27" s="37" t="s">
        <v>353</v>
      </c>
      <c r="C27" s="38"/>
      <c r="D27" s="38"/>
      <c r="E27" s="44" t="s">
        <v>389</v>
      </c>
      <c r="F27" s="40"/>
      <c r="G27" s="40"/>
      <c r="H27" s="25">
        <v>121017.15</v>
      </c>
      <c r="I27" s="25">
        <v>120779.44</v>
      </c>
      <c r="J27" s="25">
        <v>180060.95</v>
      </c>
      <c r="K27" s="25">
        <v>61735.64</v>
      </c>
      <c r="L27" s="72"/>
    </row>
    <row r="28" spans="1:12" x14ac:dyDescent="0.3">
      <c r="A28" s="43" t="s">
        <v>390</v>
      </c>
      <c r="B28" s="37" t="s">
        <v>353</v>
      </c>
      <c r="C28" s="38"/>
      <c r="D28" s="38"/>
      <c r="E28" s="38"/>
      <c r="F28" s="44" t="s">
        <v>389</v>
      </c>
      <c r="G28" s="40"/>
      <c r="H28" s="25">
        <v>121017.15</v>
      </c>
      <c r="I28" s="25">
        <v>120779.44</v>
      </c>
      <c r="J28" s="25">
        <v>180060.95</v>
      </c>
      <c r="K28" s="25">
        <v>61735.64</v>
      </c>
      <c r="L28" s="72"/>
    </row>
    <row r="29" spans="1:12" x14ac:dyDescent="0.3">
      <c r="A29" s="45" t="s">
        <v>391</v>
      </c>
      <c r="B29" s="37" t="s">
        <v>353</v>
      </c>
      <c r="C29" s="38"/>
      <c r="D29" s="38"/>
      <c r="E29" s="38"/>
      <c r="F29" s="38"/>
      <c r="G29" s="46" t="s">
        <v>392</v>
      </c>
      <c r="H29" s="27">
        <v>8090.36</v>
      </c>
      <c r="I29" s="27">
        <v>249.49</v>
      </c>
      <c r="J29" s="27">
        <v>56.95</v>
      </c>
      <c r="K29" s="27">
        <v>8282.9</v>
      </c>
      <c r="L29" s="68"/>
    </row>
    <row r="30" spans="1:12" x14ac:dyDescent="0.3">
      <c r="A30" s="45" t="s">
        <v>393</v>
      </c>
      <c r="B30" s="37" t="s">
        <v>353</v>
      </c>
      <c r="C30" s="38"/>
      <c r="D30" s="38"/>
      <c r="E30" s="38"/>
      <c r="F30" s="38"/>
      <c r="G30" s="46" t="s">
        <v>394</v>
      </c>
      <c r="H30" s="27">
        <v>94896.08</v>
      </c>
      <c r="I30" s="27">
        <v>52547.16</v>
      </c>
      <c r="J30" s="27">
        <v>112021.21</v>
      </c>
      <c r="K30" s="27">
        <v>35422.03</v>
      </c>
      <c r="L30" s="68"/>
    </row>
    <row r="31" spans="1:12" x14ac:dyDescent="0.3">
      <c r="A31" s="45" t="s">
        <v>395</v>
      </c>
      <c r="B31" s="37" t="s">
        <v>353</v>
      </c>
      <c r="C31" s="38"/>
      <c r="D31" s="38"/>
      <c r="E31" s="38"/>
      <c r="F31" s="38"/>
      <c r="G31" s="46" t="s">
        <v>396</v>
      </c>
      <c r="H31" s="27">
        <v>17569.86</v>
      </c>
      <c r="I31" s="27">
        <v>0</v>
      </c>
      <c r="J31" s="27">
        <v>0</v>
      </c>
      <c r="K31" s="27">
        <v>17569.86</v>
      </c>
      <c r="L31" s="68"/>
    </row>
    <row r="32" spans="1:12" x14ac:dyDescent="0.3">
      <c r="A32" s="45" t="s">
        <v>397</v>
      </c>
      <c r="B32" s="37" t="s">
        <v>353</v>
      </c>
      <c r="C32" s="38"/>
      <c r="D32" s="38"/>
      <c r="E32" s="38"/>
      <c r="F32" s="38"/>
      <c r="G32" s="46" t="s">
        <v>398</v>
      </c>
      <c r="H32" s="27">
        <v>0</v>
      </c>
      <c r="I32" s="27">
        <v>3322.93</v>
      </c>
      <c r="J32" s="27">
        <v>3322.93</v>
      </c>
      <c r="K32" s="27">
        <v>0</v>
      </c>
      <c r="L32" s="68"/>
    </row>
    <row r="33" spans="1:12" x14ac:dyDescent="0.3">
      <c r="A33" s="45" t="s">
        <v>399</v>
      </c>
      <c r="B33" s="37" t="s">
        <v>353</v>
      </c>
      <c r="C33" s="38"/>
      <c r="D33" s="38"/>
      <c r="E33" s="38"/>
      <c r="F33" s="38"/>
      <c r="G33" s="46" t="s">
        <v>400</v>
      </c>
      <c r="H33" s="27">
        <v>399.91</v>
      </c>
      <c r="I33" s="27">
        <v>0</v>
      </c>
      <c r="J33" s="27">
        <v>0</v>
      </c>
      <c r="K33" s="27">
        <v>399.91</v>
      </c>
      <c r="L33" s="68"/>
    </row>
    <row r="34" spans="1:12" x14ac:dyDescent="0.3">
      <c r="A34" s="45" t="s">
        <v>401</v>
      </c>
      <c r="B34" s="37" t="s">
        <v>353</v>
      </c>
      <c r="C34" s="38"/>
      <c r="D34" s="38"/>
      <c r="E34" s="38"/>
      <c r="F34" s="38"/>
      <c r="G34" s="46" t="s">
        <v>402</v>
      </c>
      <c r="H34" s="27">
        <v>0</v>
      </c>
      <c r="I34" s="27">
        <v>64659.86</v>
      </c>
      <c r="J34" s="27">
        <v>64659.86</v>
      </c>
      <c r="K34" s="27">
        <v>0</v>
      </c>
      <c r="L34" s="68"/>
    </row>
    <row r="35" spans="1:12" x14ac:dyDescent="0.3">
      <c r="A35" s="45" t="s">
        <v>1006</v>
      </c>
      <c r="B35" s="37" t="s">
        <v>353</v>
      </c>
      <c r="C35" s="38"/>
      <c r="D35" s="38"/>
      <c r="E35" s="38"/>
      <c r="F35" s="38"/>
      <c r="G35" s="46" t="s">
        <v>1007</v>
      </c>
      <c r="H35" s="27">
        <v>60.94</v>
      </c>
      <c r="I35" s="27">
        <v>0</v>
      </c>
      <c r="J35" s="27">
        <v>0</v>
      </c>
      <c r="K35" s="27">
        <v>60.94</v>
      </c>
      <c r="L35" s="68"/>
    </row>
    <row r="36" spans="1:12" x14ac:dyDescent="0.3">
      <c r="A36" s="47" t="s">
        <v>353</v>
      </c>
      <c r="B36" s="37" t="s">
        <v>353</v>
      </c>
      <c r="C36" s="38"/>
      <c r="D36" s="38"/>
      <c r="E36" s="38"/>
      <c r="F36" s="38"/>
      <c r="G36" s="48" t="s">
        <v>353</v>
      </c>
      <c r="H36" s="26"/>
      <c r="I36" s="26"/>
      <c r="J36" s="26"/>
      <c r="K36" s="26"/>
      <c r="L36" s="69"/>
    </row>
    <row r="37" spans="1:12" x14ac:dyDescent="0.3">
      <c r="A37" s="43" t="s">
        <v>405</v>
      </c>
      <c r="B37" s="37" t="s">
        <v>353</v>
      </c>
      <c r="C37" s="38"/>
      <c r="D37" s="38"/>
      <c r="E37" s="44" t="s">
        <v>406</v>
      </c>
      <c r="F37" s="40"/>
      <c r="G37" s="40"/>
      <c r="H37" s="25">
        <v>22573.27</v>
      </c>
      <c r="I37" s="25">
        <v>0</v>
      </c>
      <c r="J37" s="25">
        <v>4573.67</v>
      </c>
      <c r="K37" s="25">
        <v>17999.599999999999</v>
      </c>
      <c r="L37" s="72"/>
    </row>
    <row r="38" spans="1:12" x14ac:dyDescent="0.3">
      <c r="A38" s="43" t="s">
        <v>407</v>
      </c>
      <c r="B38" s="37" t="s">
        <v>353</v>
      </c>
      <c r="C38" s="38"/>
      <c r="D38" s="38"/>
      <c r="E38" s="38"/>
      <c r="F38" s="44" t="s">
        <v>406</v>
      </c>
      <c r="G38" s="40"/>
      <c r="H38" s="25">
        <v>22573.27</v>
      </c>
      <c r="I38" s="25">
        <v>0</v>
      </c>
      <c r="J38" s="25">
        <v>4573.67</v>
      </c>
      <c r="K38" s="25">
        <v>17999.599999999999</v>
      </c>
      <c r="L38" s="72"/>
    </row>
    <row r="39" spans="1:12" x14ac:dyDescent="0.3">
      <c r="A39" s="45" t="s">
        <v>408</v>
      </c>
      <c r="B39" s="37" t="s">
        <v>353</v>
      </c>
      <c r="C39" s="38"/>
      <c r="D39" s="38"/>
      <c r="E39" s="38"/>
      <c r="F39" s="38"/>
      <c r="G39" s="46" t="s">
        <v>409</v>
      </c>
      <c r="H39" s="27">
        <v>22573.27</v>
      </c>
      <c r="I39" s="27">
        <v>0</v>
      </c>
      <c r="J39" s="27">
        <v>4573.67</v>
      </c>
      <c r="K39" s="27">
        <v>17999.599999999999</v>
      </c>
      <c r="L39" s="68"/>
    </row>
    <row r="40" spans="1:12" x14ac:dyDescent="0.3">
      <c r="A40" s="47" t="s">
        <v>353</v>
      </c>
      <c r="B40" s="37" t="s">
        <v>353</v>
      </c>
      <c r="C40" s="38"/>
      <c r="D40" s="38"/>
      <c r="E40" s="38"/>
      <c r="F40" s="38"/>
      <c r="G40" s="48" t="s">
        <v>353</v>
      </c>
      <c r="H40" s="26"/>
      <c r="I40" s="26"/>
      <c r="J40" s="26"/>
      <c r="K40" s="26"/>
      <c r="L40" s="69"/>
    </row>
    <row r="41" spans="1:12" x14ac:dyDescent="0.3">
      <c r="A41" s="43" t="s">
        <v>410</v>
      </c>
      <c r="B41" s="36" t="s">
        <v>353</v>
      </c>
      <c r="C41" s="44" t="s">
        <v>411</v>
      </c>
      <c r="D41" s="40"/>
      <c r="E41" s="40"/>
      <c r="F41" s="40"/>
      <c r="G41" s="40"/>
      <c r="H41" s="25">
        <v>4558418.21</v>
      </c>
      <c r="I41" s="25">
        <v>32957.660000000003</v>
      </c>
      <c r="J41" s="25">
        <v>161872.21</v>
      </c>
      <c r="K41" s="25">
        <v>4429503.66</v>
      </c>
      <c r="L41" s="72"/>
    </row>
    <row r="42" spans="1:12" x14ac:dyDescent="0.3">
      <c r="A42" s="43" t="s">
        <v>412</v>
      </c>
      <c r="B42" s="37" t="s">
        <v>353</v>
      </c>
      <c r="C42" s="38"/>
      <c r="D42" s="44" t="s">
        <v>413</v>
      </c>
      <c r="E42" s="40"/>
      <c r="F42" s="40"/>
      <c r="G42" s="40"/>
      <c r="H42" s="25">
        <v>4558418.21</v>
      </c>
      <c r="I42" s="25">
        <v>32957.660000000003</v>
      </c>
      <c r="J42" s="25">
        <v>161872.21</v>
      </c>
      <c r="K42" s="25">
        <v>4429503.66</v>
      </c>
      <c r="L42" s="72"/>
    </row>
    <row r="43" spans="1:12" x14ac:dyDescent="0.3">
      <c r="A43" s="43" t="s">
        <v>414</v>
      </c>
      <c r="B43" s="37" t="s">
        <v>353</v>
      </c>
      <c r="C43" s="38"/>
      <c r="D43" s="38"/>
      <c r="E43" s="44" t="s">
        <v>415</v>
      </c>
      <c r="F43" s="40"/>
      <c r="G43" s="40"/>
      <c r="H43" s="25">
        <v>1935578.67</v>
      </c>
      <c r="I43" s="25">
        <v>0</v>
      </c>
      <c r="J43" s="25">
        <v>0</v>
      </c>
      <c r="K43" s="25">
        <v>1935578.67</v>
      </c>
      <c r="L43" s="72"/>
    </row>
    <row r="44" spans="1:12" x14ac:dyDescent="0.3">
      <c r="A44" s="43" t="s">
        <v>416</v>
      </c>
      <c r="B44" s="37" t="s">
        <v>353</v>
      </c>
      <c r="C44" s="38"/>
      <c r="D44" s="38"/>
      <c r="E44" s="38"/>
      <c r="F44" s="44" t="s">
        <v>415</v>
      </c>
      <c r="G44" s="40"/>
      <c r="H44" s="25">
        <v>1935578.67</v>
      </c>
      <c r="I44" s="25">
        <v>0</v>
      </c>
      <c r="J44" s="25">
        <v>0</v>
      </c>
      <c r="K44" s="25">
        <v>1935578.67</v>
      </c>
      <c r="L44" s="72"/>
    </row>
    <row r="45" spans="1:12" x14ac:dyDescent="0.3">
      <c r="A45" s="45" t="s">
        <v>417</v>
      </c>
      <c r="B45" s="37" t="s">
        <v>353</v>
      </c>
      <c r="C45" s="38"/>
      <c r="D45" s="38"/>
      <c r="E45" s="38"/>
      <c r="F45" s="38"/>
      <c r="G45" s="46" t="s">
        <v>418</v>
      </c>
      <c r="H45" s="27">
        <v>181970</v>
      </c>
      <c r="I45" s="27">
        <v>0</v>
      </c>
      <c r="J45" s="27">
        <v>0</v>
      </c>
      <c r="K45" s="27">
        <v>181970</v>
      </c>
      <c r="L45" s="68"/>
    </row>
    <row r="46" spans="1:12" x14ac:dyDescent="0.3">
      <c r="A46" s="45" t="s">
        <v>419</v>
      </c>
      <c r="B46" s="37" t="s">
        <v>353</v>
      </c>
      <c r="C46" s="38"/>
      <c r="D46" s="38"/>
      <c r="E46" s="38"/>
      <c r="F46" s="38"/>
      <c r="G46" s="46" t="s">
        <v>420</v>
      </c>
      <c r="H46" s="27">
        <v>176360.55</v>
      </c>
      <c r="I46" s="27">
        <v>0</v>
      </c>
      <c r="J46" s="27">
        <v>0</v>
      </c>
      <c r="K46" s="27">
        <v>176360.55</v>
      </c>
      <c r="L46" s="68"/>
    </row>
    <row r="47" spans="1:12" x14ac:dyDescent="0.3">
      <c r="A47" s="45" t="s">
        <v>421</v>
      </c>
      <c r="B47" s="37" t="s">
        <v>353</v>
      </c>
      <c r="C47" s="38"/>
      <c r="D47" s="38"/>
      <c r="E47" s="38"/>
      <c r="F47" s="38"/>
      <c r="G47" s="46" t="s">
        <v>422</v>
      </c>
      <c r="H47" s="27">
        <v>75546.350000000006</v>
      </c>
      <c r="I47" s="27">
        <v>0</v>
      </c>
      <c r="J47" s="27">
        <v>0</v>
      </c>
      <c r="K47" s="27">
        <v>75546.350000000006</v>
      </c>
      <c r="L47" s="68"/>
    </row>
    <row r="48" spans="1:12" x14ac:dyDescent="0.3">
      <c r="A48" s="45" t="s">
        <v>423</v>
      </c>
      <c r="B48" s="37" t="s">
        <v>353</v>
      </c>
      <c r="C48" s="38"/>
      <c r="D48" s="38"/>
      <c r="E48" s="38"/>
      <c r="F48" s="38"/>
      <c r="G48" s="46" t="s">
        <v>424</v>
      </c>
      <c r="H48" s="27">
        <v>1380622.77</v>
      </c>
      <c r="I48" s="27">
        <v>0</v>
      </c>
      <c r="J48" s="27">
        <v>0</v>
      </c>
      <c r="K48" s="27">
        <v>1380622.77</v>
      </c>
      <c r="L48" s="68"/>
    </row>
    <row r="49" spans="1:12" x14ac:dyDescent="0.3">
      <c r="A49" s="45" t="s">
        <v>425</v>
      </c>
      <c r="B49" s="37" t="s">
        <v>353</v>
      </c>
      <c r="C49" s="38"/>
      <c r="D49" s="38"/>
      <c r="E49" s="38"/>
      <c r="F49" s="38"/>
      <c r="G49" s="46" t="s">
        <v>426</v>
      </c>
      <c r="H49" s="27">
        <v>121079</v>
      </c>
      <c r="I49" s="27">
        <v>0</v>
      </c>
      <c r="J49" s="27">
        <v>0</v>
      </c>
      <c r="K49" s="27">
        <v>121079</v>
      </c>
      <c r="L49" s="68"/>
    </row>
    <row r="50" spans="1:12" x14ac:dyDescent="0.3">
      <c r="A50" s="47" t="s">
        <v>353</v>
      </c>
      <c r="B50" s="37" t="s">
        <v>353</v>
      </c>
      <c r="C50" s="38"/>
      <c r="D50" s="38"/>
      <c r="E50" s="38"/>
      <c r="F50" s="38"/>
      <c r="G50" s="48" t="s">
        <v>353</v>
      </c>
      <c r="H50" s="26"/>
      <c r="I50" s="26"/>
      <c r="J50" s="26"/>
      <c r="K50" s="26"/>
      <c r="L50" s="69"/>
    </row>
    <row r="51" spans="1:12" x14ac:dyDescent="0.3">
      <c r="A51" s="43" t="s">
        <v>427</v>
      </c>
      <c r="B51" s="37" t="s">
        <v>353</v>
      </c>
      <c r="C51" s="38"/>
      <c r="D51" s="38"/>
      <c r="E51" s="44" t="s">
        <v>428</v>
      </c>
      <c r="F51" s="40"/>
      <c r="G51" s="40"/>
      <c r="H51" s="25">
        <v>-1935578.67</v>
      </c>
      <c r="I51" s="25">
        <v>0</v>
      </c>
      <c r="J51" s="25">
        <v>0</v>
      </c>
      <c r="K51" s="25">
        <v>-1935578.67</v>
      </c>
      <c r="L51" s="72"/>
    </row>
    <row r="52" spans="1:12" x14ac:dyDescent="0.3">
      <c r="A52" s="43" t="s">
        <v>429</v>
      </c>
      <c r="B52" s="37" t="s">
        <v>353</v>
      </c>
      <c r="C52" s="38"/>
      <c r="D52" s="38"/>
      <c r="E52" s="38"/>
      <c r="F52" s="44" t="s">
        <v>428</v>
      </c>
      <c r="G52" s="40"/>
      <c r="H52" s="25">
        <v>-1935578.67</v>
      </c>
      <c r="I52" s="25">
        <v>0</v>
      </c>
      <c r="J52" s="25">
        <v>0</v>
      </c>
      <c r="K52" s="25">
        <v>-1935578.67</v>
      </c>
      <c r="L52" s="72"/>
    </row>
    <row r="53" spans="1:12" x14ac:dyDescent="0.3">
      <c r="A53" s="45" t="s">
        <v>430</v>
      </c>
      <c r="B53" s="37" t="s">
        <v>353</v>
      </c>
      <c r="C53" s="38"/>
      <c r="D53" s="38"/>
      <c r="E53" s="38"/>
      <c r="F53" s="38"/>
      <c r="G53" s="46" t="s">
        <v>431</v>
      </c>
      <c r="H53" s="27">
        <v>-176360.55</v>
      </c>
      <c r="I53" s="27">
        <v>0</v>
      </c>
      <c r="J53" s="27">
        <v>0</v>
      </c>
      <c r="K53" s="27">
        <v>-176360.55</v>
      </c>
      <c r="L53" s="68"/>
    </row>
    <row r="54" spans="1:12" x14ac:dyDescent="0.3">
      <c r="A54" s="45" t="s">
        <v>432</v>
      </c>
      <c r="B54" s="37" t="s">
        <v>353</v>
      </c>
      <c r="C54" s="38"/>
      <c r="D54" s="38"/>
      <c r="E54" s="38"/>
      <c r="F54" s="38"/>
      <c r="G54" s="46" t="s">
        <v>433</v>
      </c>
      <c r="H54" s="27">
        <v>-75546.350000000006</v>
      </c>
      <c r="I54" s="27">
        <v>0</v>
      </c>
      <c r="J54" s="27">
        <v>0</v>
      </c>
      <c r="K54" s="27">
        <v>-75546.350000000006</v>
      </c>
      <c r="L54" s="68"/>
    </row>
    <row r="55" spans="1:12" x14ac:dyDescent="0.3">
      <c r="A55" s="45" t="s">
        <v>434</v>
      </c>
      <c r="B55" s="37" t="s">
        <v>353</v>
      </c>
      <c r="C55" s="38"/>
      <c r="D55" s="38"/>
      <c r="E55" s="38"/>
      <c r="F55" s="38"/>
      <c r="G55" s="46" t="s">
        <v>435</v>
      </c>
      <c r="H55" s="27">
        <v>-1380622.77</v>
      </c>
      <c r="I55" s="27">
        <v>0</v>
      </c>
      <c r="J55" s="27">
        <v>0</v>
      </c>
      <c r="K55" s="27">
        <v>-1380622.77</v>
      </c>
      <c r="L55" s="68"/>
    </row>
    <row r="56" spans="1:12" x14ac:dyDescent="0.3">
      <c r="A56" s="45" t="s">
        <v>436</v>
      </c>
      <c r="B56" s="37" t="s">
        <v>353</v>
      </c>
      <c r="C56" s="38"/>
      <c r="D56" s="38"/>
      <c r="E56" s="38"/>
      <c r="F56" s="38"/>
      <c r="G56" s="46" t="s">
        <v>437</v>
      </c>
      <c r="H56" s="27">
        <v>-181970</v>
      </c>
      <c r="I56" s="27">
        <v>0</v>
      </c>
      <c r="J56" s="27">
        <v>0</v>
      </c>
      <c r="K56" s="27">
        <v>-181970</v>
      </c>
      <c r="L56" s="68"/>
    </row>
    <row r="57" spans="1:12" x14ac:dyDescent="0.3">
      <c r="A57" s="45" t="s">
        <v>438</v>
      </c>
      <c r="B57" s="37" t="s">
        <v>353</v>
      </c>
      <c r="C57" s="38"/>
      <c r="D57" s="38"/>
      <c r="E57" s="38"/>
      <c r="F57" s="38"/>
      <c r="G57" s="46" t="s">
        <v>439</v>
      </c>
      <c r="H57" s="27">
        <v>-121079</v>
      </c>
      <c r="I57" s="27">
        <v>0</v>
      </c>
      <c r="J57" s="27">
        <v>0</v>
      </c>
      <c r="K57" s="27">
        <v>-121079</v>
      </c>
      <c r="L57" s="68"/>
    </row>
    <row r="58" spans="1:12" x14ac:dyDescent="0.3">
      <c r="A58" s="47" t="s">
        <v>353</v>
      </c>
      <c r="B58" s="37" t="s">
        <v>353</v>
      </c>
      <c r="C58" s="38"/>
      <c r="D58" s="38"/>
      <c r="E58" s="38"/>
      <c r="F58" s="38"/>
      <c r="G58" s="48" t="s">
        <v>353</v>
      </c>
      <c r="H58" s="26"/>
      <c r="I58" s="26"/>
      <c r="J58" s="26"/>
      <c r="K58" s="26"/>
      <c r="L58" s="69"/>
    </row>
    <row r="59" spans="1:12" x14ac:dyDescent="0.3">
      <c r="A59" s="43" t="s">
        <v>440</v>
      </c>
      <c r="B59" s="37" t="s">
        <v>353</v>
      </c>
      <c r="C59" s="38"/>
      <c r="D59" s="38"/>
      <c r="E59" s="44" t="s">
        <v>441</v>
      </c>
      <c r="F59" s="40"/>
      <c r="G59" s="40"/>
      <c r="H59" s="25">
        <v>18346801.649999999</v>
      </c>
      <c r="I59" s="25">
        <v>25790.28</v>
      </c>
      <c r="J59" s="25">
        <v>7180</v>
      </c>
      <c r="K59" s="25">
        <v>18365411.93</v>
      </c>
      <c r="L59" s="72"/>
    </row>
    <row r="60" spans="1:12" x14ac:dyDescent="0.3">
      <c r="A60" s="43" t="s">
        <v>442</v>
      </c>
      <c r="B60" s="37" t="s">
        <v>353</v>
      </c>
      <c r="C60" s="38"/>
      <c r="D60" s="38"/>
      <c r="E60" s="38"/>
      <c r="F60" s="44" t="s">
        <v>441</v>
      </c>
      <c r="G60" s="40"/>
      <c r="H60" s="25">
        <v>18346801.649999999</v>
      </c>
      <c r="I60" s="25">
        <v>25790.28</v>
      </c>
      <c r="J60" s="25">
        <v>7180</v>
      </c>
      <c r="K60" s="25">
        <v>18365411.93</v>
      </c>
      <c r="L60" s="72"/>
    </row>
    <row r="61" spans="1:12" x14ac:dyDescent="0.3">
      <c r="A61" s="45" t="s">
        <v>443</v>
      </c>
      <c r="B61" s="37" t="s">
        <v>353</v>
      </c>
      <c r="C61" s="38"/>
      <c r="D61" s="38"/>
      <c r="E61" s="38"/>
      <c r="F61" s="38"/>
      <c r="G61" s="46" t="s">
        <v>424</v>
      </c>
      <c r="H61" s="27">
        <v>328248.56</v>
      </c>
      <c r="I61" s="27">
        <v>0</v>
      </c>
      <c r="J61" s="27">
        <v>0</v>
      </c>
      <c r="K61" s="27">
        <v>328248.56</v>
      </c>
      <c r="L61" s="68"/>
    </row>
    <row r="62" spans="1:12" x14ac:dyDescent="0.3">
      <c r="A62" s="45" t="s">
        <v>444</v>
      </c>
      <c r="B62" s="37" t="s">
        <v>353</v>
      </c>
      <c r="C62" s="38"/>
      <c r="D62" s="38"/>
      <c r="E62" s="38"/>
      <c r="F62" s="38"/>
      <c r="G62" s="46" t="s">
        <v>445</v>
      </c>
      <c r="H62" s="27">
        <v>190299.85</v>
      </c>
      <c r="I62" s="27">
        <v>0</v>
      </c>
      <c r="J62" s="27">
        <v>0</v>
      </c>
      <c r="K62" s="27">
        <v>190299.85</v>
      </c>
      <c r="L62" s="68"/>
    </row>
    <row r="63" spans="1:12" x14ac:dyDescent="0.3">
      <c r="A63" s="45" t="s">
        <v>446</v>
      </c>
      <c r="B63" s="37" t="s">
        <v>353</v>
      </c>
      <c r="C63" s="38"/>
      <c r="D63" s="38"/>
      <c r="E63" s="38"/>
      <c r="F63" s="38"/>
      <c r="G63" s="46" t="s">
        <v>447</v>
      </c>
      <c r="H63" s="27">
        <v>2377742.0099999998</v>
      </c>
      <c r="I63" s="27">
        <v>0</v>
      </c>
      <c r="J63" s="27">
        <v>0</v>
      </c>
      <c r="K63" s="27">
        <v>2377742.0099999998</v>
      </c>
      <c r="L63" s="68"/>
    </row>
    <row r="64" spans="1:12" x14ac:dyDescent="0.3">
      <c r="A64" s="45" t="s">
        <v>448</v>
      </c>
      <c r="B64" s="37" t="s">
        <v>353</v>
      </c>
      <c r="C64" s="38"/>
      <c r="D64" s="38"/>
      <c r="E64" s="38"/>
      <c r="F64" s="38"/>
      <c r="G64" s="46" t="s">
        <v>422</v>
      </c>
      <c r="H64" s="27">
        <v>1933472.66</v>
      </c>
      <c r="I64" s="27">
        <v>0</v>
      </c>
      <c r="J64" s="27">
        <v>120</v>
      </c>
      <c r="K64" s="27">
        <v>1933352.66</v>
      </c>
      <c r="L64" s="68"/>
    </row>
    <row r="65" spans="1:12" x14ac:dyDescent="0.3">
      <c r="A65" s="45" t="s">
        <v>449</v>
      </c>
      <c r="B65" s="37" t="s">
        <v>353</v>
      </c>
      <c r="C65" s="38"/>
      <c r="D65" s="38"/>
      <c r="E65" s="38"/>
      <c r="F65" s="38"/>
      <c r="G65" s="46" t="s">
        <v>420</v>
      </c>
      <c r="H65" s="27">
        <v>4211994.97</v>
      </c>
      <c r="I65" s="27">
        <v>25790.28</v>
      </c>
      <c r="J65" s="27">
        <v>6969</v>
      </c>
      <c r="K65" s="27">
        <v>4230816.25</v>
      </c>
      <c r="L65" s="68"/>
    </row>
    <row r="66" spans="1:12" x14ac:dyDescent="0.3">
      <c r="A66" s="45" t="s">
        <v>450</v>
      </c>
      <c r="B66" s="37" t="s">
        <v>353</v>
      </c>
      <c r="C66" s="38"/>
      <c r="D66" s="38"/>
      <c r="E66" s="38"/>
      <c r="F66" s="38"/>
      <c r="G66" s="46" t="s">
        <v>451</v>
      </c>
      <c r="H66" s="27">
        <v>7663494.0899999999</v>
      </c>
      <c r="I66" s="27">
        <v>0</v>
      </c>
      <c r="J66" s="27">
        <v>0</v>
      </c>
      <c r="K66" s="27">
        <v>7663494.0899999999</v>
      </c>
      <c r="L66" s="68"/>
    </row>
    <row r="67" spans="1:12" x14ac:dyDescent="0.3">
      <c r="A67" s="45" t="s">
        <v>452</v>
      </c>
      <c r="B67" s="37" t="s">
        <v>353</v>
      </c>
      <c r="C67" s="38"/>
      <c r="D67" s="38"/>
      <c r="E67" s="38"/>
      <c r="F67" s="38"/>
      <c r="G67" s="46" t="s">
        <v>453</v>
      </c>
      <c r="H67" s="27">
        <v>1235227.45</v>
      </c>
      <c r="I67" s="27">
        <v>0</v>
      </c>
      <c r="J67" s="27">
        <v>91</v>
      </c>
      <c r="K67" s="27">
        <v>1235136.45</v>
      </c>
      <c r="L67" s="68"/>
    </row>
    <row r="68" spans="1:12" x14ac:dyDescent="0.3">
      <c r="A68" s="45" t="s">
        <v>454</v>
      </c>
      <c r="B68" s="37" t="s">
        <v>353</v>
      </c>
      <c r="C68" s="38"/>
      <c r="D68" s="38"/>
      <c r="E68" s="38"/>
      <c r="F68" s="38"/>
      <c r="G68" s="46" t="s">
        <v>455</v>
      </c>
      <c r="H68" s="27">
        <v>104497</v>
      </c>
      <c r="I68" s="27">
        <v>0</v>
      </c>
      <c r="J68" s="27">
        <v>0</v>
      </c>
      <c r="K68" s="27">
        <v>104497</v>
      </c>
      <c r="L68" s="68"/>
    </row>
    <row r="69" spans="1:12" x14ac:dyDescent="0.3">
      <c r="A69" s="45" t="s">
        <v>456</v>
      </c>
      <c r="B69" s="37" t="s">
        <v>353</v>
      </c>
      <c r="C69" s="38"/>
      <c r="D69" s="38"/>
      <c r="E69" s="38"/>
      <c r="F69" s="38"/>
      <c r="G69" s="46" t="s">
        <v>418</v>
      </c>
      <c r="H69" s="27">
        <v>286785.06</v>
      </c>
      <c r="I69" s="27">
        <v>0</v>
      </c>
      <c r="J69" s="27">
        <v>0</v>
      </c>
      <c r="K69" s="27">
        <v>286785.06</v>
      </c>
      <c r="L69" s="68"/>
    </row>
    <row r="70" spans="1:12" x14ac:dyDescent="0.3">
      <c r="A70" s="45" t="s">
        <v>457</v>
      </c>
      <c r="B70" s="37" t="s">
        <v>353</v>
      </c>
      <c r="C70" s="38"/>
      <c r="D70" s="38"/>
      <c r="E70" s="38"/>
      <c r="F70" s="38"/>
      <c r="G70" s="46" t="s">
        <v>458</v>
      </c>
      <c r="H70" s="27">
        <v>15040</v>
      </c>
      <c r="I70" s="27">
        <v>0</v>
      </c>
      <c r="J70" s="27">
        <v>0</v>
      </c>
      <c r="K70" s="27">
        <v>15040</v>
      </c>
      <c r="L70" s="68"/>
    </row>
    <row r="71" spans="1:12" x14ac:dyDescent="0.3">
      <c r="A71" s="47" t="s">
        <v>353</v>
      </c>
      <c r="B71" s="37" t="s">
        <v>353</v>
      </c>
      <c r="C71" s="38"/>
      <c r="D71" s="38"/>
      <c r="E71" s="38"/>
      <c r="F71" s="38"/>
      <c r="G71" s="48" t="s">
        <v>353</v>
      </c>
      <c r="H71" s="26"/>
      <c r="I71" s="26"/>
      <c r="J71" s="26"/>
      <c r="K71" s="26"/>
      <c r="L71" s="69"/>
    </row>
    <row r="72" spans="1:12" x14ac:dyDescent="0.3">
      <c r="A72" s="43" t="s">
        <v>459</v>
      </c>
      <c r="B72" s="37" t="s">
        <v>353</v>
      </c>
      <c r="C72" s="38"/>
      <c r="D72" s="38"/>
      <c r="E72" s="44" t="s">
        <v>460</v>
      </c>
      <c r="F72" s="40"/>
      <c r="G72" s="40"/>
      <c r="H72" s="25">
        <v>-13807066.609999999</v>
      </c>
      <c r="I72" s="25">
        <v>7167.38</v>
      </c>
      <c r="J72" s="25">
        <v>154050.46</v>
      </c>
      <c r="K72" s="25">
        <v>-13953949.689999999</v>
      </c>
      <c r="L72" s="72"/>
    </row>
    <row r="73" spans="1:12" x14ac:dyDescent="0.3">
      <c r="A73" s="43" t="s">
        <v>461</v>
      </c>
      <c r="B73" s="37" t="s">
        <v>353</v>
      </c>
      <c r="C73" s="38"/>
      <c r="D73" s="38"/>
      <c r="E73" s="38"/>
      <c r="F73" s="44" t="s">
        <v>460</v>
      </c>
      <c r="G73" s="40"/>
      <c r="H73" s="25">
        <v>-13807066.609999999</v>
      </c>
      <c r="I73" s="25">
        <v>7167.38</v>
      </c>
      <c r="J73" s="25">
        <v>154050.46</v>
      </c>
      <c r="K73" s="25">
        <v>-13953949.689999999</v>
      </c>
      <c r="L73" s="72"/>
    </row>
    <row r="74" spans="1:12" x14ac:dyDescent="0.3">
      <c r="A74" s="45" t="s">
        <v>462</v>
      </c>
      <c r="B74" s="37" t="s">
        <v>353</v>
      </c>
      <c r="C74" s="38"/>
      <c r="D74" s="38"/>
      <c r="E74" s="38"/>
      <c r="F74" s="38"/>
      <c r="G74" s="46" t="s">
        <v>463</v>
      </c>
      <c r="H74" s="27">
        <v>-2377742.0099999998</v>
      </c>
      <c r="I74" s="27">
        <v>0</v>
      </c>
      <c r="J74" s="27">
        <v>0</v>
      </c>
      <c r="K74" s="27">
        <v>-2377742.0099999998</v>
      </c>
      <c r="L74" s="68"/>
    </row>
    <row r="75" spans="1:12" x14ac:dyDescent="0.3">
      <c r="A75" s="45" t="s">
        <v>464</v>
      </c>
      <c r="B75" s="37" t="s">
        <v>353</v>
      </c>
      <c r="C75" s="38"/>
      <c r="D75" s="38"/>
      <c r="E75" s="38"/>
      <c r="F75" s="38"/>
      <c r="G75" s="46" t="s">
        <v>431</v>
      </c>
      <c r="H75" s="27">
        <v>-1991302.78</v>
      </c>
      <c r="I75" s="27">
        <v>6969</v>
      </c>
      <c r="J75" s="27">
        <v>48286.19</v>
      </c>
      <c r="K75" s="27">
        <v>-2032619.97</v>
      </c>
      <c r="L75" s="68"/>
    </row>
    <row r="76" spans="1:12" x14ac:dyDescent="0.3">
      <c r="A76" s="45" t="s">
        <v>465</v>
      </c>
      <c r="B76" s="37" t="s">
        <v>353</v>
      </c>
      <c r="C76" s="38"/>
      <c r="D76" s="38"/>
      <c r="E76" s="38"/>
      <c r="F76" s="38"/>
      <c r="G76" s="46" t="s">
        <v>433</v>
      </c>
      <c r="H76" s="27">
        <v>-1218589.29</v>
      </c>
      <c r="I76" s="27">
        <v>107.38</v>
      </c>
      <c r="J76" s="27">
        <v>10946.41</v>
      </c>
      <c r="K76" s="27">
        <v>-1229428.32</v>
      </c>
      <c r="L76" s="68"/>
    </row>
    <row r="77" spans="1:12" x14ac:dyDescent="0.3">
      <c r="A77" s="45" t="s">
        <v>466</v>
      </c>
      <c r="B77" s="37" t="s">
        <v>353</v>
      </c>
      <c r="C77" s="38"/>
      <c r="D77" s="38"/>
      <c r="E77" s="38"/>
      <c r="F77" s="38"/>
      <c r="G77" s="46" t="s">
        <v>435</v>
      </c>
      <c r="H77" s="27">
        <v>-328248.56</v>
      </c>
      <c r="I77" s="27">
        <v>0</v>
      </c>
      <c r="J77" s="27">
        <v>0</v>
      </c>
      <c r="K77" s="27">
        <v>-328248.56</v>
      </c>
      <c r="L77" s="68"/>
    </row>
    <row r="78" spans="1:12" x14ac:dyDescent="0.3">
      <c r="A78" s="45" t="s">
        <v>467</v>
      </c>
      <c r="B78" s="37" t="s">
        <v>353</v>
      </c>
      <c r="C78" s="38"/>
      <c r="D78" s="38"/>
      <c r="E78" s="38"/>
      <c r="F78" s="38"/>
      <c r="G78" s="46" t="s">
        <v>468</v>
      </c>
      <c r="H78" s="27">
        <v>-637303.87</v>
      </c>
      <c r="I78" s="27">
        <v>91</v>
      </c>
      <c r="J78" s="27">
        <v>12511.04</v>
      </c>
      <c r="K78" s="27">
        <v>-649723.91</v>
      </c>
      <c r="L78" s="68"/>
    </row>
    <row r="79" spans="1:12" x14ac:dyDescent="0.3">
      <c r="A79" s="45" t="s">
        <v>469</v>
      </c>
      <c r="B79" s="37" t="s">
        <v>353</v>
      </c>
      <c r="C79" s="38"/>
      <c r="D79" s="38"/>
      <c r="E79" s="38"/>
      <c r="F79" s="38"/>
      <c r="G79" s="46" t="s">
        <v>470</v>
      </c>
      <c r="H79" s="27">
        <v>-73106.84</v>
      </c>
      <c r="I79" s="27">
        <v>0</v>
      </c>
      <c r="J79" s="27">
        <v>887.51</v>
      </c>
      <c r="K79" s="27">
        <v>-73994.350000000006</v>
      </c>
      <c r="L79" s="68"/>
    </row>
    <row r="80" spans="1:12" x14ac:dyDescent="0.3">
      <c r="A80" s="45" t="s">
        <v>471</v>
      </c>
      <c r="B80" s="37" t="s">
        <v>353</v>
      </c>
      <c r="C80" s="38"/>
      <c r="D80" s="38"/>
      <c r="E80" s="38"/>
      <c r="F80" s="38"/>
      <c r="G80" s="46" t="s">
        <v>472</v>
      </c>
      <c r="H80" s="27">
        <v>-6737787.5</v>
      </c>
      <c r="I80" s="27">
        <v>0</v>
      </c>
      <c r="J80" s="27">
        <v>80074.98</v>
      </c>
      <c r="K80" s="27">
        <v>-6817862.4800000004</v>
      </c>
      <c r="L80" s="68"/>
    </row>
    <row r="81" spans="1:12" x14ac:dyDescent="0.3">
      <c r="A81" s="45" t="s">
        <v>473</v>
      </c>
      <c r="B81" s="37" t="s">
        <v>353</v>
      </c>
      <c r="C81" s="38"/>
      <c r="D81" s="38"/>
      <c r="E81" s="38"/>
      <c r="F81" s="38"/>
      <c r="G81" s="46" t="s">
        <v>474</v>
      </c>
      <c r="H81" s="27">
        <v>-159433.60999999999</v>
      </c>
      <c r="I81" s="27">
        <v>0</v>
      </c>
      <c r="J81" s="27">
        <v>758.54</v>
      </c>
      <c r="K81" s="27">
        <v>-160192.15</v>
      </c>
      <c r="L81" s="68"/>
    </row>
    <row r="82" spans="1:12" x14ac:dyDescent="0.3">
      <c r="A82" s="45" t="s">
        <v>475</v>
      </c>
      <c r="B82" s="37" t="s">
        <v>353</v>
      </c>
      <c r="C82" s="38"/>
      <c r="D82" s="38"/>
      <c r="E82" s="38"/>
      <c r="F82" s="38"/>
      <c r="G82" s="46" t="s">
        <v>437</v>
      </c>
      <c r="H82" s="27">
        <v>-273873.25</v>
      </c>
      <c r="I82" s="27">
        <v>0</v>
      </c>
      <c r="J82" s="27">
        <v>427.13</v>
      </c>
      <c r="K82" s="27">
        <v>-274300.38</v>
      </c>
      <c r="L82" s="68"/>
    </row>
    <row r="83" spans="1:12" x14ac:dyDescent="0.3">
      <c r="A83" s="45" t="s">
        <v>476</v>
      </c>
      <c r="B83" s="37" t="s">
        <v>353</v>
      </c>
      <c r="C83" s="38"/>
      <c r="D83" s="38"/>
      <c r="E83" s="38"/>
      <c r="F83" s="38"/>
      <c r="G83" s="46" t="s">
        <v>477</v>
      </c>
      <c r="H83" s="27">
        <v>-9678.9</v>
      </c>
      <c r="I83" s="27">
        <v>0</v>
      </c>
      <c r="J83" s="27">
        <v>158.66</v>
      </c>
      <c r="K83" s="27">
        <v>-9837.56</v>
      </c>
      <c r="L83" s="68"/>
    </row>
    <row r="84" spans="1:12" x14ac:dyDescent="0.3">
      <c r="A84" s="47" t="s">
        <v>353</v>
      </c>
      <c r="B84" s="37" t="s">
        <v>353</v>
      </c>
      <c r="C84" s="38"/>
      <c r="D84" s="38"/>
      <c r="E84" s="38"/>
      <c r="F84" s="38"/>
      <c r="G84" s="48" t="s">
        <v>353</v>
      </c>
      <c r="H84" s="26"/>
      <c r="I84" s="26"/>
      <c r="J84" s="26"/>
      <c r="K84" s="26"/>
      <c r="L84" s="69"/>
    </row>
    <row r="85" spans="1:12" x14ac:dyDescent="0.3">
      <c r="A85" s="43" t="s">
        <v>478</v>
      </c>
      <c r="B85" s="37" t="s">
        <v>353</v>
      </c>
      <c r="C85" s="38"/>
      <c r="D85" s="38"/>
      <c r="E85" s="44" t="s">
        <v>479</v>
      </c>
      <c r="F85" s="40"/>
      <c r="G85" s="40"/>
      <c r="H85" s="25">
        <v>206769.81</v>
      </c>
      <c r="I85" s="25">
        <v>0</v>
      </c>
      <c r="J85" s="25">
        <v>0</v>
      </c>
      <c r="K85" s="25">
        <v>206769.81</v>
      </c>
      <c r="L85" s="72"/>
    </row>
    <row r="86" spans="1:12" x14ac:dyDescent="0.3">
      <c r="A86" s="43" t="s">
        <v>480</v>
      </c>
      <c r="B86" s="37" t="s">
        <v>353</v>
      </c>
      <c r="C86" s="38"/>
      <c r="D86" s="38"/>
      <c r="E86" s="38"/>
      <c r="F86" s="44" t="s">
        <v>479</v>
      </c>
      <c r="G86" s="40"/>
      <c r="H86" s="25">
        <v>206769.81</v>
      </c>
      <c r="I86" s="25">
        <v>0</v>
      </c>
      <c r="J86" s="25">
        <v>0</v>
      </c>
      <c r="K86" s="25">
        <v>206769.81</v>
      </c>
      <c r="L86" s="72"/>
    </row>
    <row r="87" spans="1:12" x14ac:dyDescent="0.3">
      <c r="A87" s="45" t="s">
        <v>481</v>
      </c>
      <c r="B87" s="37" t="s">
        <v>353</v>
      </c>
      <c r="C87" s="38"/>
      <c r="D87" s="38"/>
      <c r="E87" s="38"/>
      <c r="F87" s="38"/>
      <c r="G87" s="46" t="s">
        <v>482</v>
      </c>
      <c r="H87" s="27">
        <v>206769.81</v>
      </c>
      <c r="I87" s="27">
        <v>0</v>
      </c>
      <c r="J87" s="27">
        <v>0</v>
      </c>
      <c r="K87" s="27">
        <v>206769.81</v>
      </c>
      <c r="L87" s="68"/>
    </row>
    <row r="88" spans="1:12" x14ac:dyDescent="0.3">
      <c r="A88" s="47" t="s">
        <v>353</v>
      </c>
      <c r="B88" s="37" t="s">
        <v>353</v>
      </c>
      <c r="C88" s="38"/>
      <c r="D88" s="38"/>
      <c r="E88" s="38"/>
      <c r="F88" s="38"/>
      <c r="G88" s="48" t="s">
        <v>353</v>
      </c>
      <c r="H88" s="26"/>
      <c r="I88" s="26"/>
      <c r="J88" s="26"/>
      <c r="K88" s="26"/>
      <c r="L88" s="69"/>
    </row>
    <row r="89" spans="1:12" x14ac:dyDescent="0.3">
      <c r="A89" s="43" t="s">
        <v>483</v>
      </c>
      <c r="B89" s="37" t="s">
        <v>353</v>
      </c>
      <c r="C89" s="38"/>
      <c r="D89" s="38"/>
      <c r="E89" s="44" t="s">
        <v>484</v>
      </c>
      <c r="F89" s="40"/>
      <c r="G89" s="40"/>
      <c r="H89" s="25">
        <v>-188086.64</v>
      </c>
      <c r="I89" s="25">
        <v>0</v>
      </c>
      <c r="J89" s="25">
        <v>641.75</v>
      </c>
      <c r="K89" s="25">
        <v>-188728.39</v>
      </c>
      <c r="L89" s="72"/>
    </row>
    <row r="90" spans="1:12" x14ac:dyDescent="0.3">
      <c r="A90" s="43" t="s">
        <v>485</v>
      </c>
      <c r="B90" s="37" t="s">
        <v>353</v>
      </c>
      <c r="C90" s="38"/>
      <c r="D90" s="38"/>
      <c r="E90" s="38"/>
      <c r="F90" s="44" t="s">
        <v>486</v>
      </c>
      <c r="G90" s="40"/>
      <c r="H90" s="25">
        <v>-188086.64</v>
      </c>
      <c r="I90" s="25">
        <v>0</v>
      </c>
      <c r="J90" s="25">
        <v>641.75</v>
      </c>
      <c r="K90" s="25">
        <v>-188728.39</v>
      </c>
      <c r="L90" s="72"/>
    </row>
    <row r="91" spans="1:12" x14ac:dyDescent="0.3">
      <c r="A91" s="45" t="s">
        <v>487</v>
      </c>
      <c r="B91" s="37" t="s">
        <v>353</v>
      </c>
      <c r="C91" s="38"/>
      <c r="D91" s="38"/>
      <c r="E91" s="38"/>
      <c r="F91" s="38"/>
      <c r="G91" s="46" t="s">
        <v>488</v>
      </c>
      <c r="H91" s="27">
        <v>-188086.64</v>
      </c>
      <c r="I91" s="27">
        <v>0</v>
      </c>
      <c r="J91" s="27">
        <v>641.75</v>
      </c>
      <c r="K91" s="27">
        <v>-188728.39</v>
      </c>
      <c r="L91" s="68"/>
    </row>
    <row r="92" spans="1:12" x14ac:dyDescent="0.3">
      <c r="A92" s="43" t="s">
        <v>353</v>
      </c>
      <c r="B92" s="37" t="s">
        <v>353</v>
      </c>
      <c r="C92" s="38"/>
      <c r="D92" s="38"/>
      <c r="E92" s="44" t="s">
        <v>353</v>
      </c>
      <c r="F92" s="40"/>
      <c r="G92" s="40"/>
      <c r="H92" s="28"/>
      <c r="I92" s="28"/>
      <c r="J92" s="28"/>
      <c r="K92" s="28"/>
      <c r="L92" s="73"/>
    </row>
    <row r="93" spans="1:12" x14ac:dyDescent="0.3">
      <c r="A93" s="43" t="s">
        <v>54</v>
      </c>
      <c r="B93" s="44" t="s">
        <v>489</v>
      </c>
      <c r="C93" s="40"/>
      <c r="D93" s="40"/>
      <c r="E93" s="40"/>
      <c r="F93" s="40"/>
      <c r="G93" s="40"/>
      <c r="H93" s="25">
        <v>20147210.870000001</v>
      </c>
      <c r="I93" s="25">
        <v>9438035.0500000007</v>
      </c>
      <c r="J93" s="25">
        <v>9640232.9199999999</v>
      </c>
      <c r="K93" s="25">
        <v>20349408.739999998</v>
      </c>
      <c r="L93" s="72"/>
    </row>
    <row r="94" spans="1:12" x14ac:dyDescent="0.3">
      <c r="A94" s="43" t="s">
        <v>490</v>
      </c>
      <c r="B94" s="36" t="s">
        <v>353</v>
      </c>
      <c r="C94" s="44" t="s">
        <v>491</v>
      </c>
      <c r="D94" s="40"/>
      <c r="E94" s="40"/>
      <c r="F94" s="40"/>
      <c r="G94" s="40"/>
      <c r="H94" s="25">
        <v>15245547.4</v>
      </c>
      <c r="I94" s="25">
        <v>9309120.5</v>
      </c>
      <c r="J94" s="25">
        <v>9638516.6999999993</v>
      </c>
      <c r="K94" s="25">
        <v>15574943.6</v>
      </c>
      <c r="L94" s="72"/>
    </row>
    <row r="95" spans="1:12" x14ac:dyDescent="0.3">
      <c r="A95" s="43" t="s">
        <v>492</v>
      </c>
      <c r="B95" s="37" t="s">
        <v>353</v>
      </c>
      <c r="C95" s="38"/>
      <c r="D95" s="44" t="s">
        <v>493</v>
      </c>
      <c r="E95" s="40"/>
      <c r="F95" s="40"/>
      <c r="G95" s="40"/>
      <c r="H95" s="25">
        <v>4877485.51</v>
      </c>
      <c r="I95" s="25">
        <v>6211546.8899999997</v>
      </c>
      <c r="J95" s="25">
        <v>6379754.3600000003</v>
      </c>
      <c r="K95" s="25">
        <v>5045692.9800000004</v>
      </c>
      <c r="L95" s="72"/>
    </row>
    <row r="96" spans="1:12" x14ac:dyDescent="0.3">
      <c r="A96" s="43" t="s">
        <v>494</v>
      </c>
      <c r="B96" s="37" t="s">
        <v>353</v>
      </c>
      <c r="C96" s="38"/>
      <c r="D96" s="38"/>
      <c r="E96" s="44" t="s">
        <v>495</v>
      </c>
      <c r="F96" s="40"/>
      <c r="G96" s="40"/>
      <c r="H96" s="25">
        <v>3251549.38</v>
      </c>
      <c r="I96" s="25">
        <v>4794946.87</v>
      </c>
      <c r="J96" s="25">
        <v>5018686.8600000003</v>
      </c>
      <c r="K96" s="25">
        <v>3475289.37</v>
      </c>
      <c r="L96" s="72"/>
    </row>
    <row r="97" spans="1:12" x14ac:dyDescent="0.3">
      <c r="A97" s="43" t="s">
        <v>496</v>
      </c>
      <c r="B97" s="37" t="s">
        <v>353</v>
      </c>
      <c r="C97" s="38"/>
      <c r="D97" s="38"/>
      <c r="E97" s="38"/>
      <c r="F97" s="44" t="s">
        <v>495</v>
      </c>
      <c r="G97" s="40"/>
      <c r="H97" s="25">
        <v>3251549.38</v>
      </c>
      <c r="I97" s="25">
        <v>4794946.87</v>
      </c>
      <c r="J97" s="25">
        <v>5018686.8600000003</v>
      </c>
      <c r="K97" s="25">
        <v>3475289.37</v>
      </c>
      <c r="L97" s="72"/>
    </row>
    <row r="98" spans="1:12" x14ac:dyDescent="0.3">
      <c r="A98" s="45" t="s">
        <v>497</v>
      </c>
      <c r="B98" s="37" t="s">
        <v>353</v>
      </c>
      <c r="C98" s="38"/>
      <c r="D98" s="38"/>
      <c r="E98" s="38"/>
      <c r="F98" s="38"/>
      <c r="G98" s="46" t="s">
        <v>498</v>
      </c>
      <c r="H98" s="27">
        <v>0</v>
      </c>
      <c r="I98" s="27">
        <v>1274033.82</v>
      </c>
      <c r="J98" s="27">
        <v>1274033.82</v>
      </c>
      <c r="K98" s="27">
        <v>0</v>
      </c>
      <c r="L98" s="68"/>
    </row>
    <row r="99" spans="1:12" x14ac:dyDescent="0.3">
      <c r="A99" s="45" t="s">
        <v>499</v>
      </c>
      <c r="B99" s="37" t="s">
        <v>353</v>
      </c>
      <c r="C99" s="38"/>
      <c r="D99" s="38"/>
      <c r="E99" s="38"/>
      <c r="F99" s="38"/>
      <c r="G99" s="46" t="s">
        <v>500</v>
      </c>
      <c r="H99" s="27">
        <v>2175298.2400000002</v>
      </c>
      <c r="I99" s="27">
        <v>2175298.2400000002</v>
      </c>
      <c r="J99" s="27">
        <v>2269404.42</v>
      </c>
      <c r="K99" s="27">
        <v>2269404.42</v>
      </c>
      <c r="L99" s="68"/>
    </row>
    <row r="100" spans="1:12" x14ac:dyDescent="0.3">
      <c r="A100" s="45" t="s">
        <v>501</v>
      </c>
      <c r="B100" s="37" t="s">
        <v>353</v>
      </c>
      <c r="C100" s="38"/>
      <c r="D100" s="38"/>
      <c r="E100" s="38"/>
      <c r="F100" s="38"/>
      <c r="G100" s="46" t="s">
        <v>502</v>
      </c>
      <c r="H100" s="27">
        <v>927687.46</v>
      </c>
      <c r="I100" s="27">
        <v>927687.46</v>
      </c>
      <c r="J100" s="27">
        <v>1057669.33</v>
      </c>
      <c r="K100" s="27">
        <v>1057669.33</v>
      </c>
      <c r="L100" s="68"/>
    </row>
    <row r="101" spans="1:12" x14ac:dyDescent="0.3">
      <c r="A101" s="45" t="s">
        <v>503</v>
      </c>
      <c r="B101" s="37" t="s">
        <v>353</v>
      </c>
      <c r="C101" s="38"/>
      <c r="D101" s="38"/>
      <c r="E101" s="38"/>
      <c r="F101" s="38"/>
      <c r="G101" s="46" t="s">
        <v>504</v>
      </c>
      <c r="H101" s="27">
        <v>0</v>
      </c>
      <c r="I101" s="27">
        <v>5238.7</v>
      </c>
      <c r="J101" s="27">
        <v>5238.7</v>
      </c>
      <c r="K101" s="27">
        <v>0</v>
      </c>
      <c r="L101" s="68"/>
    </row>
    <row r="102" spans="1:12" x14ac:dyDescent="0.3">
      <c r="A102" s="45" t="s">
        <v>505</v>
      </c>
      <c r="B102" s="37" t="s">
        <v>353</v>
      </c>
      <c r="C102" s="38"/>
      <c r="D102" s="38"/>
      <c r="E102" s="38"/>
      <c r="F102" s="38"/>
      <c r="G102" s="46" t="s">
        <v>506</v>
      </c>
      <c r="H102" s="27">
        <v>0</v>
      </c>
      <c r="I102" s="27">
        <v>29297.51</v>
      </c>
      <c r="J102" s="27">
        <v>29547.52</v>
      </c>
      <c r="K102" s="27">
        <v>250.01</v>
      </c>
      <c r="L102" s="68"/>
    </row>
    <row r="103" spans="1:12" x14ac:dyDescent="0.3">
      <c r="A103" s="45" t="s">
        <v>507</v>
      </c>
      <c r="B103" s="37" t="s">
        <v>353</v>
      </c>
      <c r="C103" s="38"/>
      <c r="D103" s="38"/>
      <c r="E103" s="38"/>
      <c r="F103" s="38"/>
      <c r="G103" s="46" t="s">
        <v>508</v>
      </c>
      <c r="H103" s="27">
        <v>148563.68</v>
      </c>
      <c r="I103" s="27">
        <v>383391.14</v>
      </c>
      <c r="J103" s="27">
        <v>382793.07</v>
      </c>
      <c r="K103" s="27">
        <v>147965.60999999999</v>
      </c>
      <c r="L103" s="68"/>
    </row>
    <row r="104" spans="1:12" x14ac:dyDescent="0.3">
      <c r="A104" s="47" t="s">
        <v>353</v>
      </c>
      <c r="B104" s="37" t="s">
        <v>353</v>
      </c>
      <c r="C104" s="38"/>
      <c r="D104" s="38"/>
      <c r="E104" s="38"/>
      <c r="F104" s="38"/>
      <c r="G104" s="48" t="s">
        <v>353</v>
      </c>
      <c r="H104" s="26"/>
      <c r="I104" s="26"/>
      <c r="J104" s="26"/>
      <c r="K104" s="26"/>
      <c r="L104" s="69"/>
    </row>
    <row r="105" spans="1:12" x14ac:dyDescent="0.3">
      <c r="A105" s="43" t="s">
        <v>509</v>
      </c>
      <c r="B105" s="37" t="s">
        <v>353</v>
      </c>
      <c r="C105" s="38"/>
      <c r="D105" s="38"/>
      <c r="E105" s="44" t="s">
        <v>510</v>
      </c>
      <c r="F105" s="40"/>
      <c r="G105" s="40"/>
      <c r="H105" s="25">
        <v>638474.68999999994</v>
      </c>
      <c r="I105" s="25">
        <v>646545.85</v>
      </c>
      <c r="J105" s="25">
        <v>551806.16</v>
      </c>
      <c r="K105" s="25">
        <v>543735</v>
      </c>
      <c r="L105" s="72"/>
    </row>
    <row r="106" spans="1:12" x14ac:dyDescent="0.3">
      <c r="A106" s="43" t="s">
        <v>511</v>
      </c>
      <c r="B106" s="37" t="s">
        <v>353</v>
      </c>
      <c r="C106" s="38"/>
      <c r="D106" s="38"/>
      <c r="E106" s="38"/>
      <c r="F106" s="44" t="s">
        <v>510</v>
      </c>
      <c r="G106" s="40"/>
      <c r="H106" s="25">
        <v>638474.68999999994</v>
      </c>
      <c r="I106" s="25">
        <v>646545.85</v>
      </c>
      <c r="J106" s="25">
        <v>551806.16</v>
      </c>
      <c r="K106" s="25">
        <v>543735</v>
      </c>
      <c r="L106" s="72"/>
    </row>
    <row r="107" spans="1:12" x14ac:dyDescent="0.3">
      <c r="A107" s="45" t="s">
        <v>512</v>
      </c>
      <c r="B107" s="37" t="s">
        <v>353</v>
      </c>
      <c r="C107" s="38"/>
      <c r="D107" s="38"/>
      <c r="E107" s="38"/>
      <c r="F107" s="38"/>
      <c r="G107" s="46" t="s">
        <v>513</v>
      </c>
      <c r="H107" s="27">
        <v>501570.52</v>
      </c>
      <c r="I107" s="27">
        <v>509641.68</v>
      </c>
      <c r="J107" s="27">
        <v>432922.72</v>
      </c>
      <c r="K107" s="27">
        <v>424851.56</v>
      </c>
      <c r="L107" s="68"/>
    </row>
    <row r="108" spans="1:12" x14ac:dyDescent="0.3">
      <c r="A108" s="45" t="s">
        <v>514</v>
      </c>
      <c r="B108" s="37" t="s">
        <v>353</v>
      </c>
      <c r="C108" s="38"/>
      <c r="D108" s="38"/>
      <c r="E108" s="38"/>
      <c r="F108" s="38"/>
      <c r="G108" s="46" t="s">
        <v>515</v>
      </c>
      <c r="H108" s="27">
        <v>113684.69</v>
      </c>
      <c r="I108" s="27">
        <v>113684.69</v>
      </c>
      <c r="J108" s="27">
        <v>95669.440000000002</v>
      </c>
      <c r="K108" s="27">
        <v>95669.440000000002</v>
      </c>
      <c r="L108" s="68"/>
    </row>
    <row r="109" spans="1:12" x14ac:dyDescent="0.3">
      <c r="A109" s="45" t="s">
        <v>516</v>
      </c>
      <c r="B109" s="37" t="s">
        <v>353</v>
      </c>
      <c r="C109" s="38"/>
      <c r="D109" s="38"/>
      <c r="E109" s="38"/>
      <c r="F109" s="38"/>
      <c r="G109" s="46" t="s">
        <v>517</v>
      </c>
      <c r="H109" s="27">
        <v>13984.32</v>
      </c>
      <c r="I109" s="27">
        <v>13984.32</v>
      </c>
      <c r="J109" s="27">
        <v>11805.91</v>
      </c>
      <c r="K109" s="27">
        <v>11805.91</v>
      </c>
      <c r="L109" s="68"/>
    </row>
    <row r="110" spans="1:12" x14ac:dyDescent="0.3">
      <c r="A110" s="45" t="s">
        <v>518</v>
      </c>
      <c r="B110" s="37" t="s">
        <v>353</v>
      </c>
      <c r="C110" s="38"/>
      <c r="D110" s="38"/>
      <c r="E110" s="38"/>
      <c r="F110" s="38"/>
      <c r="G110" s="46" t="s">
        <v>519</v>
      </c>
      <c r="H110" s="27">
        <v>9235.16</v>
      </c>
      <c r="I110" s="27">
        <v>9235.16</v>
      </c>
      <c r="J110" s="27">
        <v>11408.09</v>
      </c>
      <c r="K110" s="27">
        <v>11408.09</v>
      </c>
      <c r="L110" s="68"/>
    </row>
    <row r="111" spans="1:12" x14ac:dyDescent="0.3">
      <c r="A111" s="47" t="s">
        <v>353</v>
      </c>
      <c r="B111" s="37" t="s">
        <v>353</v>
      </c>
      <c r="C111" s="38"/>
      <c r="D111" s="38"/>
      <c r="E111" s="38"/>
      <c r="F111" s="38"/>
      <c r="G111" s="48" t="s">
        <v>353</v>
      </c>
      <c r="H111" s="26"/>
      <c r="I111" s="26"/>
      <c r="J111" s="26"/>
      <c r="K111" s="26"/>
      <c r="L111" s="69"/>
    </row>
    <row r="112" spans="1:12" x14ac:dyDescent="0.3">
      <c r="A112" s="43" t="s">
        <v>520</v>
      </c>
      <c r="B112" s="37" t="s">
        <v>353</v>
      </c>
      <c r="C112" s="38"/>
      <c r="D112" s="38"/>
      <c r="E112" s="44" t="s">
        <v>521</v>
      </c>
      <c r="F112" s="40"/>
      <c r="G112" s="40"/>
      <c r="H112" s="25">
        <v>431940.89</v>
      </c>
      <c r="I112" s="25">
        <v>157794.56</v>
      </c>
      <c r="J112" s="25">
        <v>135395.04</v>
      </c>
      <c r="K112" s="25">
        <v>409541.37</v>
      </c>
      <c r="L112" s="72"/>
    </row>
    <row r="113" spans="1:12" x14ac:dyDescent="0.3">
      <c r="A113" s="43" t="s">
        <v>522</v>
      </c>
      <c r="B113" s="37" t="s">
        <v>353</v>
      </c>
      <c r="C113" s="38"/>
      <c r="D113" s="38"/>
      <c r="E113" s="38"/>
      <c r="F113" s="44" t="s">
        <v>521</v>
      </c>
      <c r="G113" s="40"/>
      <c r="H113" s="25">
        <v>173217.19</v>
      </c>
      <c r="I113" s="25">
        <v>157794.56</v>
      </c>
      <c r="J113" s="25">
        <v>135395.04</v>
      </c>
      <c r="K113" s="25">
        <v>150817.67000000001</v>
      </c>
      <c r="L113" s="72"/>
    </row>
    <row r="114" spans="1:12" x14ac:dyDescent="0.3">
      <c r="A114" s="45" t="s">
        <v>523</v>
      </c>
      <c r="B114" s="37" t="s">
        <v>353</v>
      </c>
      <c r="C114" s="38"/>
      <c r="D114" s="38"/>
      <c r="E114" s="38"/>
      <c r="F114" s="38"/>
      <c r="G114" s="46" t="s">
        <v>524</v>
      </c>
      <c r="H114" s="27">
        <v>70138.97</v>
      </c>
      <c r="I114" s="27">
        <v>71891.41</v>
      </c>
      <c r="J114" s="27">
        <v>67412.97</v>
      </c>
      <c r="K114" s="27">
        <v>65660.53</v>
      </c>
      <c r="L114" s="68"/>
    </row>
    <row r="115" spans="1:12" x14ac:dyDescent="0.3">
      <c r="A115" s="45" t="s">
        <v>525</v>
      </c>
      <c r="B115" s="37" t="s">
        <v>353</v>
      </c>
      <c r="C115" s="38"/>
      <c r="D115" s="38"/>
      <c r="E115" s="38"/>
      <c r="F115" s="38"/>
      <c r="G115" s="46" t="s">
        <v>526</v>
      </c>
      <c r="H115" s="27">
        <v>228.02</v>
      </c>
      <c r="I115" s="27">
        <v>228.02</v>
      </c>
      <c r="J115" s="27">
        <v>228.02</v>
      </c>
      <c r="K115" s="27">
        <v>228.02</v>
      </c>
      <c r="L115" s="68"/>
    </row>
    <row r="116" spans="1:12" x14ac:dyDescent="0.3">
      <c r="A116" s="45" t="s">
        <v>527</v>
      </c>
      <c r="B116" s="37" t="s">
        <v>353</v>
      </c>
      <c r="C116" s="38"/>
      <c r="D116" s="38"/>
      <c r="E116" s="38"/>
      <c r="F116" s="38"/>
      <c r="G116" s="46" t="s">
        <v>528</v>
      </c>
      <c r="H116" s="27">
        <v>5167.3</v>
      </c>
      <c r="I116" s="27">
        <v>5167.34</v>
      </c>
      <c r="J116" s="27">
        <v>4402.95</v>
      </c>
      <c r="K116" s="27">
        <v>4402.91</v>
      </c>
      <c r="L116" s="68"/>
    </row>
    <row r="117" spans="1:12" x14ac:dyDescent="0.3">
      <c r="A117" s="45" t="s">
        <v>529</v>
      </c>
      <c r="B117" s="37" t="s">
        <v>353</v>
      </c>
      <c r="C117" s="38"/>
      <c r="D117" s="38"/>
      <c r="E117" s="38"/>
      <c r="F117" s="38"/>
      <c r="G117" s="46" t="s">
        <v>530</v>
      </c>
      <c r="H117" s="27">
        <v>35076.75</v>
      </c>
      <c r="I117" s="27">
        <v>17901.62</v>
      </c>
      <c r="J117" s="27">
        <v>19444.27</v>
      </c>
      <c r="K117" s="27">
        <v>36619.4</v>
      </c>
      <c r="L117" s="68"/>
    </row>
    <row r="118" spans="1:12" x14ac:dyDescent="0.3">
      <c r="A118" s="45" t="s">
        <v>531</v>
      </c>
      <c r="B118" s="37" t="s">
        <v>353</v>
      </c>
      <c r="C118" s="38"/>
      <c r="D118" s="38"/>
      <c r="E118" s="38"/>
      <c r="F118" s="38"/>
      <c r="G118" s="46" t="s">
        <v>532</v>
      </c>
      <c r="H118" s="27">
        <v>48057.53</v>
      </c>
      <c r="I118" s="27">
        <v>48057.55</v>
      </c>
      <c r="J118" s="27">
        <v>31308.080000000002</v>
      </c>
      <c r="K118" s="27">
        <v>31308.06</v>
      </c>
      <c r="L118" s="68"/>
    </row>
    <row r="119" spans="1:12" x14ac:dyDescent="0.3">
      <c r="A119" s="45" t="s">
        <v>533</v>
      </c>
      <c r="B119" s="37" t="s">
        <v>353</v>
      </c>
      <c r="C119" s="38"/>
      <c r="D119" s="38"/>
      <c r="E119" s="38"/>
      <c r="F119" s="38"/>
      <c r="G119" s="46" t="s">
        <v>534</v>
      </c>
      <c r="H119" s="27">
        <v>10985.99</v>
      </c>
      <c r="I119" s="27">
        <v>10985.99</v>
      </c>
      <c r="J119" s="27">
        <v>8299.93</v>
      </c>
      <c r="K119" s="27">
        <v>8299.93</v>
      </c>
      <c r="L119" s="68"/>
    </row>
    <row r="120" spans="1:12" x14ac:dyDescent="0.3">
      <c r="A120" s="45" t="s">
        <v>535</v>
      </c>
      <c r="B120" s="37" t="s">
        <v>353</v>
      </c>
      <c r="C120" s="38"/>
      <c r="D120" s="38"/>
      <c r="E120" s="38"/>
      <c r="F120" s="38"/>
      <c r="G120" s="46" t="s">
        <v>536</v>
      </c>
      <c r="H120" s="27">
        <v>1489.52</v>
      </c>
      <c r="I120" s="27">
        <v>1489.52</v>
      </c>
      <c r="J120" s="27">
        <v>1772.24</v>
      </c>
      <c r="K120" s="27">
        <v>1772.24</v>
      </c>
      <c r="L120" s="68"/>
    </row>
    <row r="121" spans="1:12" x14ac:dyDescent="0.3">
      <c r="A121" s="45" t="s">
        <v>537</v>
      </c>
      <c r="B121" s="37" t="s">
        <v>353</v>
      </c>
      <c r="C121" s="38"/>
      <c r="D121" s="38"/>
      <c r="E121" s="38"/>
      <c r="F121" s="38"/>
      <c r="G121" s="46" t="s">
        <v>538</v>
      </c>
      <c r="H121" s="27">
        <v>2073.11</v>
      </c>
      <c r="I121" s="27">
        <v>2073.11</v>
      </c>
      <c r="J121" s="27">
        <v>2526.58</v>
      </c>
      <c r="K121" s="27">
        <v>2526.58</v>
      </c>
      <c r="L121" s="68"/>
    </row>
    <row r="122" spans="1:12" x14ac:dyDescent="0.3">
      <c r="A122" s="47" t="s">
        <v>353</v>
      </c>
      <c r="B122" s="37" t="s">
        <v>353</v>
      </c>
      <c r="C122" s="38"/>
      <c r="D122" s="38"/>
      <c r="E122" s="38"/>
      <c r="F122" s="38"/>
      <c r="G122" s="48" t="s">
        <v>353</v>
      </c>
      <c r="H122" s="26"/>
      <c r="I122" s="26"/>
      <c r="J122" s="26"/>
      <c r="K122" s="26"/>
      <c r="L122" s="69"/>
    </row>
    <row r="123" spans="1:12" x14ac:dyDescent="0.3">
      <c r="A123" s="43" t="s">
        <v>539</v>
      </c>
      <c r="B123" s="37" t="s">
        <v>353</v>
      </c>
      <c r="C123" s="38"/>
      <c r="D123" s="38"/>
      <c r="E123" s="38"/>
      <c r="F123" s="44" t="s">
        <v>540</v>
      </c>
      <c r="G123" s="40"/>
      <c r="H123" s="25">
        <v>258723.7</v>
      </c>
      <c r="I123" s="25">
        <v>0</v>
      </c>
      <c r="J123" s="25">
        <v>0</v>
      </c>
      <c r="K123" s="25">
        <v>258723.7</v>
      </c>
      <c r="L123" s="72"/>
    </row>
    <row r="124" spans="1:12" x14ac:dyDescent="0.3">
      <c r="A124" s="45" t="s">
        <v>541</v>
      </c>
      <c r="B124" s="37" t="s">
        <v>353</v>
      </c>
      <c r="C124" s="38"/>
      <c r="D124" s="38"/>
      <c r="E124" s="38"/>
      <c r="F124" s="38"/>
      <c r="G124" s="46" t="s">
        <v>542</v>
      </c>
      <c r="H124" s="27">
        <v>258723.7</v>
      </c>
      <c r="I124" s="27">
        <v>0</v>
      </c>
      <c r="J124" s="27">
        <v>0</v>
      </c>
      <c r="K124" s="27">
        <v>258723.7</v>
      </c>
      <c r="L124" s="68"/>
    </row>
    <row r="125" spans="1:12" x14ac:dyDescent="0.3">
      <c r="A125" s="47" t="s">
        <v>353</v>
      </c>
      <c r="B125" s="37" t="s">
        <v>353</v>
      </c>
      <c r="C125" s="38"/>
      <c r="D125" s="38"/>
      <c r="E125" s="38"/>
      <c r="F125" s="38"/>
      <c r="G125" s="48" t="s">
        <v>353</v>
      </c>
      <c r="H125" s="26"/>
      <c r="I125" s="26"/>
      <c r="J125" s="26"/>
      <c r="K125" s="26"/>
      <c r="L125" s="69"/>
    </row>
    <row r="126" spans="1:12" x14ac:dyDescent="0.3">
      <c r="A126" s="43" t="s">
        <v>543</v>
      </c>
      <c r="B126" s="37" t="s">
        <v>353</v>
      </c>
      <c r="C126" s="38"/>
      <c r="D126" s="38"/>
      <c r="E126" s="44" t="s">
        <v>544</v>
      </c>
      <c r="F126" s="40"/>
      <c r="G126" s="40"/>
      <c r="H126" s="25">
        <v>555520.55000000005</v>
      </c>
      <c r="I126" s="25">
        <v>612259.61</v>
      </c>
      <c r="J126" s="25">
        <v>673775.27</v>
      </c>
      <c r="K126" s="25">
        <v>617036.21</v>
      </c>
      <c r="L126" s="72"/>
    </row>
    <row r="127" spans="1:12" x14ac:dyDescent="0.3">
      <c r="A127" s="43" t="s">
        <v>545</v>
      </c>
      <c r="B127" s="37" t="s">
        <v>353</v>
      </c>
      <c r="C127" s="38"/>
      <c r="D127" s="38"/>
      <c r="E127" s="38"/>
      <c r="F127" s="44" t="s">
        <v>544</v>
      </c>
      <c r="G127" s="40"/>
      <c r="H127" s="25">
        <v>555520.55000000005</v>
      </c>
      <c r="I127" s="25">
        <v>612259.61</v>
      </c>
      <c r="J127" s="25">
        <v>673775.27</v>
      </c>
      <c r="K127" s="25">
        <v>617036.21</v>
      </c>
      <c r="L127" s="72"/>
    </row>
    <row r="128" spans="1:12" x14ac:dyDescent="0.3">
      <c r="A128" s="45" t="s">
        <v>546</v>
      </c>
      <c r="B128" s="37" t="s">
        <v>353</v>
      </c>
      <c r="C128" s="38"/>
      <c r="D128" s="38"/>
      <c r="E128" s="38"/>
      <c r="F128" s="38"/>
      <c r="G128" s="46" t="s">
        <v>547</v>
      </c>
      <c r="H128" s="27">
        <v>555520.55000000005</v>
      </c>
      <c r="I128" s="27">
        <v>612259.61</v>
      </c>
      <c r="J128" s="27">
        <v>673775.27</v>
      </c>
      <c r="K128" s="27">
        <v>617036.21</v>
      </c>
      <c r="L128" s="68"/>
    </row>
    <row r="129" spans="1:12" x14ac:dyDescent="0.3">
      <c r="A129" s="47" t="s">
        <v>353</v>
      </c>
      <c r="B129" s="37" t="s">
        <v>353</v>
      </c>
      <c r="C129" s="38"/>
      <c r="D129" s="38"/>
      <c r="E129" s="38"/>
      <c r="F129" s="38"/>
      <c r="G129" s="48" t="s">
        <v>353</v>
      </c>
      <c r="H129" s="26"/>
      <c r="I129" s="26"/>
      <c r="J129" s="26"/>
      <c r="K129" s="26"/>
      <c r="L129" s="69"/>
    </row>
    <row r="130" spans="1:12" x14ac:dyDescent="0.3">
      <c r="A130" s="43" t="s">
        <v>1002</v>
      </c>
      <c r="B130" s="37" t="s">
        <v>353</v>
      </c>
      <c r="C130" s="38"/>
      <c r="D130" s="38"/>
      <c r="E130" s="44" t="s">
        <v>389</v>
      </c>
      <c r="F130" s="40"/>
      <c r="G130" s="40"/>
      <c r="H130" s="25">
        <v>0</v>
      </c>
      <c r="I130" s="25">
        <v>0</v>
      </c>
      <c r="J130" s="25">
        <v>91.03</v>
      </c>
      <c r="K130" s="25">
        <v>91.03</v>
      </c>
      <c r="L130" s="72"/>
    </row>
    <row r="131" spans="1:12" x14ac:dyDescent="0.3">
      <c r="A131" s="43" t="s">
        <v>1003</v>
      </c>
      <c r="B131" s="37" t="s">
        <v>353</v>
      </c>
      <c r="C131" s="38"/>
      <c r="D131" s="38"/>
      <c r="E131" s="38"/>
      <c r="F131" s="44" t="s">
        <v>389</v>
      </c>
      <c r="G131" s="40"/>
      <c r="H131" s="25">
        <v>0</v>
      </c>
      <c r="I131" s="25">
        <v>0</v>
      </c>
      <c r="J131" s="25">
        <v>91.03</v>
      </c>
      <c r="K131" s="25">
        <v>91.03</v>
      </c>
      <c r="L131" s="72"/>
    </row>
    <row r="132" spans="1:12" x14ac:dyDescent="0.3">
      <c r="A132" s="45" t="s">
        <v>1008</v>
      </c>
      <c r="B132" s="37" t="s">
        <v>353</v>
      </c>
      <c r="C132" s="38"/>
      <c r="D132" s="38"/>
      <c r="E132" s="38"/>
      <c r="F132" s="38"/>
      <c r="G132" s="46" t="s">
        <v>402</v>
      </c>
      <c r="H132" s="27">
        <v>0</v>
      </c>
      <c r="I132" s="27">
        <v>0</v>
      </c>
      <c r="J132" s="27">
        <v>91.03</v>
      </c>
      <c r="K132" s="27">
        <v>91.03</v>
      </c>
      <c r="L132" s="68"/>
    </row>
    <row r="133" spans="1:12" x14ac:dyDescent="0.3">
      <c r="A133" s="43" t="s">
        <v>353</v>
      </c>
      <c r="B133" s="37" t="s">
        <v>353</v>
      </c>
      <c r="C133" s="38"/>
      <c r="D133" s="38"/>
      <c r="E133" s="44" t="s">
        <v>353</v>
      </c>
      <c r="F133" s="40"/>
      <c r="G133" s="40"/>
      <c r="H133" s="28"/>
      <c r="I133" s="28"/>
      <c r="J133" s="28"/>
      <c r="K133" s="28"/>
      <c r="L133" s="73"/>
    </row>
    <row r="134" spans="1:12" x14ac:dyDescent="0.3">
      <c r="A134" s="43" t="s">
        <v>550</v>
      </c>
      <c r="B134" s="37" t="s">
        <v>353</v>
      </c>
      <c r="C134" s="38"/>
      <c r="D134" s="44" t="s">
        <v>551</v>
      </c>
      <c r="E134" s="40"/>
      <c r="F134" s="40"/>
      <c r="G134" s="40"/>
      <c r="H134" s="25">
        <v>10368061.890000001</v>
      </c>
      <c r="I134" s="25">
        <v>3097573.61</v>
      </c>
      <c r="J134" s="25">
        <v>3258762.34</v>
      </c>
      <c r="K134" s="25">
        <v>10529250.619999999</v>
      </c>
      <c r="L134" s="72"/>
    </row>
    <row r="135" spans="1:12" x14ac:dyDescent="0.3">
      <c r="A135" s="43" t="s">
        <v>552</v>
      </c>
      <c r="B135" s="37" t="s">
        <v>353</v>
      </c>
      <c r="C135" s="38"/>
      <c r="D135" s="38"/>
      <c r="E135" s="44" t="s">
        <v>551</v>
      </c>
      <c r="F135" s="40"/>
      <c r="G135" s="40"/>
      <c r="H135" s="25">
        <v>10368061.890000001</v>
      </c>
      <c r="I135" s="25">
        <v>3097573.61</v>
      </c>
      <c r="J135" s="25">
        <v>3258762.34</v>
      </c>
      <c r="K135" s="25">
        <v>10529250.619999999</v>
      </c>
      <c r="L135" s="72"/>
    </row>
    <row r="136" spans="1:12" x14ac:dyDescent="0.3">
      <c r="A136" s="43" t="s">
        <v>553</v>
      </c>
      <c r="B136" s="37" t="s">
        <v>353</v>
      </c>
      <c r="C136" s="38"/>
      <c r="D136" s="38"/>
      <c r="E136" s="38"/>
      <c r="F136" s="44" t="s">
        <v>551</v>
      </c>
      <c r="G136" s="40"/>
      <c r="H136" s="25">
        <v>10368061.890000001</v>
      </c>
      <c r="I136" s="25">
        <v>3097573.61</v>
      </c>
      <c r="J136" s="25">
        <v>3258762.34</v>
      </c>
      <c r="K136" s="25">
        <v>10529250.619999999</v>
      </c>
      <c r="L136" s="72"/>
    </row>
    <row r="137" spans="1:12" x14ac:dyDescent="0.3">
      <c r="A137" s="45" t="s">
        <v>554</v>
      </c>
      <c r="B137" s="37" t="s">
        <v>353</v>
      </c>
      <c r="C137" s="38"/>
      <c r="D137" s="38"/>
      <c r="E137" s="38"/>
      <c r="F137" s="38"/>
      <c r="G137" s="46" t="s">
        <v>555</v>
      </c>
      <c r="H137" s="27">
        <v>10368061.890000001</v>
      </c>
      <c r="I137" s="27">
        <v>3097573.61</v>
      </c>
      <c r="J137" s="27">
        <v>3258762.34</v>
      </c>
      <c r="K137" s="27">
        <v>10529250.619999999</v>
      </c>
      <c r="L137" s="68"/>
    </row>
    <row r="138" spans="1:12" x14ac:dyDescent="0.3">
      <c r="A138" s="43" t="s">
        <v>353</v>
      </c>
      <c r="B138" s="37" t="s">
        <v>353</v>
      </c>
      <c r="C138" s="38"/>
      <c r="D138" s="44" t="s">
        <v>353</v>
      </c>
      <c r="E138" s="40"/>
      <c r="F138" s="40"/>
      <c r="G138" s="40"/>
      <c r="H138" s="28"/>
      <c r="I138" s="28"/>
      <c r="J138" s="28"/>
      <c r="K138" s="28"/>
      <c r="L138" s="73"/>
    </row>
    <row r="139" spans="1:12" x14ac:dyDescent="0.3">
      <c r="A139" s="43" t="s">
        <v>556</v>
      </c>
      <c r="B139" s="36" t="s">
        <v>353</v>
      </c>
      <c r="C139" s="44" t="s">
        <v>557</v>
      </c>
      <c r="D139" s="40"/>
      <c r="E139" s="40"/>
      <c r="F139" s="40"/>
      <c r="G139" s="40"/>
      <c r="H139" s="25">
        <v>4901663.47</v>
      </c>
      <c r="I139" s="25">
        <v>128914.55</v>
      </c>
      <c r="J139" s="25">
        <v>1716.22</v>
      </c>
      <c r="K139" s="25">
        <v>4774465.1399999997</v>
      </c>
      <c r="L139" s="72"/>
    </row>
    <row r="140" spans="1:12" x14ac:dyDescent="0.3">
      <c r="A140" s="43" t="s">
        <v>558</v>
      </c>
      <c r="B140" s="37" t="s">
        <v>353</v>
      </c>
      <c r="C140" s="38"/>
      <c r="D140" s="44" t="s">
        <v>559</v>
      </c>
      <c r="E140" s="40"/>
      <c r="F140" s="40"/>
      <c r="G140" s="40"/>
      <c r="H140" s="25">
        <v>4901663.47</v>
      </c>
      <c r="I140" s="25">
        <v>128914.55</v>
      </c>
      <c r="J140" s="25">
        <v>1716.22</v>
      </c>
      <c r="K140" s="25">
        <v>4774465.1399999997</v>
      </c>
      <c r="L140" s="72"/>
    </row>
    <row r="141" spans="1:12" x14ac:dyDescent="0.3">
      <c r="A141" s="43" t="s">
        <v>560</v>
      </c>
      <c r="B141" s="37" t="s">
        <v>353</v>
      </c>
      <c r="C141" s="38"/>
      <c r="D141" s="38"/>
      <c r="E141" s="44" t="s">
        <v>561</v>
      </c>
      <c r="F141" s="40"/>
      <c r="G141" s="40"/>
      <c r="H141" s="25">
        <v>4549941.84</v>
      </c>
      <c r="I141" s="25">
        <v>128592.14</v>
      </c>
      <c r="J141" s="25">
        <v>0</v>
      </c>
      <c r="K141" s="25">
        <v>4421349.7</v>
      </c>
      <c r="L141" s="72"/>
    </row>
    <row r="142" spans="1:12" x14ac:dyDescent="0.3">
      <c r="A142" s="43" t="s">
        <v>562</v>
      </c>
      <c r="B142" s="37" t="s">
        <v>353</v>
      </c>
      <c r="C142" s="38"/>
      <c r="D142" s="38"/>
      <c r="E142" s="38"/>
      <c r="F142" s="44" t="s">
        <v>561</v>
      </c>
      <c r="G142" s="40"/>
      <c r="H142" s="25">
        <v>4549941.84</v>
      </c>
      <c r="I142" s="25">
        <v>128592.14</v>
      </c>
      <c r="J142" s="25">
        <v>0</v>
      </c>
      <c r="K142" s="25">
        <v>4421349.7</v>
      </c>
      <c r="L142" s="72"/>
    </row>
    <row r="143" spans="1:12" x14ac:dyDescent="0.3">
      <c r="A143" s="45" t="s">
        <v>563</v>
      </c>
      <c r="B143" s="37" t="s">
        <v>353</v>
      </c>
      <c r="C143" s="38"/>
      <c r="D143" s="38"/>
      <c r="E143" s="38"/>
      <c r="F143" s="38"/>
      <c r="G143" s="46" t="s">
        <v>564</v>
      </c>
      <c r="H143" s="27">
        <v>4549941.84</v>
      </c>
      <c r="I143" s="27">
        <v>128592.14</v>
      </c>
      <c r="J143" s="27">
        <v>0</v>
      </c>
      <c r="K143" s="27">
        <v>4421349.7</v>
      </c>
      <c r="L143" s="68"/>
    </row>
    <row r="144" spans="1:12" x14ac:dyDescent="0.3">
      <c r="A144" s="47" t="s">
        <v>353</v>
      </c>
      <c r="B144" s="37" t="s">
        <v>353</v>
      </c>
      <c r="C144" s="38"/>
      <c r="D144" s="38"/>
      <c r="E144" s="38"/>
      <c r="F144" s="38"/>
      <c r="G144" s="48" t="s">
        <v>353</v>
      </c>
      <c r="H144" s="26"/>
      <c r="I144" s="26"/>
      <c r="J144" s="26"/>
      <c r="K144" s="26"/>
      <c r="L144" s="69"/>
    </row>
    <row r="145" spans="1:12" x14ac:dyDescent="0.3">
      <c r="A145" s="43" t="s">
        <v>565</v>
      </c>
      <c r="B145" s="37" t="s">
        <v>353</v>
      </c>
      <c r="C145" s="38"/>
      <c r="D145" s="38"/>
      <c r="E145" s="44" t="s">
        <v>566</v>
      </c>
      <c r="F145" s="40"/>
      <c r="G145" s="40"/>
      <c r="H145" s="25">
        <v>8476.3700000000008</v>
      </c>
      <c r="I145" s="25">
        <v>322.41000000000003</v>
      </c>
      <c r="J145" s="25">
        <v>0</v>
      </c>
      <c r="K145" s="25">
        <v>8153.96</v>
      </c>
      <c r="L145" s="72"/>
    </row>
    <row r="146" spans="1:12" x14ac:dyDescent="0.3">
      <c r="A146" s="43" t="s">
        <v>567</v>
      </c>
      <c r="B146" s="37" t="s">
        <v>353</v>
      </c>
      <c r="C146" s="38"/>
      <c r="D146" s="38"/>
      <c r="E146" s="38"/>
      <c r="F146" s="44" t="s">
        <v>566</v>
      </c>
      <c r="G146" s="40"/>
      <c r="H146" s="25">
        <v>8476.3700000000008</v>
      </c>
      <c r="I146" s="25">
        <v>322.41000000000003</v>
      </c>
      <c r="J146" s="25">
        <v>0</v>
      </c>
      <c r="K146" s="25">
        <v>8153.96</v>
      </c>
      <c r="L146" s="72"/>
    </row>
    <row r="147" spans="1:12" x14ac:dyDescent="0.3">
      <c r="A147" s="45" t="s">
        <v>568</v>
      </c>
      <c r="B147" s="37" t="s">
        <v>353</v>
      </c>
      <c r="C147" s="38"/>
      <c r="D147" s="38"/>
      <c r="E147" s="38"/>
      <c r="F147" s="38"/>
      <c r="G147" s="46" t="s">
        <v>569</v>
      </c>
      <c r="H147" s="27">
        <v>8476.3700000000008</v>
      </c>
      <c r="I147" s="27">
        <v>322.41000000000003</v>
      </c>
      <c r="J147" s="27">
        <v>0</v>
      </c>
      <c r="K147" s="27">
        <v>8153.96</v>
      </c>
      <c r="L147" s="68"/>
    </row>
    <row r="148" spans="1:12" x14ac:dyDescent="0.3">
      <c r="A148" s="47" t="s">
        <v>353</v>
      </c>
      <c r="B148" s="37" t="s">
        <v>353</v>
      </c>
      <c r="C148" s="38"/>
      <c r="D148" s="38"/>
      <c r="E148" s="38"/>
      <c r="F148" s="38"/>
      <c r="G148" s="48" t="s">
        <v>353</v>
      </c>
      <c r="H148" s="26"/>
      <c r="I148" s="26"/>
      <c r="J148" s="26"/>
      <c r="K148" s="26"/>
      <c r="L148" s="69"/>
    </row>
    <row r="149" spans="1:12" x14ac:dyDescent="0.3">
      <c r="A149" s="43" t="s">
        <v>570</v>
      </c>
      <c r="B149" s="37" t="s">
        <v>353</v>
      </c>
      <c r="C149" s="38"/>
      <c r="D149" s="38"/>
      <c r="E149" s="44" t="s">
        <v>571</v>
      </c>
      <c r="F149" s="40"/>
      <c r="G149" s="40"/>
      <c r="H149" s="25">
        <v>343245.26</v>
      </c>
      <c r="I149" s="25">
        <v>0</v>
      </c>
      <c r="J149" s="25">
        <v>1716.22</v>
      </c>
      <c r="K149" s="25">
        <v>344961.48</v>
      </c>
      <c r="L149" s="72"/>
    </row>
    <row r="150" spans="1:12" x14ac:dyDescent="0.3">
      <c r="A150" s="43" t="s">
        <v>572</v>
      </c>
      <c r="B150" s="37" t="s">
        <v>353</v>
      </c>
      <c r="C150" s="38"/>
      <c r="D150" s="38"/>
      <c r="E150" s="38"/>
      <c r="F150" s="44" t="s">
        <v>571</v>
      </c>
      <c r="G150" s="40"/>
      <c r="H150" s="25">
        <v>343245.26</v>
      </c>
      <c r="I150" s="25">
        <v>0</v>
      </c>
      <c r="J150" s="25">
        <v>1716.22</v>
      </c>
      <c r="K150" s="25">
        <v>344961.48</v>
      </c>
      <c r="L150" s="72"/>
    </row>
    <row r="151" spans="1:12" x14ac:dyDescent="0.3">
      <c r="A151" s="45" t="s">
        <v>575</v>
      </c>
      <c r="B151" s="37" t="s">
        <v>353</v>
      </c>
      <c r="C151" s="38"/>
      <c r="D151" s="38"/>
      <c r="E151" s="38"/>
      <c r="F151" s="38"/>
      <c r="G151" s="46" t="s">
        <v>576</v>
      </c>
      <c r="H151" s="27">
        <v>343245.26</v>
      </c>
      <c r="I151" s="27">
        <v>0</v>
      </c>
      <c r="J151" s="27">
        <v>1716.22</v>
      </c>
      <c r="K151" s="27">
        <v>344961.48</v>
      </c>
      <c r="L151" s="68"/>
    </row>
    <row r="152" spans="1:12" x14ac:dyDescent="0.3">
      <c r="A152" s="43" t="s">
        <v>353</v>
      </c>
      <c r="B152" s="37" t="s">
        <v>353</v>
      </c>
      <c r="C152" s="38"/>
      <c r="D152" s="44" t="s">
        <v>353</v>
      </c>
      <c r="E152" s="40"/>
      <c r="F152" s="40"/>
      <c r="G152" s="40"/>
      <c r="H152" s="28"/>
      <c r="I152" s="28"/>
      <c r="J152" s="28"/>
      <c r="K152" s="28"/>
      <c r="L152" s="73"/>
    </row>
    <row r="153" spans="1:12" x14ac:dyDescent="0.3">
      <c r="A153" s="43" t="s">
        <v>58</v>
      </c>
      <c r="B153" s="44" t="s">
        <v>577</v>
      </c>
      <c r="C153" s="40"/>
      <c r="D153" s="40"/>
      <c r="E153" s="40"/>
      <c r="F153" s="40"/>
      <c r="G153" s="40"/>
      <c r="H153" s="25">
        <v>22993065.25</v>
      </c>
      <c r="I153" s="25">
        <v>6388054.5899999999</v>
      </c>
      <c r="J153" s="25">
        <v>3182422.83</v>
      </c>
      <c r="K153" s="25">
        <v>26198697.010000002</v>
      </c>
      <c r="L153" s="74">
        <f>I153-J153</f>
        <v>3205631.76</v>
      </c>
    </row>
    <row r="154" spans="1:12" x14ac:dyDescent="0.3">
      <c r="A154" s="43" t="s">
        <v>578</v>
      </c>
      <c r="B154" s="36" t="s">
        <v>353</v>
      </c>
      <c r="C154" s="44" t="s">
        <v>579</v>
      </c>
      <c r="D154" s="40"/>
      <c r="E154" s="40"/>
      <c r="F154" s="40"/>
      <c r="G154" s="40"/>
      <c r="H154" s="25">
        <v>19937364.07</v>
      </c>
      <c r="I154" s="25">
        <v>5847706.8099999996</v>
      </c>
      <c r="J154" s="25">
        <v>3175255.38</v>
      </c>
      <c r="K154" s="25">
        <v>22609815.5</v>
      </c>
      <c r="L154" s="72"/>
    </row>
    <row r="155" spans="1:12" x14ac:dyDescent="0.3">
      <c r="A155" s="43" t="s">
        <v>580</v>
      </c>
      <c r="B155" s="37" t="s">
        <v>353</v>
      </c>
      <c r="C155" s="38"/>
      <c r="D155" s="44" t="s">
        <v>581</v>
      </c>
      <c r="E155" s="40"/>
      <c r="F155" s="40"/>
      <c r="G155" s="40"/>
      <c r="H155" s="25">
        <v>17109121.489999998</v>
      </c>
      <c r="I155" s="25">
        <v>5403048.3600000003</v>
      </c>
      <c r="J155" s="25">
        <v>3175255.37</v>
      </c>
      <c r="K155" s="25">
        <v>19336914.48</v>
      </c>
      <c r="L155" s="72"/>
    </row>
    <row r="156" spans="1:12" x14ac:dyDescent="0.3">
      <c r="A156" s="43" t="s">
        <v>582</v>
      </c>
      <c r="B156" s="37" t="s">
        <v>353</v>
      </c>
      <c r="C156" s="38"/>
      <c r="D156" s="38"/>
      <c r="E156" s="44" t="s">
        <v>583</v>
      </c>
      <c r="F156" s="40"/>
      <c r="G156" s="40"/>
      <c r="H156" s="25">
        <v>414319.78</v>
      </c>
      <c r="I156" s="25">
        <v>72852.039999999994</v>
      </c>
      <c r="J156" s="25">
        <v>41191.410000000003</v>
      </c>
      <c r="K156" s="25">
        <v>445980.41</v>
      </c>
      <c r="L156" s="72"/>
    </row>
    <row r="157" spans="1:12" x14ac:dyDescent="0.3">
      <c r="A157" s="43" t="s">
        <v>584</v>
      </c>
      <c r="B157" s="37" t="s">
        <v>353</v>
      </c>
      <c r="C157" s="38"/>
      <c r="D157" s="38"/>
      <c r="E157" s="38"/>
      <c r="F157" s="44" t="s">
        <v>585</v>
      </c>
      <c r="G157" s="40"/>
      <c r="H157" s="25">
        <v>180247.77</v>
      </c>
      <c r="I157" s="25">
        <v>0</v>
      </c>
      <c r="J157" s="25">
        <v>0</v>
      </c>
      <c r="K157" s="25">
        <v>180247.77</v>
      </c>
      <c r="L157" s="74">
        <f>I157-J157</f>
        <v>0</v>
      </c>
    </row>
    <row r="158" spans="1:12" x14ac:dyDescent="0.3">
      <c r="A158" s="45" t="s">
        <v>586</v>
      </c>
      <c r="B158" s="37" t="s">
        <v>353</v>
      </c>
      <c r="C158" s="38"/>
      <c r="D158" s="38"/>
      <c r="E158" s="38"/>
      <c r="F158" s="38"/>
      <c r="G158" s="46" t="s">
        <v>587</v>
      </c>
      <c r="H158" s="27">
        <v>96229.43</v>
      </c>
      <c r="I158" s="27">
        <v>0</v>
      </c>
      <c r="J158" s="27">
        <v>0</v>
      </c>
      <c r="K158" s="27">
        <v>96229.43</v>
      </c>
      <c r="L158" s="68"/>
    </row>
    <row r="159" spans="1:12" x14ac:dyDescent="0.3">
      <c r="A159" s="45" t="s">
        <v>588</v>
      </c>
      <c r="B159" s="37" t="s">
        <v>353</v>
      </c>
      <c r="C159" s="38"/>
      <c r="D159" s="38"/>
      <c r="E159" s="38"/>
      <c r="F159" s="38"/>
      <c r="G159" s="46" t="s">
        <v>589</v>
      </c>
      <c r="H159" s="27">
        <v>35986.5</v>
      </c>
      <c r="I159" s="27">
        <v>0</v>
      </c>
      <c r="J159" s="27">
        <v>0</v>
      </c>
      <c r="K159" s="27">
        <v>35986.5</v>
      </c>
      <c r="L159" s="68"/>
    </row>
    <row r="160" spans="1:12" x14ac:dyDescent="0.3">
      <c r="A160" s="45" t="s">
        <v>590</v>
      </c>
      <c r="B160" s="37" t="s">
        <v>353</v>
      </c>
      <c r="C160" s="38"/>
      <c r="D160" s="38"/>
      <c r="E160" s="38"/>
      <c r="F160" s="38"/>
      <c r="G160" s="46" t="s">
        <v>591</v>
      </c>
      <c r="H160" s="27">
        <v>8434.34</v>
      </c>
      <c r="I160" s="27">
        <v>0</v>
      </c>
      <c r="J160" s="27">
        <v>0</v>
      </c>
      <c r="K160" s="27">
        <v>8434.34</v>
      </c>
      <c r="L160" s="68"/>
    </row>
    <row r="161" spans="1:12" x14ac:dyDescent="0.3">
      <c r="A161" s="45" t="s">
        <v>592</v>
      </c>
      <c r="B161" s="37" t="s">
        <v>353</v>
      </c>
      <c r="C161" s="38"/>
      <c r="D161" s="38"/>
      <c r="E161" s="38"/>
      <c r="F161" s="38"/>
      <c r="G161" s="46" t="s">
        <v>593</v>
      </c>
      <c r="H161" s="27">
        <v>27714.13</v>
      </c>
      <c r="I161" s="27">
        <v>0</v>
      </c>
      <c r="J161" s="27">
        <v>0</v>
      </c>
      <c r="K161" s="27">
        <v>27714.13</v>
      </c>
      <c r="L161" s="68"/>
    </row>
    <row r="162" spans="1:12" x14ac:dyDescent="0.3">
      <c r="A162" s="45" t="s">
        <v>594</v>
      </c>
      <c r="B162" s="37" t="s">
        <v>353</v>
      </c>
      <c r="C162" s="38"/>
      <c r="D162" s="38"/>
      <c r="E162" s="38"/>
      <c r="F162" s="38"/>
      <c r="G162" s="46" t="s">
        <v>595</v>
      </c>
      <c r="H162" s="27">
        <v>8373.1200000000008</v>
      </c>
      <c r="I162" s="27">
        <v>0</v>
      </c>
      <c r="J162" s="27">
        <v>0</v>
      </c>
      <c r="K162" s="27">
        <v>8373.1200000000008</v>
      </c>
      <c r="L162" s="68"/>
    </row>
    <row r="163" spans="1:12" x14ac:dyDescent="0.3">
      <c r="A163" s="45" t="s">
        <v>596</v>
      </c>
      <c r="B163" s="37" t="s">
        <v>353</v>
      </c>
      <c r="C163" s="38"/>
      <c r="D163" s="38"/>
      <c r="E163" s="38"/>
      <c r="F163" s="38"/>
      <c r="G163" s="46" t="s">
        <v>597</v>
      </c>
      <c r="H163" s="27">
        <v>1046.6400000000001</v>
      </c>
      <c r="I163" s="27">
        <v>0</v>
      </c>
      <c r="J163" s="27">
        <v>0</v>
      </c>
      <c r="K163" s="27">
        <v>1046.6400000000001</v>
      </c>
      <c r="L163" s="68"/>
    </row>
    <row r="164" spans="1:12" x14ac:dyDescent="0.3">
      <c r="A164" s="45" t="s">
        <v>598</v>
      </c>
      <c r="B164" s="37" t="s">
        <v>353</v>
      </c>
      <c r="C164" s="38"/>
      <c r="D164" s="38"/>
      <c r="E164" s="38"/>
      <c r="F164" s="38"/>
      <c r="G164" s="46" t="s">
        <v>599</v>
      </c>
      <c r="H164" s="27">
        <v>36.54</v>
      </c>
      <c r="I164" s="27">
        <v>0</v>
      </c>
      <c r="J164" s="27">
        <v>0</v>
      </c>
      <c r="K164" s="27">
        <v>36.54</v>
      </c>
      <c r="L164" s="68"/>
    </row>
    <row r="165" spans="1:12" x14ac:dyDescent="0.3">
      <c r="A165" s="45" t="s">
        <v>600</v>
      </c>
      <c r="B165" s="37" t="s">
        <v>353</v>
      </c>
      <c r="C165" s="38"/>
      <c r="D165" s="38"/>
      <c r="E165" s="38"/>
      <c r="F165" s="38"/>
      <c r="G165" s="46" t="s">
        <v>601</v>
      </c>
      <c r="H165" s="27">
        <v>2427.0700000000002</v>
      </c>
      <c r="I165" s="27">
        <v>0</v>
      </c>
      <c r="J165" s="27">
        <v>0</v>
      </c>
      <c r="K165" s="27">
        <v>2427.0700000000002</v>
      </c>
      <c r="L165" s="68"/>
    </row>
    <row r="166" spans="1:12" x14ac:dyDescent="0.3">
      <c r="A166" s="47" t="s">
        <v>353</v>
      </c>
      <c r="B166" s="37" t="s">
        <v>353</v>
      </c>
      <c r="C166" s="38"/>
      <c r="D166" s="38"/>
      <c r="E166" s="38"/>
      <c r="F166" s="38"/>
      <c r="G166" s="48" t="s">
        <v>353</v>
      </c>
      <c r="H166" s="26"/>
      <c r="I166" s="26"/>
      <c r="J166" s="26"/>
      <c r="K166" s="26"/>
      <c r="L166" s="69"/>
    </row>
    <row r="167" spans="1:12" x14ac:dyDescent="0.3">
      <c r="A167" s="43" t="s">
        <v>602</v>
      </c>
      <c r="B167" s="37" t="s">
        <v>353</v>
      </c>
      <c r="C167" s="38"/>
      <c r="D167" s="38"/>
      <c r="E167" s="38"/>
      <c r="F167" s="44" t="s">
        <v>603</v>
      </c>
      <c r="G167" s="40"/>
      <c r="H167" s="25">
        <v>234072.01</v>
      </c>
      <c r="I167" s="25">
        <v>72852.039999999994</v>
      </c>
      <c r="J167" s="25">
        <v>41191.410000000003</v>
      </c>
      <c r="K167" s="25">
        <v>265732.64</v>
      </c>
      <c r="L167" s="74">
        <f>I167-J167</f>
        <v>31660.62999999999</v>
      </c>
    </row>
    <row r="168" spans="1:12" x14ac:dyDescent="0.3">
      <c r="A168" s="45" t="s">
        <v>604</v>
      </c>
      <c r="B168" s="37" t="s">
        <v>353</v>
      </c>
      <c r="C168" s="38"/>
      <c r="D168" s="38"/>
      <c r="E168" s="38"/>
      <c r="F168" s="38"/>
      <c r="G168" s="46" t="s">
        <v>587</v>
      </c>
      <c r="H168" s="27">
        <v>147365.60999999999</v>
      </c>
      <c r="I168" s="27">
        <v>20324.71</v>
      </c>
      <c r="J168" s="27">
        <v>0</v>
      </c>
      <c r="K168" s="27">
        <v>167690.32</v>
      </c>
      <c r="L168" s="68"/>
    </row>
    <row r="169" spans="1:12" x14ac:dyDescent="0.3">
      <c r="A169" s="45" t="s">
        <v>605</v>
      </c>
      <c r="B169" s="37" t="s">
        <v>353</v>
      </c>
      <c r="C169" s="38"/>
      <c r="D169" s="38"/>
      <c r="E169" s="38"/>
      <c r="F169" s="38"/>
      <c r="G169" s="46" t="s">
        <v>589</v>
      </c>
      <c r="H169" s="27">
        <v>26015.63</v>
      </c>
      <c r="I169" s="27">
        <v>28906.26</v>
      </c>
      <c r="J169" s="27">
        <v>26015.63</v>
      </c>
      <c r="K169" s="27">
        <v>28906.26</v>
      </c>
      <c r="L169" s="68"/>
    </row>
    <row r="170" spans="1:12" x14ac:dyDescent="0.3">
      <c r="A170" s="45" t="s">
        <v>606</v>
      </c>
      <c r="B170" s="37" t="s">
        <v>353</v>
      </c>
      <c r="C170" s="38"/>
      <c r="D170" s="38"/>
      <c r="E170" s="38"/>
      <c r="F170" s="38"/>
      <c r="G170" s="46" t="s">
        <v>591</v>
      </c>
      <c r="H170" s="27">
        <v>15175.78</v>
      </c>
      <c r="I170" s="27">
        <v>17343.75</v>
      </c>
      <c r="J170" s="27">
        <v>15175.78</v>
      </c>
      <c r="K170" s="27">
        <v>17343.75</v>
      </c>
      <c r="L170" s="68"/>
    </row>
    <row r="171" spans="1:12" x14ac:dyDescent="0.3">
      <c r="A171" s="45" t="s">
        <v>607</v>
      </c>
      <c r="B171" s="37" t="s">
        <v>353</v>
      </c>
      <c r="C171" s="38"/>
      <c r="D171" s="38"/>
      <c r="E171" s="38"/>
      <c r="F171" s="38"/>
      <c r="G171" s="46" t="s">
        <v>593</v>
      </c>
      <c r="H171" s="27">
        <v>29473.119999999999</v>
      </c>
      <c r="I171" s="27">
        <v>4064.94</v>
      </c>
      <c r="J171" s="27">
        <v>0</v>
      </c>
      <c r="K171" s="27">
        <v>33538.06</v>
      </c>
      <c r="L171" s="68"/>
    </row>
    <row r="172" spans="1:12" x14ac:dyDescent="0.3">
      <c r="A172" s="45" t="s">
        <v>608</v>
      </c>
      <c r="B172" s="37" t="s">
        <v>353</v>
      </c>
      <c r="C172" s="38"/>
      <c r="D172" s="38"/>
      <c r="E172" s="38"/>
      <c r="F172" s="38"/>
      <c r="G172" s="46" t="s">
        <v>595</v>
      </c>
      <c r="H172" s="27">
        <v>11789.24</v>
      </c>
      <c r="I172" s="27">
        <v>1625.98</v>
      </c>
      <c r="J172" s="27">
        <v>0</v>
      </c>
      <c r="K172" s="27">
        <v>13415.22</v>
      </c>
      <c r="L172" s="68"/>
    </row>
    <row r="173" spans="1:12" x14ac:dyDescent="0.3">
      <c r="A173" s="45" t="s">
        <v>609</v>
      </c>
      <c r="B173" s="37" t="s">
        <v>353</v>
      </c>
      <c r="C173" s="38"/>
      <c r="D173" s="38"/>
      <c r="E173" s="38"/>
      <c r="F173" s="38"/>
      <c r="G173" s="46" t="s">
        <v>599</v>
      </c>
      <c r="H173" s="27">
        <v>50.63</v>
      </c>
      <c r="I173" s="27">
        <v>6.83</v>
      </c>
      <c r="J173" s="27">
        <v>0</v>
      </c>
      <c r="K173" s="27">
        <v>57.46</v>
      </c>
      <c r="L173" s="68"/>
    </row>
    <row r="174" spans="1:12" x14ac:dyDescent="0.3">
      <c r="A174" s="45" t="s">
        <v>610</v>
      </c>
      <c r="B174" s="37" t="s">
        <v>353</v>
      </c>
      <c r="C174" s="38"/>
      <c r="D174" s="38"/>
      <c r="E174" s="38"/>
      <c r="F174" s="38"/>
      <c r="G174" s="46" t="s">
        <v>601</v>
      </c>
      <c r="H174" s="27">
        <v>4202</v>
      </c>
      <c r="I174" s="27">
        <v>579.57000000000005</v>
      </c>
      <c r="J174" s="27">
        <v>0</v>
      </c>
      <c r="K174" s="27">
        <v>4781.57</v>
      </c>
      <c r="L174" s="68"/>
    </row>
    <row r="175" spans="1:12" x14ac:dyDescent="0.3">
      <c r="A175" s="47" t="s">
        <v>353</v>
      </c>
      <c r="B175" s="37" t="s">
        <v>353</v>
      </c>
      <c r="C175" s="38"/>
      <c r="D175" s="38"/>
      <c r="E175" s="38"/>
      <c r="F175" s="38"/>
      <c r="G175" s="48" t="s">
        <v>353</v>
      </c>
      <c r="H175" s="26"/>
      <c r="I175" s="26"/>
      <c r="J175" s="26"/>
      <c r="K175" s="26"/>
      <c r="L175" s="69"/>
    </row>
    <row r="176" spans="1:12" x14ac:dyDescent="0.3">
      <c r="A176" s="43" t="s">
        <v>611</v>
      </c>
      <c r="B176" s="37" t="s">
        <v>353</v>
      </c>
      <c r="C176" s="38"/>
      <c r="D176" s="38"/>
      <c r="E176" s="44" t="s">
        <v>612</v>
      </c>
      <c r="F176" s="40"/>
      <c r="G176" s="40"/>
      <c r="H176" s="25">
        <v>16540308.810000001</v>
      </c>
      <c r="I176" s="25">
        <v>5286201.93</v>
      </c>
      <c r="J176" s="25">
        <v>3112185.44</v>
      </c>
      <c r="K176" s="25">
        <v>18714325.300000001</v>
      </c>
      <c r="L176" s="72"/>
    </row>
    <row r="177" spans="1:12" x14ac:dyDescent="0.3">
      <c r="A177" s="43" t="s">
        <v>613</v>
      </c>
      <c r="B177" s="37" t="s">
        <v>353</v>
      </c>
      <c r="C177" s="38"/>
      <c r="D177" s="38"/>
      <c r="E177" s="38"/>
      <c r="F177" s="44" t="s">
        <v>585</v>
      </c>
      <c r="G177" s="40"/>
      <c r="H177" s="25">
        <v>1705114.93</v>
      </c>
      <c r="I177" s="25">
        <v>672798.46</v>
      </c>
      <c r="J177" s="25">
        <v>411107.61</v>
      </c>
      <c r="K177" s="25">
        <v>1966805.78</v>
      </c>
      <c r="L177" s="74">
        <f>I177-J177</f>
        <v>261690.84999999998</v>
      </c>
    </row>
    <row r="178" spans="1:12" x14ac:dyDescent="0.3">
      <c r="A178" s="45" t="s">
        <v>614</v>
      </c>
      <c r="B178" s="37" t="s">
        <v>353</v>
      </c>
      <c r="C178" s="38"/>
      <c r="D178" s="38"/>
      <c r="E178" s="38"/>
      <c r="F178" s="38"/>
      <c r="G178" s="46" t="s">
        <v>587</v>
      </c>
      <c r="H178" s="27">
        <v>729389.73</v>
      </c>
      <c r="I178" s="27">
        <v>134176.32999999999</v>
      </c>
      <c r="J178" s="27">
        <v>0</v>
      </c>
      <c r="K178" s="27">
        <v>863566.06</v>
      </c>
      <c r="L178" s="68"/>
    </row>
    <row r="179" spans="1:12" x14ac:dyDescent="0.3">
      <c r="A179" s="45" t="s">
        <v>615</v>
      </c>
      <c r="B179" s="37" t="s">
        <v>353</v>
      </c>
      <c r="C179" s="38"/>
      <c r="D179" s="38"/>
      <c r="E179" s="38"/>
      <c r="F179" s="38"/>
      <c r="G179" s="46" t="s">
        <v>589</v>
      </c>
      <c r="H179" s="27">
        <v>388448.64</v>
      </c>
      <c r="I179" s="27">
        <v>322396.64</v>
      </c>
      <c r="J179" s="27">
        <v>302611.87</v>
      </c>
      <c r="K179" s="27">
        <v>408233.41</v>
      </c>
      <c r="L179" s="68"/>
    </row>
    <row r="180" spans="1:12" x14ac:dyDescent="0.3">
      <c r="A180" s="45" t="s">
        <v>616</v>
      </c>
      <c r="B180" s="37" t="s">
        <v>353</v>
      </c>
      <c r="C180" s="38"/>
      <c r="D180" s="38"/>
      <c r="E180" s="38"/>
      <c r="F180" s="38"/>
      <c r="G180" s="46" t="s">
        <v>591</v>
      </c>
      <c r="H180" s="27">
        <v>101958.14</v>
      </c>
      <c r="I180" s="27">
        <v>118282.45</v>
      </c>
      <c r="J180" s="27">
        <v>101718.74</v>
      </c>
      <c r="K180" s="27">
        <v>118521.85</v>
      </c>
      <c r="L180" s="68"/>
    </row>
    <row r="181" spans="1:12" x14ac:dyDescent="0.3">
      <c r="A181" s="45" t="s">
        <v>617</v>
      </c>
      <c r="B181" s="37" t="s">
        <v>353</v>
      </c>
      <c r="C181" s="38"/>
      <c r="D181" s="38"/>
      <c r="E181" s="38"/>
      <c r="F181" s="38"/>
      <c r="G181" s="46" t="s">
        <v>618</v>
      </c>
      <c r="H181" s="27">
        <v>1709.17</v>
      </c>
      <c r="I181" s="27">
        <v>0</v>
      </c>
      <c r="J181" s="27">
        <v>0</v>
      </c>
      <c r="K181" s="27">
        <v>1709.17</v>
      </c>
      <c r="L181" s="68"/>
    </row>
    <row r="182" spans="1:12" x14ac:dyDescent="0.3">
      <c r="A182" s="45" t="s">
        <v>619</v>
      </c>
      <c r="B182" s="37" t="s">
        <v>353</v>
      </c>
      <c r="C182" s="38"/>
      <c r="D182" s="38"/>
      <c r="E182" s="38"/>
      <c r="F182" s="38"/>
      <c r="G182" s="46" t="s">
        <v>593</v>
      </c>
      <c r="H182" s="27">
        <v>213622.52</v>
      </c>
      <c r="I182" s="27">
        <v>39165</v>
      </c>
      <c r="J182" s="27">
        <v>0</v>
      </c>
      <c r="K182" s="27">
        <v>252787.52</v>
      </c>
      <c r="L182" s="68"/>
    </row>
    <row r="183" spans="1:12" x14ac:dyDescent="0.3">
      <c r="A183" s="45" t="s">
        <v>620</v>
      </c>
      <c r="B183" s="37" t="s">
        <v>353</v>
      </c>
      <c r="C183" s="38"/>
      <c r="D183" s="38"/>
      <c r="E183" s="38"/>
      <c r="F183" s="38"/>
      <c r="G183" s="46" t="s">
        <v>595</v>
      </c>
      <c r="H183" s="27">
        <v>66030.42</v>
      </c>
      <c r="I183" s="27">
        <v>11645.46</v>
      </c>
      <c r="J183" s="27">
        <v>0</v>
      </c>
      <c r="K183" s="27">
        <v>77675.88</v>
      </c>
      <c r="L183" s="68"/>
    </row>
    <row r="184" spans="1:12" x14ac:dyDescent="0.3">
      <c r="A184" s="45" t="s">
        <v>621</v>
      </c>
      <c r="B184" s="37" t="s">
        <v>353</v>
      </c>
      <c r="C184" s="38"/>
      <c r="D184" s="38"/>
      <c r="E184" s="38"/>
      <c r="F184" s="38"/>
      <c r="G184" s="46" t="s">
        <v>597</v>
      </c>
      <c r="H184" s="27">
        <v>7939.63</v>
      </c>
      <c r="I184" s="27">
        <v>1455.64</v>
      </c>
      <c r="J184" s="27">
        <v>0</v>
      </c>
      <c r="K184" s="27">
        <v>9395.27</v>
      </c>
      <c r="L184" s="68"/>
    </row>
    <row r="185" spans="1:12" x14ac:dyDescent="0.3">
      <c r="A185" s="45" t="s">
        <v>622</v>
      </c>
      <c r="B185" s="37" t="s">
        <v>353</v>
      </c>
      <c r="C185" s="38"/>
      <c r="D185" s="38"/>
      <c r="E185" s="38"/>
      <c r="F185" s="38"/>
      <c r="G185" s="46" t="s">
        <v>623</v>
      </c>
      <c r="H185" s="27">
        <v>55546.39</v>
      </c>
      <c r="I185" s="27">
        <v>14879.73</v>
      </c>
      <c r="J185" s="27">
        <v>4690.38</v>
      </c>
      <c r="K185" s="27">
        <v>65735.740000000005</v>
      </c>
      <c r="L185" s="68"/>
    </row>
    <row r="186" spans="1:12" x14ac:dyDescent="0.3">
      <c r="A186" s="45" t="s">
        <v>624</v>
      </c>
      <c r="B186" s="37" t="s">
        <v>353</v>
      </c>
      <c r="C186" s="38"/>
      <c r="D186" s="38"/>
      <c r="E186" s="38"/>
      <c r="F186" s="38"/>
      <c r="G186" s="46" t="s">
        <v>599</v>
      </c>
      <c r="H186" s="27">
        <v>1460.26</v>
      </c>
      <c r="I186" s="27">
        <v>280.11</v>
      </c>
      <c r="J186" s="27">
        <v>0</v>
      </c>
      <c r="K186" s="27">
        <v>1740.37</v>
      </c>
      <c r="L186" s="68"/>
    </row>
    <row r="187" spans="1:12" x14ac:dyDescent="0.3">
      <c r="A187" s="45" t="s">
        <v>625</v>
      </c>
      <c r="B187" s="37" t="s">
        <v>353</v>
      </c>
      <c r="C187" s="38"/>
      <c r="D187" s="38"/>
      <c r="E187" s="38"/>
      <c r="F187" s="38"/>
      <c r="G187" s="46" t="s">
        <v>601</v>
      </c>
      <c r="H187" s="27">
        <v>119216.09</v>
      </c>
      <c r="I187" s="27">
        <v>21997.3</v>
      </c>
      <c r="J187" s="27">
        <v>0</v>
      </c>
      <c r="K187" s="27">
        <v>141213.39000000001</v>
      </c>
      <c r="L187" s="68"/>
    </row>
    <row r="188" spans="1:12" x14ac:dyDescent="0.3">
      <c r="A188" s="45" t="s">
        <v>626</v>
      </c>
      <c r="B188" s="37" t="s">
        <v>353</v>
      </c>
      <c r="C188" s="38"/>
      <c r="D188" s="38"/>
      <c r="E188" s="38"/>
      <c r="F188" s="38"/>
      <c r="G188" s="46" t="s">
        <v>627</v>
      </c>
      <c r="H188" s="27">
        <v>17448.939999999999</v>
      </c>
      <c r="I188" s="27">
        <v>7355.8</v>
      </c>
      <c r="J188" s="27">
        <v>2086.62</v>
      </c>
      <c r="K188" s="27">
        <v>22718.12</v>
      </c>
      <c r="L188" s="68"/>
    </row>
    <row r="189" spans="1:12" x14ac:dyDescent="0.3">
      <c r="A189" s="45" t="s">
        <v>628</v>
      </c>
      <c r="B189" s="37" t="s">
        <v>353</v>
      </c>
      <c r="C189" s="38"/>
      <c r="D189" s="38"/>
      <c r="E189" s="38"/>
      <c r="F189" s="38"/>
      <c r="G189" s="46" t="s">
        <v>629</v>
      </c>
      <c r="H189" s="27">
        <v>2345</v>
      </c>
      <c r="I189" s="27">
        <v>1164</v>
      </c>
      <c r="J189" s="27">
        <v>0</v>
      </c>
      <c r="K189" s="27">
        <v>3509</v>
      </c>
      <c r="L189" s="68"/>
    </row>
    <row r="190" spans="1:12" x14ac:dyDescent="0.3">
      <c r="A190" s="47" t="s">
        <v>353</v>
      </c>
      <c r="B190" s="37" t="s">
        <v>353</v>
      </c>
      <c r="C190" s="38"/>
      <c r="D190" s="38"/>
      <c r="E190" s="38"/>
      <c r="F190" s="38"/>
      <c r="G190" s="48" t="s">
        <v>353</v>
      </c>
      <c r="H190" s="26"/>
      <c r="I190" s="26"/>
      <c r="J190" s="26"/>
      <c r="K190" s="26"/>
      <c r="L190" s="69"/>
    </row>
    <row r="191" spans="1:12" x14ac:dyDescent="0.3">
      <c r="A191" s="43" t="s">
        <v>630</v>
      </c>
      <c r="B191" s="37" t="s">
        <v>353</v>
      </c>
      <c r="C191" s="38"/>
      <c r="D191" s="38"/>
      <c r="E191" s="38"/>
      <c r="F191" s="44" t="s">
        <v>603</v>
      </c>
      <c r="G191" s="40"/>
      <c r="H191" s="25">
        <v>14835193.880000001</v>
      </c>
      <c r="I191" s="25">
        <v>4613403.47</v>
      </c>
      <c r="J191" s="25">
        <v>2701077.83</v>
      </c>
      <c r="K191" s="25">
        <v>16747519.52</v>
      </c>
      <c r="L191" s="74">
        <f>I191-J191</f>
        <v>1912325.6399999997</v>
      </c>
    </row>
    <row r="192" spans="1:12" x14ac:dyDescent="0.3">
      <c r="A192" s="45" t="s">
        <v>631</v>
      </c>
      <c r="B192" s="37" t="s">
        <v>353</v>
      </c>
      <c r="C192" s="38"/>
      <c r="D192" s="38"/>
      <c r="E192" s="38"/>
      <c r="F192" s="38"/>
      <c r="G192" s="46" t="s">
        <v>587</v>
      </c>
      <c r="H192" s="27">
        <v>6962460.9900000002</v>
      </c>
      <c r="I192" s="27">
        <v>972620.45</v>
      </c>
      <c r="J192" s="27">
        <v>8282.9</v>
      </c>
      <c r="K192" s="27">
        <v>7926798.54</v>
      </c>
      <c r="L192" s="68"/>
    </row>
    <row r="193" spans="1:12" x14ac:dyDescent="0.3">
      <c r="A193" s="45" t="s">
        <v>632</v>
      </c>
      <c r="B193" s="37" t="s">
        <v>353</v>
      </c>
      <c r="C193" s="38"/>
      <c r="D193" s="38"/>
      <c r="E193" s="38"/>
      <c r="F193" s="38"/>
      <c r="G193" s="46" t="s">
        <v>589</v>
      </c>
      <c r="H193" s="27">
        <v>2449029.21</v>
      </c>
      <c r="I193" s="27">
        <v>2023270.21</v>
      </c>
      <c r="J193" s="27">
        <v>1832944.74</v>
      </c>
      <c r="K193" s="27">
        <v>2639354.6800000002</v>
      </c>
      <c r="L193" s="68"/>
    </row>
    <row r="194" spans="1:12" x14ac:dyDescent="0.3">
      <c r="A194" s="45" t="s">
        <v>633</v>
      </c>
      <c r="B194" s="37" t="s">
        <v>353</v>
      </c>
      <c r="C194" s="38"/>
      <c r="D194" s="38"/>
      <c r="E194" s="38"/>
      <c r="F194" s="38"/>
      <c r="G194" s="46" t="s">
        <v>591</v>
      </c>
      <c r="H194" s="27">
        <v>809619.26</v>
      </c>
      <c r="I194" s="27">
        <v>915770.48</v>
      </c>
      <c r="J194" s="27">
        <v>803097.37</v>
      </c>
      <c r="K194" s="27">
        <v>922292.37</v>
      </c>
      <c r="L194" s="68"/>
    </row>
    <row r="195" spans="1:12" x14ac:dyDescent="0.3">
      <c r="A195" s="45" t="s">
        <v>634</v>
      </c>
      <c r="B195" s="37" t="s">
        <v>353</v>
      </c>
      <c r="C195" s="38"/>
      <c r="D195" s="38"/>
      <c r="E195" s="38"/>
      <c r="F195" s="38"/>
      <c r="G195" s="46" t="s">
        <v>618</v>
      </c>
      <c r="H195" s="27">
        <v>15708.94</v>
      </c>
      <c r="I195" s="27">
        <v>0</v>
      </c>
      <c r="J195" s="27">
        <v>4683.1099999999997</v>
      </c>
      <c r="K195" s="27">
        <v>11025.83</v>
      </c>
      <c r="L195" s="68"/>
    </row>
    <row r="196" spans="1:12" x14ac:dyDescent="0.3">
      <c r="A196" s="45" t="s">
        <v>635</v>
      </c>
      <c r="B196" s="37" t="s">
        <v>353</v>
      </c>
      <c r="C196" s="38"/>
      <c r="D196" s="38"/>
      <c r="E196" s="38"/>
      <c r="F196" s="38"/>
      <c r="G196" s="46" t="s">
        <v>636</v>
      </c>
      <c r="H196" s="27">
        <v>3170.77</v>
      </c>
      <c r="I196" s="27">
        <v>1351.33</v>
      </c>
      <c r="J196" s="27">
        <v>0</v>
      </c>
      <c r="K196" s="27">
        <v>4522.1000000000004</v>
      </c>
      <c r="L196" s="68"/>
    </row>
    <row r="197" spans="1:12" x14ac:dyDescent="0.3">
      <c r="A197" s="45" t="s">
        <v>637</v>
      </c>
      <c r="B197" s="37" t="s">
        <v>353</v>
      </c>
      <c r="C197" s="38"/>
      <c r="D197" s="38"/>
      <c r="E197" s="38"/>
      <c r="F197" s="38"/>
      <c r="G197" s="46" t="s">
        <v>593</v>
      </c>
      <c r="H197" s="27">
        <v>2005968.08</v>
      </c>
      <c r="I197" s="27">
        <v>274482.42</v>
      </c>
      <c r="J197" s="27">
        <v>0</v>
      </c>
      <c r="K197" s="27">
        <v>2280450.5</v>
      </c>
      <c r="L197" s="68"/>
    </row>
    <row r="198" spans="1:12" x14ac:dyDescent="0.3">
      <c r="A198" s="45" t="s">
        <v>638</v>
      </c>
      <c r="B198" s="37" t="s">
        <v>353</v>
      </c>
      <c r="C198" s="38"/>
      <c r="D198" s="38"/>
      <c r="E198" s="38"/>
      <c r="F198" s="38"/>
      <c r="G198" s="46" t="s">
        <v>595</v>
      </c>
      <c r="H198" s="27">
        <v>639005.66</v>
      </c>
      <c r="I198" s="27">
        <v>81628.38</v>
      </c>
      <c r="J198" s="27">
        <v>0</v>
      </c>
      <c r="K198" s="27">
        <v>720634.04</v>
      </c>
      <c r="L198" s="68"/>
    </row>
    <row r="199" spans="1:12" x14ac:dyDescent="0.3">
      <c r="A199" s="45" t="s">
        <v>639</v>
      </c>
      <c r="B199" s="37" t="s">
        <v>353</v>
      </c>
      <c r="C199" s="38"/>
      <c r="D199" s="38"/>
      <c r="E199" s="38"/>
      <c r="F199" s="38"/>
      <c r="G199" s="46" t="s">
        <v>597</v>
      </c>
      <c r="H199" s="27">
        <v>74809.39</v>
      </c>
      <c r="I199" s="27">
        <v>10252.92</v>
      </c>
      <c r="J199" s="27">
        <v>0</v>
      </c>
      <c r="K199" s="27">
        <v>85062.31</v>
      </c>
      <c r="L199" s="68"/>
    </row>
    <row r="200" spans="1:12" x14ac:dyDescent="0.3">
      <c r="A200" s="45" t="s">
        <v>640</v>
      </c>
      <c r="B200" s="37" t="s">
        <v>353</v>
      </c>
      <c r="C200" s="38"/>
      <c r="D200" s="38"/>
      <c r="E200" s="38"/>
      <c r="F200" s="38"/>
      <c r="G200" s="46" t="s">
        <v>623</v>
      </c>
      <c r="H200" s="27">
        <v>600875.91</v>
      </c>
      <c r="I200" s="27">
        <v>128218.23</v>
      </c>
      <c r="J200" s="27">
        <v>35942.97</v>
      </c>
      <c r="K200" s="27">
        <v>693151.17</v>
      </c>
      <c r="L200" s="68"/>
    </row>
    <row r="201" spans="1:12" x14ac:dyDescent="0.3">
      <c r="A201" s="45" t="s">
        <v>641</v>
      </c>
      <c r="B201" s="37" t="s">
        <v>353</v>
      </c>
      <c r="C201" s="38"/>
      <c r="D201" s="38"/>
      <c r="E201" s="38"/>
      <c r="F201" s="38"/>
      <c r="G201" s="46" t="s">
        <v>599</v>
      </c>
      <c r="H201" s="27">
        <v>18714.240000000002</v>
      </c>
      <c r="I201" s="27">
        <v>3164.5</v>
      </c>
      <c r="J201" s="27">
        <v>0.43</v>
      </c>
      <c r="K201" s="27">
        <v>21878.31</v>
      </c>
      <c r="L201" s="68"/>
    </row>
    <row r="202" spans="1:12" x14ac:dyDescent="0.3">
      <c r="A202" s="45" t="s">
        <v>642</v>
      </c>
      <c r="B202" s="37" t="s">
        <v>353</v>
      </c>
      <c r="C202" s="38"/>
      <c r="D202" s="38"/>
      <c r="E202" s="38"/>
      <c r="F202" s="38"/>
      <c r="G202" s="46" t="s">
        <v>601</v>
      </c>
      <c r="H202" s="27">
        <v>1121949.43</v>
      </c>
      <c r="I202" s="27">
        <v>164168.76999999999</v>
      </c>
      <c r="J202" s="27">
        <v>559.80999999999995</v>
      </c>
      <c r="K202" s="27">
        <v>1285558.3899999999</v>
      </c>
      <c r="L202" s="68"/>
    </row>
    <row r="203" spans="1:12" x14ac:dyDescent="0.3">
      <c r="A203" s="45" t="s">
        <v>643</v>
      </c>
      <c r="B203" s="37" t="s">
        <v>353</v>
      </c>
      <c r="C203" s="38"/>
      <c r="D203" s="38"/>
      <c r="E203" s="38"/>
      <c r="F203" s="38"/>
      <c r="G203" s="46" t="s">
        <v>627</v>
      </c>
      <c r="H203" s="27">
        <v>125339.67</v>
      </c>
      <c r="I203" s="27">
        <v>36483.97</v>
      </c>
      <c r="J203" s="27">
        <v>15566.5</v>
      </c>
      <c r="K203" s="27">
        <v>146257.14000000001</v>
      </c>
      <c r="L203" s="68"/>
    </row>
    <row r="204" spans="1:12" x14ac:dyDescent="0.3">
      <c r="A204" s="45" t="s">
        <v>644</v>
      </c>
      <c r="B204" s="37" t="s">
        <v>353</v>
      </c>
      <c r="C204" s="38"/>
      <c r="D204" s="38"/>
      <c r="E204" s="38"/>
      <c r="F204" s="38"/>
      <c r="G204" s="46" t="s">
        <v>629</v>
      </c>
      <c r="H204" s="27">
        <v>8542.33</v>
      </c>
      <c r="I204" s="27">
        <v>1991.81</v>
      </c>
      <c r="J204" s="27">
        <v>0</v>
      </c>
      <c r="K204" s="27">
        <v>10534.14</v>
      </c>
      <c r="L204" s="68"/>
    </row>
    <row r="205" spans="1:12" x14ac:dyDescent="0.3">
      <c r="A205" s="47" t="s">
        <v>353</v>
      </c>
      <c r="B205" s="37" t="s">
        <v>353</v>
      </c>
      <c r="C205" s="38"/>
      <c r="D205" s="38"/>
      <c r="E205" s="38"/>
      <c r="F205" s="38"/>
      <c r="G205" s="48" t="s">
        <v>353</v>
      </c>
      <c r="H205" s="26"/>
      <c r="I205" s="26"/>
      <c r="J205" s="26"/>
      <c r="K205" s="26"/>
      <c r="L205" s="69"/>
    </row>
    <row r="206" spans="1:12" x14ac:dyDescent="0.3">
      <c r="A206" s="43" t="s">
        <v>645</v>
      </c>
      <c r="B206" s="37" t="s">
        <v>353</v>
      </c>
      <c r="C206" s="38"/>
      <c r="D206" s="38"/>
      <c r="E206" s="44" t="s">
        <v>646</v>
      </c>
      <c r="F206" s="40"/>
      <c r="G206" s="40"/>
      <c r="H206" s="25">
        <v>1786.19</v>
      </c>
      <c r="I206" s="25">
        <v>1209.71</v>
      </c>
      <c r="J206" s="25">
        <v>0</v>
      </c>
      <c r="K206" s="25">
        <v>2995.9</v>
      </c>
      <c r="L206" s="74">
        <f>I206-J206</f>
        <v>1209.71</v>
      </c>
    </row>
    <row r="207" spans="1:12" x14ac:dyDescent="0.3">
      <c r="A207" s="43" t="s">
        <v>647</v>
      </c>
      <c r="B207" s="37" t="s">
        <v>353</v>
      </c>
      <c r="C207" s="38"/>
      <c r="D207" s="38"/>
      <c r="E207" s="38"/>
      <c r="F207" s="44" t="s">
        <v>585</v>
      </c>
      <c r="G207" s="40"/>
      <c r="H207" s="25">
        <v>1786.19</v>
      </c>
      <c r="I207" s="25">
        <v>1209.71</v>
      </c>
      <c r="J207" s="25">
        <v>0</v>
      </c>
      <c r="K207" s="25">
        <v>2995.9</v>
      </c>
      <c r="L207" s="72"/>
    </row>
    <row r="208" spans="1:12" x14ac:dyDescent="0.3">
      <c r="A208" s="45" t="s">
        <v>648</v>
      </c>
      <c r="B208" s="37" t="s">
        <v>353</v>
      </c>
      <c r="C208" s="38"/>
      <c r="D208" s="38"/>
      <c r="E208" s="38"/>
      <c r="F208" s="38"/>
      <c r="G208" s="46" t="s">
        <v>599</v>
      </c>
      <c r="H208" s="27">
        <v>13.66</v>
      </c>
      <c r="I208" s="27">
        <v>6.83</v>
      </c>
      <c r="J208" s="27">
        <v>0</v>
      </c>
      <c r="K208" s="27">
        <v>20.49</v>
      </c>
      <c r="L208" s="68"/>
    </row>
    <row r="209" spans="1:12" x14ac:dyDescent="0.3">
      <c r="A209" s="45" t="s">
        <v>649</v>
      </c>
      <c r="B209" s="37" t="s">
        <v>353</v>
      </c>
      <c r="C209" s="38"/>
      <c r="D209" s="38"/>
      <c r="E209" s="38"/>
      <c r="F209" s="38"/>
      <c r="G209" s="46" t="s">
        <v>627</v>
      </c>
      <c r="H209" s="27">
        <v>382.13</v>
      </c>
      <c r="I209" s="27">
        <v>322.88</v>
      </c>
      <c r="J209" s="27">
        <v>0</v>
      </c>
      <c r="K209" s="27">
        <v>705.01</v>
      </c>
      <c r="L209" s="68"/>
    </row>
    <row r="210" spans="1:12" x14ac:dyDescent="0.3">
      <c r="A210" s="45" t="s">
        <v>650</v>
      </c>
      <c r="B210" s="37" t="s">
        <v>353</v>
      </c>
      <c r="C210" s="38"/>
      <c r="D210" s="38"/>
      <c r="E210" s="38"/>
      <c r="F210" s="38"/>
      <c r="G210" s="46" t="s">
        <v>651</v>
      </c>
      <c r="H210" s="27">
        <v>1390.4</v>
      </c>
      <c r="I210" s="27">
        <v>880</v>
      </c>
      <c r="J210" s="27">
        <v>0</v>
      </c>
      <c r="K210" s="27">
        <v>2270.4</v>
      </c>
      <c r="L210" s="68"/>
    </row>
    <row r="211" spans="1:12" x14ac:dyDescent="0.3">
      <c r="A211" s="47" t="s">
        <v>353</v>
      </c>
      <c r="B211" s="37" t="s">
        <v>353</v>
      </c>
      <c r="C211" s="38"/>
      <c r="D211" s="38"/>
      <c r="E211" s="38"/>
      <c r="F211" s="38"/>
      <c r="G211" s="48" t="s">
        <v>353</v>
      </c>
      <c r="H211" s="26"/>
      <c r="I211" s="26"/>
      <c r="J211" s="26"/>
      <c r="K211" s="26"/>
      <c r="L211" s="69"/>
    </row>
    <row r="212" spans="1:12" x14ac:dyDescent="0.3">
      <c r="A212" s="43" t="s">
        <v>652</v>
      </c>
      <c r="B212" s="37" t="s">
        <v>353</v>
      </c>
      <c r="C212" s="38"/>
      <c r="D212" s="38"/>
      <c r="E212" s="44" t="s">
        <v>653</v>
      </c>
      <c r="F212" s="40"/>
      <c r="G212" s="40"/>
      <c r="H212" s="25">
        <v>152706.71</v>
      </c>
      <c r="I212" s="25">
        <v>42784.68</v>
      </c>
      <c r="J212" s="25">
        <v>21878.52</v>
      </c>
      <c r="K212" s="25">
        <v>173612.87</v>
      </c>
      <c r="L212" s="74">
        <f>I212-J212</f>
        <v>20906.16</v>
      </c>
    </row>
    <row r="213" spans="1:12" x14ac:dyDescent="0.3">
      <c r="A213" s="43" t="s">
        <v>654</v>
      </c>
      <c r="B213" s="37" t="s">
        <v>353</v>
      </c>
      <c r="C213" s="38"/>
      <c r="D213" s="38"/>
      <c r="E213" s="38"/>
      <c r="F213" s="44" t="s">
        <v>603</v>
      </c>
      <c r="G213" s="40"/>
      <c r="H213" s="25">
        <v>152706.71</v>
      </c>
      <c r="I213" s="25">
        <v>42784.68</v>
      </c>
      <c r="J213" s="25">
        <v>21878.52</v>
      </c>
      <c r="K213" s="25">
        <v>173612.87</v>
      </c>
      <c r="L213" s="72"/>
    </row>
    <row r="214" spans="1:12" x14ac:dyDescent="0.3">
      <c r="A214" s="45" t="s">
        <v>655</v>
      </c>
      <c r="B214" s="37" t="s">
        <v>353</v>
      </c>
      <c r="C214" s="38"/>
      <c r="D214" s="38"/>
      <c r="E214" s="38"/>
      <c r="F214" s="38"/>
      <c r="G214" s="46" t="s">
        <v>587</v>
      </c>
      <c r="H214" s="27">
        <v>63588.62</v>
      </c>
      <c r="I214" s="27">
        <v>9737.42</v>
      </c>
      <c r="J214" s="27">
        <v>0</v>
      </c>
      <c r="K214" s="27">
        <v>73326.039999999994</v>
      </c>
      <c r="L214" s="68"/>
    </row>
    <row r="215" spans="1:12" x14ac:dyDescent="0.3">
      <c r="A215" s="45" t="s">
        <v>656</v>
      </c>
      <c r="B215" s="37" t="s">
        <v>353</v>
      </c>
      <c r="C215" s="38"/>
      <c r="D215" s="38"/>
      <c r="E215" s="38"/>
      <c r="F215" s="38"/>
      <c r="G215" s="46" t="s">
        <v>589</v>
      </c>
      <c r="H215" s="27">
        <v>21988.07</v>
      </c>
      <c r="I215" s="27">
        <v>15191.85</v>
      </c>
      <c r="J215" s="27">
        <v>13726</v>
      </c>
      <c r="K215" s="27">
        <v>23453.919999999998</v>
      </c>
      <c r="L215" s="68"/>
    </row>
    <row r="216" spans="1:12" x14ac:dyDescent="0.3">
      <c r="A216" s="45" t="s">
        <v>657</v>
      </c>
      <c r="B216" s="37" t="s">
        <v>353</v>
      </c>
      <c r="C216" s="38"/>
      <c r="D216" s="38"/>
      <c r="E216" s="38"/>
      <c r="F216" s="38"/>
      <c r="G216" s="46" t="s">
        <v>591</v>
      </c>
      <c r="H216" s="27">
        <v>7759.81</v>
      </c>
      <c r="I216" s="27">
        <v>8794.94</v>
      </c>
      <c r="J216" s="27">
        <v>7695.57</v>
      </c>
      <c r="K216" s="27">
        <v>8859.18</v>
      </c>
      <c r="L216" s="68"/>
    </row>
    <row r="217" spans="1:12" x14ac:dyDescent="0.3">
      <c r="A217" s="45" t="s">
        <v>659</v>
      </c>
      <c r="B217" s="37" t="s">
        <v>353</v>
      </c>
      <c r="C217" s="38"/>
      <c r="D217" s="38"/>
      <c r="E217" s="38"/>
      <c r="F217" s="38"/>
      <c r="G217" s="46" t="s">
        <v>636</v>
      </c>
      <c r="H217" s="27">
        <v>787.98</v>
      </c>
      <c r="I217" s="27">
        <v>0</v>
      </c>
      <c r="J217" s="27">
        <v>0</v>
      </c>
      <c r="K217" s="27">
        <v>787.98</v>
      </c>
      <c r="L217" s="68"/>
    </row>
    <row r="218" spans="1:12" x14ac:dyDescent="0.3">
      <c r="A218" s="45" t="s">
        <v>660</v>
      </c>
      <c r="B218" s="37" t="s">
        <v>353</v>
      </c>
      <c r="C218" s="38"/>
      <c r="D218" s="38"/>
      <c r="E218" s="38"/>
      <c r="F218" s="38"/>
      <c r="G218" s="46" t="s">
        <v>593</v>
      </c>
      <c r="H218" s="27">
        <v>19063.240000000002</v>
      </c>
      <c r="I218" s="27">
        <v>2644.57</v>
      </c>
      <c r="J218" s="27">
        <v>0</v>
      </c>
      <c r="K218" s="27">
        <v>21707.81</v>
      </c>
      <c r="L218" s="68"/>
    </row>
    <row r="219" spans="1:12" x14ac:dyDescent="0.3">
      <c r="A219" s="45" t="s">
        <v>661</v>
      </c>
      <c r="B219" s="37" t="s">
        <v>353</v>
      </c>
      <c r="C219" s="38"/>
      <c r="D219" s="38"/>
      <c r="E219" s="38"/>
      <c r="F219" s="38"/>
      <c r="G219" s="46" t="s">
        <v>595</v>
      </c>
      <c r="H219" s="27">
        <v>5627.71</v>
      </c>
      <c r="I219" s="27">
        <v>779.02</v>
      </c>
      <c r="J219" s="27">
        <v>0</v>
      </c>
      <c r="K219" s="27">
        <v>6406.73</v>
      </c>
      <c r="L219" s="68"/>
    </row>
    <row r="220" spans="1:12" x14ac:dyDescent="0.3">
      <c r="A220" s="45" t="s">
        <v>662</v>
      </c>
      <c r="B220" s="37" t="s">
        <v>353</v>
      </c>
      <c r="C220" s="38"/>
      <c r="D220" s="38"/>
      <c r="E220" s="38"/>
      <c r="F220" s="38"/>
      <c r="G220" s="46" t="s">
        <v>597</v>
      </c>
      <c r="H220" s="27">
        <v>712.06</v>
      </c>
      <c r="I220" s="27">
        <v>97.35</v>
      </c>
      <c r="J220" s="27">
        <v>0</v>
      </c>
      <c r="K220" s="27">
        <v>809.41</v>
      </c>
      <c r="L220" s="68"/>
    </row>
    <row r="221" spans="1:12" x14ac:dyDescent="0.3">
      <c r="A221" s="45" t="s">
        <v>663</v>
      </c>
      <c r="B221" s="37" t="s">
        <v>353</v>
      </c>
      <c r="C221" s="38"/>
      <c r="D221" s="38"/>
      <c r="E221" s="38"/>
      <c r="F221" s="38"/>
      <c r="G221" s="46" t="s">
        <v>623</v>
      </c>
      <c r="H221" s="27">
        <v>7749.69</v>
      </c>
      <c r="I221" s="27">
        <v>1526.43</v>
      </c>
      <c r="J221" s="27">
        <v>350.73</v>
      </c>
      <c r="K221" s="27">
        <v>8925.39</v>
      </c>
      <c r="L221" s="68"/>
    </row>
    <row r="222" spans="1:12" x14ac:dyDescent="0.3">
      <c r="A222" s="45" t="s">
        <v>664</v>
      </c>
      <c r="B222" s="37" t="s">
        <v>353</v>
      </c>
      <c r="C222" s="38"/>
      <c r="D222" s="38"/>
      <c r="E222" s="38"/>
      <c r="F222" s="38"/>
      <c r="G222" s="46" t="s">
        <v>599</v>
      </c>
      <c r="H222" s="27">
        <v>683.07</v>
      </c>
      <c r="I222" s="27">
        <v>93.93</v>
      </c>
      <c r="J222" s="27">
        <v>0</v>
      </c>
      <c r="K222" s="27">
        <v>777</v>
      </c>
      <c r="L222" s="68"/>
    </row>
    <row r="223" spans="1:12" x14ac:dyDescent="0.3">
      <c r="A223" s="45" t="s">
        <v>665</v>
      </c>
      <c r="B223" s="37" t="s">
        <v>353</v>
      </c>
      <c r="C223" s="38"/>
      <c r="D223" s="38"/>
      <c r="E223" s="38"/>
      <c r="F223" s="38"/>
      <c r="G223" s="46" t="s">
        <v>601</v>
      </c>
      <c r="H223" s="27">
        <v>22036.33</v>
      </c>
      <c r="I223" s="27">
        <v>3213.21</v>
      </c>
      <c r="J223" s="27">
        <v>0</v>
      </c>
      <c r="K223" s="27">
        <v>25249.54</v>
      </c>
      <c r="L223" s="68"/>
    </row>
    <row r="224" spans="1:12" x14ac:dyDescent="0.3">
      <c r="A224" s="45" t="s">
        <v>666</v>
      </c>
      <c r="B224" s="37" t="s">
        <v>353</v>
      </c>
      <c r="C224" s="38"/>
      <c r="D224" s="38"/>
      <c r="E224" s="38"/>
      <c r="F224" s="38"/>
      <c r="G224" s="46" t="s">
        <v>627</v>
      </c>
      <c r="H224" s="27">
        <v>2710.13</v>
      </c>
      <c r="I224" s="27">
        <v>705.96</v>
      </c>
      <c r="J224" s="27">
        <v>106.22</v>
      </c>
      <c r="K224" s="27">
        <v>3309.87</v>
      </c>
      <c r="L224" s="68"/>
    </row>
    <row r="225" spans="1:12" x14ac:dyDescent="0.3">
      <c r="A225" s="47" t="s">
        <v>353</v>
      </c>
      <c r="B225" s="37" t="s">
        <v>353</v>
      </c>
      <c r="C225" s="38"/>
      <c r="D225" s="38"/>
      <c r="E225" s="38"/>
      <c r="F225" s="38"/>
      <c r="G225" s="48" t="s">
        <v>353</v>
      </c>
      <c r="H225" s="26"/>
      <c r="I225" s="26"/>
      <c r="J225" s="26"/>
      <c r="K225" s="26"/>
      <c r="L225" s="69"/>
    </row>
    <row r="226" spans="1:12" x14ac:dyDescent="0.3">
      <c r="A226" s="43" t="s">
        <v>667</v>
      </c>
      <c r="B226" s="37" t="s">
        <v>353</v>
      </c>
      <c r="C226" s="38"/>
      <c r="D226" s="44" t="s">
        <v>668</v>
      </c>
      <c r="E226" s="40"/>
      <c r="F226" s="40"/>
      <c r="G226" s="40"/>
      <c r="H226" s="25">
        <v>2828242.58</v>
      </c>
      <c r="I226" s="25">
        <v>444658.45</v>
      </c>
      <c r="J226" s="25">
        <v>0.01</v>
      </c>
      <c r="K226" s="25">
        <v>3272901.02</v>
      </c>
      <c r="L226" s="74">
        <f>I226-J226</f>
        <v>444658.44</v>
      </c>
    </row>
    <row r="227" spans="1:12" x14ac:dyDescent="0.3">
      <c r="A227" s="43" t="s">
        <v>669</v>
      </c>
      <c r="B227" s="37" t="s">
        <v>353</v>
      </c>
      <c r="C227" s="38"/>
      <c r="D227" s="38"/>
      <c r="E227" s="44" t="s">
        <v>668</v>
      </c>
      <c r="F227" s="40"/>
      <c r="G227" s="40"/>
      <c r="H227" s="25">
        <v>2828242.58</v>
      </c>
      <c r="I227" s="25">
        <v>444658.45</v>
      </c>
      <c r="J227" s="25">
        <v>0.01</v>
      </c>
      <c r="K227" s="25">
        <v>3272901.02</v>
      </c>
      <c r="L227" s="72"/>
    </row>
    <row r="228" spans="1:12" x14ac:dyDescent="0.3">
      <c r="A228" s="43" t="s">
        <v>670</v>
      </c>
      <c r="B228" s="37" t="s">
        <v>353</v>
      </c>
      <c r="C228" s="38"/>
      <c r="D228" s="38"/>
      <c r="E228" s="38"/>
      <c r="F228" s="44" t="s">
        <v>668</v>
      </c>
      <c r="G228" s="40"/>
      <c r="H228" s="25">
        <v>2828242.58</v>
      </c>
      <c r="I228" s="25">
        <v>444658.45</v>
      </c>
      <c r="J228" s="25">
        <v>0.01</v>
      </c>
      <c r="K228" s="25">
        <v>3272901.02</v>
      </c>
      <c r="L228" s="72"/>
    </row>
    <row r="229" spans="1:12" x14ac:dyDescent="0.3">
      <c r="A229" s="45" t="s">
        <v>671</v>
      </c>
      <c r="B229" s="37" t="s">
        <v>353</v>
      </c>
      <c r="C229" s="38"/>
      <c r="D229" s="38"/>
      <c r="E229" s="38"/>
      <c r="F229" s="38"/>
      <c r="G229" s="46" t="s">
        <v>672</v>
      </c>
      <c r="H229" s="27">
        <v>110580</v>
      </c>
      <c r="I229" s="27">
        <v>15200</v>
      </c>
      <c r="J229" s="27">
        <v>0</v>
      </c>
      <c r="K229" s="27">
        <v>125780</v>
      </c>
      <c r="L229" s="74">
        <f t="shared" ref="L229:L237" si="0">I229-J229</f>
        <v>15200</v>
      </c>
    </row>
    <row r="230" spans="1:12" x14ac:dyDescent="0.3">
      <c r="A230" s="45" t="s">
        <v>673</v>
      </c>
      <c r="B230" s="37" t="s">
        <v>353</v>
      </c>
      <c r="C230" s="38"/>
      <c r="D230" s="38"/>
      <c r="E230" s="38"/>
      <c r="F230" s="38"/>
      <c r="G230" s="46" t="s">
        <v>674</v>
      </c>
      <c r="H230" s="27">
        <v>42703.5</v>
      </c>
      <c r="I230" s="27">
        <v>5880</v>
      </c>
      <c r="J230" s="27">
        <v>0</v>
      </c>
      <c r="K230" s="27">
        <v>48583.5</v>
      </c>
      <c r="L230" s="74">
        <f t="shared" si="0"/>
        <v>5880</v>
      </c>
    </row>
    <row r="231" spans="1:12" x14ac:dyDescent="0.3">
      <c r="A231" s="45" t="s">
        <v>675</v>
      </c>
      <c r="B231" s="37" t="s">
        <v>353</v>
      </c>
      <c r="C231" s="38"/>
      <c r="D231" s="38"/>
      <c r="E231" s="38"/>
      <c r="F231" s="38"/>
      <c r="G231" s="46" t="s">
        <v>676</v>
      </c>
      <c r="H231" s="27">
        <v>0</v>
      </c>
      <c r="I231" s="27">
        <v>35451.9</v>
      </c>
      <c r="J231" s="27">
        <v>0</v>
      </c>
      <c r="K231" s="27">
        <v>35451.9</v>
      </c>
      <c r="L231" s="74">
        <f t="shared" si="0"/>
        <v>35451.9</v>
      </c>
    </row>
    <row r="232" spans="1:12" x14ac:dyDescent="0.3">
      <c r="A232" s="45" t="s">
        <v>677</v>
      </c>
      <c r="B232" s="37" t="s">
        <v>353</v>
      </c>
      <c r="C232" s="38"/>
      <c r="D232" s="38"/>
      <c r="E232" s="38"/>
      <c r="F232" s="38"/>
      <c r="G232" s="46" t="s">
        <v>678</v>
      </c>
      <c r="H232" s="27">
        <v>14613.42</v>
      </c>
      <c r="I232" s="27">
        <v>1995.25</v>
      </c>
      <c r="J232" s="27">
        <v>0</v>
      </c>
      <c r="K232" s="27">
        <v>16608.669999999998</v>
      </c>
      <c r="L232" s="74">
        <f t="shared" si="0"/>
        <v>1995.25</v>
      </c>
    </row>
    <row r="233" spans="1:12" x14ac:dyDescent="0.3">
      <c r="A233" s="45" t="s">
        <v>679</v>
      </c>
      <c r="B233" s="37" t="s">
        <v>353</v>
      </c>
      <c r="C233" s="38"/>
      <c r="D233" s="38"/>
      <c r="E233" s="38"/>
      <c r="F233" s="38"/>
      <c r="G233" s="46" t="s">
        <v>680</v>
      </c>
      <c r="H233" s="27">
        <v>1041940.83</v>
      </c>
      <c r="I233" s="27">
        <v>148848.68</v>
      </c>
      <c r="J233" s="27">
        <v>0</v>
      </c>
      <c r="K233" s="27">
        <v>1190789.51</v>
      </c>
      <c r="L233" s="74">
        <f t="shared" si="0"/>
        <v>148848.68</v>
      </c>
    </row>
    <row r="234" spans="1:12" x14ac:dyDescent="0.3">
      <c r="A234" s="45" t="s">
        <v>681</v>
      </c>
      <c r="B234" s="37" t="s">
        <v>353</v>
      </c>
      <c r="C234" s="38"/>
      <c r="D234" s="38"/>
      <c r="E234" s="38"/>
      <c r="F234" s="38"/>
      <c r="G234" s="46" t="s">
        <v>682</v>
      </c>
      <c r="H234" s="27">
        <v>8559</v>
      </c>
      <c r="I234" s="27">
        <v>1458</v>
      </c>
      <c r="J234" s="27">
        <v>0</v>
      </c>
      <c r="K234" s="27">
        <v>10017</v>
      </c>
      <c r="L234" s="74">
        <f t="shared" si="0"/>
        <v>1458</v>
      </c>
    </row>
    <row r="235" spans="1:12" x14ac:dyDescent="0.3">
      <c r="A235" s="45" t="s">
        <v>683</v>
      </c>
      <c r="B235" s="37" t="s">
        <v>353</v>
      </c>
      <c r="C235" s="38"/>
      <c r="D235" s="38"/>
      <c r="E235" s="38"/>
      <c r="F235" s="38"/>
      <c r="G235" s="46" t="s">
        <v>684</v>
      </c>
      <c r="H235" s="27">
        <v>1418188.74</v>
      </c>
      <c r="I235" s="27">
        <v>202598.39</v>
      </c>
      <c r="J235" s="27">
        <v>0</v>
      </c>
      <c r="K235" s="27">
        <v>1620787.13</v>
      </c>
      <c r="L235" s="74">
        <f t="shared" si="0"/>
        <v>202598.39</v>
      </c>
    </row>
    <row r="236" spans="1:12" x14ac:dyDescent="0.3">
      <c r="A236" s="45" t="s">
        <v>685</v>
      </c>
      <c r="B236" s="37" t="s">
        <v>353</v>
      </c>
      <c r="C236" s="38"/>
      <c r="D236" s="38"/>
      <c r="E236" s="38"/>
      <c r="F236" s="38"/>
      <c r="G236" s="46" t="s">
        <v>686</v>
      </c>
      <c r="H236" s="27">
        <v>74857.259999999995</v>
      </c>
      <c r="I236" s="27">
        <v>16651.28</v>
      </c>
      <c r="J236" s="27">
        <v>0</v>
      </c>
      <c r="K236" s="27">
        <v>91508.54</v>
      </c>
      <c r="L236" s="74">
        <f t="shared" si="0"/>
        <v>16651.28</v>
      </c>
    </row>
    <row r="237" spans="1:12" x14ac:dyDescent="0.3">
      <c r="A237" s="45" t="s">
        <v>687</v>
      </c>
      <c r="B237" s="37" t="s">
        <v>353</v>
      </c>
      <c r="C237" s="38"/>
      <c r="D237" s="38"/>
      <c r="E237" s="38"/>
      <c r="F237" s="38"/>
      <c r="G237" s="46" t="s">
        <v>688</v>
      </c>
      <c r="H237" s="27">
        <v>116799.83</v>
      </c>
      <c r="I237" s="27">
        <v>16574.95</v>
      </c>
      <c r="J237" s="27">
        <v>0.01</v>
      </c>
      <c r="K237" s="27">
        <v>133374.76999999999</v>
      </c>
      <c r="L237" s="74">
        <f t="shared" si="0"/>
        <v>16574.940000000002</v>
      </c>
    </row>
    <row r="238" spans="1:12" x14ac:dyDescent="0.3">
      <c r="A238" s="47" t="s">
        <v>353</v>
      </c>
      <c r="B238" s="37" t="s">
        <v>353</v>
      </c>
      <c r="C238" s="38"/>
      <c r="D238" s="38"/>
      <c r="E238" s="38"/>
      <c r="F238" s="38"/>
      <c r="G238" s="48" t="s">
        <v>353</v>
      </c>
      <c r="H238" s="26"/>
      <c r="I238" s="26"/>
      <c r="J238" s="26"/>
      <c r="K238" s="26"/>
      <c r="L238" s="69"/>
    </row>
    <row r="239" spans="1:12" x14ac:dyDescent="0.3">
      <c r="A239" s="43" t="s">
        <v>689</v>
      </c>
      <c r="B239" s="36" t="s">
        <v>353</v>
      </c>
      <c r="C239" s="44" t="s">
        <v>690</v>
      </c>
      <c r="D239" s="40"/>
      <c r="E239" s="40"/>
      <c r="F239" s="40"/>
      <c r="G239" s="40"/>
      <c r="H239" s="25">
        <v>774491.66</v>
      </c>
      <c r="I239" s="25">
        <v>128620.28</v>
      </c>
      <c r="J239" s="25">
        <v>0.02</v>
      </c>
      <c r="K239" s="25">
        <v>903111.92</v>
      </c>
      <c r="L239" s="74">
        <f>I239-J239</f>
        <v>128620.26</v>
      </c>
    </row>
    <row r="240" spans="1:12" x14ac:dyDescent="0.3">
      <c r="A240" s="43" t="s">
        <v>691</v>
      </c>
      <c r="B240" s="37" t="s">
        <v>353</v>
      </c>
      <c r="C240" s="38"/>
      <c r="D240" s="44" t="s">
        <v>690</v>
      </c>
      <c r="E240" s="40"/>
      <c r="F240" s="40"/>
      <c r="G240" s="40"/>
      <c r="H240" s="25">
        <v>774491.66</v>
      </c>
      <c r="I240" s="25">
        <v>128620.28</v>
      </c>
      <c r="J240" s="25">
        <v>0.02</v>
      </c>
      <c r="K240" s="25">
        <v>903111.92</v>
      </c>
      <c r="L240" s="72"/>
    </row>
    <row r="241" spans="1:12" x14ac:dyDescent="0.3">
      <c r="A241" s="43" t="s">
        <v>692</v>
      </c>
      <c r="B241" s="37" t="s">
        <v>353</v>
      </c>
      <c r="C241" s="38"/>
      <c r="D241" s="38"/>
      <c r="E241" s="44" t="s">
        <v>690</v>
      </c>
      <c r="F241" s="40"/>
      <c r="G241" s="40"/>
      <c r="H241" s="25">
        <v>774491.66</v>
      </c>
      <c r="I241" s="25">
        <v>128620.28</v>
      </c>
      <c r="J241" s="25">
        <v>0.02</v>
      </c>
      <c r="K241" s="25">
        <v>903111.92</v>
      </c>
      <c r="L241" s="72"/>
    </row>
    <row r="242" spans="1:12" x14ac:dyDescent="0.3">
      <c r="A242" s="43" t="s">
        <v>693</v>
      </c>
      <c r="B242" s="37" t="s">
        <v>353</v>
      </c>
      <c r="C242" s="38"/>
      <c r="D242" s="38"/>
      <c r="E242" s="38"/>
      <c r="F242" s="44" t="s">
        <v>694</v>
      </c>
      <c r="G242" s="40"/>
      <c r="H242" s="25">
        <v>104579.91</v>
      </c>
      <c r="I242" s="25">
        <v>21500.39</v>
      </c>
      <c r="J242" s="25">
        <v>0.02</v>
      </c>
      <c r="K242" s="25">
        <v>126080.28</v>
      </c>
      <c r="L242" s="74">
        <f>I242-J242</f>
        <v>21500.37</v>
      </c>
    </row>
    <row r="243" spans="1:12" x14ac:dyDescent="0.3">
      <c r="A243" s="45" t="s">
        <v>695</v>
      </c>
      <c r="B243" s="37" t="s">
        <v>353</v>
      </c>
      <c r="C243" s="38"/>
      <c r="D243" s="38"/>
      <c r="E243" s="38"/>
      <c r="F243" s="38"/>
      <c r="G243" s="46" t="s">
        <v>696</v>
      </c>
      <c r="H243" s="27">
        <v>104579.91</v>
      </c>
      <c r="I243" s="27">
        <v>21500.39</v>
      </c>
      <c r="J243" s="27">
        <v>0.02</v>
      </c>
      <c r="K243" s="27">
        <v>126080.28</v>
      </c>
      <c r="L243" s="68"/>
    </row>
    <row r="244" spans="1:12" x14ac:dyDescent="0.3">
      <c r="A244" s="47" t="s">
        <v>353</v>
      </c>
      <c r="B244" s="37" t="s">
        <v>353</v>
      </c>
      <c r="C244" s="38"/>
      <c r="D244" s="38"/>
      <c r="E244" s="38"/>
      <c r="F244" s="38"/>
      <c r="G244" s="48" t="s">
        <v>353</v>
      </c>
      <c r="H244" s="26"/>
      <c r="I244" s="26"/>
      <c r="J244" s="26"/>
      <c r="K244" s="26"/>
      <c r="L244" s="69"/>
    </row>
    <row r="245" spans="1:12" x14ac:dyDescent="0.3">
      <c r="A245" s="43" t="s">
        <v>697</v>
      </c>
      <c r="B245" s="37" t="s">
        <v>353</v>
      </c>
      <c r="C245" s="38"/>
      <c r="D245" s="38"/>
      <c r="E245" s="38"/>
      <c r="F245" s="44" t="s">
        <v>698</v>
      </c>
      <c r="G245" s="40"/>
      <c r="H245" s="25">
        <v>471682.1</v>
      </c>
      <c r="I245" s="25">
        <v>68406.87</v>
      </c>
      <c r="J245" s="25">
        <v>0</v>
      </c>
      <c r="K245" s="25">
        <v>540088.97</v>
      </c>
      <c r="L245" s="74">
        <f>I245-J245</f>
        <v>68406.87</v>
      </c>
    </row>
    <row r="246" spans="1:12" x14ac:dyDescent="0.3">
      <c r="A246" s="45" t="s">
        <v>699</v>
      </c>
      <c r="B246" s="37" t="s">
        <v>353</v>
      </c>
      <c r="C246" s="38"/>
      <c r="D246" s="38"/>
      <c r="E246" s="38"/>
      <c r="F246" s="38"/>
      <c r="G246" s="46" t="s">
        <v>700</v>
      </c>
      <c r="H246" s="27">
        <v>180817.55</v>
      </c>
      <c r="I246" s="27">
        <v>27718.68</v>
      </c>
      <c r="J246" s="27">
        <v>0</v>
      </c>
      <c r="K246" s="27">
        <v>208536.23</v>
      </c>
      <c r="L246" s="74">
        <f t="shared" ref="L246:L249" si="1">I246-J246</f>
        <v>27718.68</v>
      </c>
    </row>
    <row r="247" spans="1:12" x14ac:dyDescent="0.3">
      <c r="A247" s="45" t="s">
        <v>701</v>
      </c>
      <c r="B247" s="37" t="s">
        <v>353</v>
      </c>
      <c r="C247" s="38"/>
      <c r="D247" s="38"/>
      <c r="E247" s="38"/>
      <c r="F247" s="38"/>
      <c r="G247" s="46" t="s">
        <v>702</v>
      </c>
      <c r="H247" s="27">
        <v>200398.8</v>
      </c>
      <c r="I247" s="27">
        <v>26505.63</v>
      </c>
      <c r="J247" s="27">
        <v>0</v>
      </c>
      <c r="K247" s="27">
        <v>226904.43</v>
      </c>
      <c r="L247" s="74">
        <f t="shared" si="1"/>
        <v>26505.63</v>
      </c>
    </row>
    <row r="248" spans="1:12" x14ac:dyDescent="0.3">
      <c r="A248" s="45" t="s">
        <v>703</v>
      </c>
      <c r="B248" s="37" t="s">
        <v>353</v>
      </c>
      <c r="C248" s="38"/>
      <c r="D248" s="38"/>
      <c r="E248" s="38"/>
      <c r="F248" s="38"/>
      <c r="G248" s="46" t="s">
        <v>704</v>
      </c>
      <c r="H248" s="27">
        <v>39422.03</v>
      </c>
      <c r="I248" s="27">
        <v>6596.66</v>
      </c>
      <c r="J248" s="27">
        <v>0</v>
      </c>
      <c r="K248" s="27">
        <v>46018.69</v>
      </c>
      <c r="L248" s="74">
        <f t="shared" si="1"/>
        <v>6596.66</v>
      </c>
    </row>
    <row r="249" spans="1:12" x14ac:dyDescent="0.3">
      <c r="A249" s="45" t="s">
        <v>705</v>
      </c>
      <c r="B249" s="37" t="s">
        <v>353</v>
      </c>
      <c r="C249" s="38"/>
      <c r="D249" s="38"/>
      <c r="E249" s="38"/>
      <c r="F249" s="38"/>
      <c r="G249" s="46" t="s">
        <v>706</v>
      </c>
      <c r="H249" s="27">
        <v>51043.72</v>
      </c>
      <c r="I249" s="27">
        <v>7585.9</v>
      </c>
      <c r="J249" s="27">
        <v>0</v>
      </c>
      <c r="K249" s="27">
        <v>58629.62</v>
      </c>
      <c r="L249" s="74">
        <f t="shared" si="1"/>
        <v>7585.9</v>
      </c>
    </row>
    <row r="250" spans="1:12" x14ac:dyDescent="0.3">
      <c r="A250" s="47" t="s">
        <v>353</v>
      </c>
      <c r="B250" s="37" t="s">
        <v>353</v>
      </c>
      <c r="C250" s="38"/>
      <c r="D250" s="38"/>
      <c r="E250" s="38"/>
      <c r="F250" s="38"/>
      <c r="G250" s="48" t="s">
        <v>353</v>
      </c>
      <c r="H250" s="26"/>
      <c r="I250" s="26"/>
      <c r="J250" s="26"/>
      <c r="K250" s="26"/>
      <c r="L250" s="69"/>
    </row>
    <row r="251" spans="1:12" x14ac:dyDescent="0.3">
      <c r="A251" s="43" t="s">
        <v>707</v>
      </c>
      <c r="B251" s="37" t="s">
        <v>353</v>
      </c>
      <c r="C251" s="38"/>
      <c r="D251" s="38"/>
      <c r="E251" s="38"/>
      <c r="F251" s="44" t="s">
        <v>708</v>
      </c>
      <c r="G251" s="40"/>
      <c r="H251" s="25">
        <v>8825.9</v>
      </c>
      <c r="I251" s="25">
        <v>0</v>
      </c>
      <c r="J251" s="25">
        <v>0</v>
      </c>
      <c r="K251" s="25">
        <v>8825.9</v>
      </c>
      <c r="L251" s="74">
        <f>I251-J251</f>
        <v>0</v>
      </c>
    </row>
    <row r="252" spans="1:12" x14ac:dyDescent="0.3">
      <c r="A252" s="45" t="s">
        <v>709</v>
      </c>
      <c r="B252" s="37" t="s">
        <v>353</v>
      </c>
      <c r="C252" s="38"/>
      <c r="D252" s="38"/>
      <c r="E252" s="38"/>
      <c r="F252" s="38"/>
      <c r="G252" s="46" t="s">
        <v>710</v>
      </c>
      <c r="H252" s="27">
        <v>179.9</v>
      </c>
      <c r="I252" s="27">
        <v>0</v>
      </c>
      <c r="J252" s="27">
        <v>0</v>
      </c>
      <c r="K252" s="27">
        <v>179.9</v>
      </c>
      <c r="L252" s="68"/>
    </row>
    <row r="253" spans="1:12" x14ac:dyDescent="0.3">
      <c r="A253" s="45" t="s">
        <v>711</v>
      </c>
      <c r="B253" s="37" t="s">
        <v>353</v>
      </c>
      <c r="C253" s="38"/>
      <c r="D253" s="38"/>
      <c r="E253" s="38"/>
      <c r="F253" s="38"/>
      <c r="G253" s="46" t="s">
        <v>712</v>
      </c>
      <c r="H253" s="27">
        <v>8646</v>
      </c>
      <c r="I253" s="27">
        <v>0</v>
      </c>
      <c r="J253" s="27">
        <v>0</v>
      </c>
      <c r="K253" s="27">
        <v>8646</v>
      </c>
      <c r="L253" s="68"/>
    </row>
    <row r="254" spans="1:12" x14ac:dyDescent="0.3">
      <c r="A254" s="47" t="s">
        <v>353</v>
      </c>
      <c r="B254" s="37" t="s">
        <v>353</v>
      </c>
      <c r="C254" s="38"/>
      <c r="D254" s="38"/>
      <c r="E254" s="38"/>
      <c r="F254" s="38"/>
      <c r="G254" s="48" t="s">
        <v>353</v>
      </c>
      <c r="H254" s="26"/>
      <c r="I254" s="26"/>
      <c r="J254" s="26"/>
      <c r="K254" s="26"/>
      <c r="L254" s="69"/>
    </row>
    <row r="255" spans="1:12" x14ac:dyDescent="0.3">
      <c r="A255" s="43" t="s">
        <v>719</v>
      </c>
      <c r="B255" s="37" t="s">
        <v>353</v>
      </c>
      <c r="C255" s="38"/>
      <c r="D255" s="38"/>
      <c r="E255" s="38"/>
      <c r="F255" s="44" t="s">
        <v>720</v>
      </c>
      <c r="G255" s="40"/>
      <c r="H255" s="25">
        <v>69361</v>
      </c>
      <c r="I255" s="25">
        <v>14171.96</v>
      </c>
      <c r="J255" s="25">
        <v>0</v>
      </c>
      <c r="K255" s="25">
        <v>83532.960000000006</v>
      </c>
      <c r="L255" s="74">
        <f>I255-J255</f>
        <v>14171.96</v>
      </c>
    </row>
    <row r="256" spans="1:12" x14ac:dyDescent="0.3">
      <c r="A256" s="45" t="s">
        <v>721</v>
      </c>
      <c r="B256" s="37" t="s">
        <v>353</v>
      </c>
      <c r="C256" s="38"/>
      <c r="D256" s="38"/>
      <c r="E256" s="38"/>
      <c r="F256" s="38"/>
      <c r="G256" s="46" t="s">
        <v>722</v>
      </c>
      <c r="H256" s="27">
        <v>36169.69</v>
      </c>
      <c r="I256" s="27">
        <v>6967.94</v>
      </c>
      <c r="J256" s="27">
        <v>0</v>
      </c>
      <c r="K256" s="27">
        <v>43137.63</v>
      </c>
      <c r="L256" s="68"/>
    </row>
    <row r="257" spans="1:12" x14ac:dyDescent="0.3">
      <c r="A257" s="45" t="s">
        <v>723</v>
      </c>
      <c r="B257" s="37" t="s">
        <v>353</v>
      </c>
      <c r="C257" s="38"/>
      <c r="D257" s="38"/>
      <c r="E257" s="38"/>
      <c r="F257" s="38"/>
      <c r="G257" s="46" t="s">
        <v>724</v>
      </c>
      <c r="H257" s="27">
        <v>16012.81</v>
      </c>
      <c r="I257" s="27">
        <v>2969.12</v>
      </c>
      <c r="J257" s="27">
        <v>0</v>
      </c>
      <c r="K257" s="27">
        <v>18981.93</v>
      </c>
      <c r="L257" s="68"/>
    </row>
    <row r="258" spans="1:12" x14ac:dyDescent="0.3">
      <c r="A258" s="45" t="s">
        <v>725</v>
      </c>
      <c r="B258" s="37" t="s">
        <v>353</v>
      </c>
      <c r="C258" s="38"/>
      <c r="D258" s="38"/>
      <c r="E258" s="38"/>
      <c r="F258" s="38"/>
      <c r="G258" s="46" t="s">
        <v>726</v>
      </c>
      <c r="H258" s="27">
        <v>4186</v>
      </c>
      <c r="I258" s="27">
        <v>0</v>
      </c>
      <c r="J258" s="27">
        <v>0</v>
      </c>
      <c r="K258" s="27">
        <v>4186</v>
      </c>
      <c r="L258" s="68"/>
    </row>
    <row r="259" spans="1:12" x14ac:dyDescent="0.3">
      <c r="A259" s="45" t="s">
        <v>727</v>
      </c>
      <c r="B259" s="37" t="s">
        <v>353</v>
      </c>
      <c r="C259" s="38"/>
      <c r="D259" s="38"/>
      <c r="E259" s="38"/>
      <c r="F259" s="38"/>
      <c r="G259" s="46" t="s">
        <v>728</v>
      </c>
      <c r="H259" s="27">
        <v>777.5</v>
      </c>
      <c r="I259" s="27">
        <v>0</v>
      </c>
      <c r="J259" s="27">
        <v>0</v>
      </c>
      <c r="K259" s="27">
        <v>777.5</v>
      </c>
      <c r="L259" s="68"/>
    </row>
    <row r="260" spans="1:12" x14ac:dyDescent="0.3">
      <c r="A260" s="45" t="s">
        <v>729</v>
      </c>
      <c r="B260" s="37" t="s">
        <v>353</v>
      </c>
      <c r="C260" s="38"/>
      <c r="D260" s="38"/>
      <c r="E260" s="38"/>
      <c r="F260" s="38"/>
      <c r="G260" s="46" t="s">
        <v>730</v>
      </c>
      <c r="H260" s="27">
        <v>11245.45</v>
      </c>
      <c r="I260" s="27">
        <v>4135.8999999999996</v>
      </c>
      <c r="J260" s="27">
        <v>0</v>
      </c>
      <c r="K260" s="27">
        <v>15381.35</v>
      </c>
      <c r="L260" s="68"/>
    </row>
    <row r="261" spans="1:12" x14ac:dyDescent="0.3">
      <c r="A261" s="45" t="s">
        <v>731</v>
      </c>
      <c r="B261" s="37" t="s">
        <v>353</v>
      </c>
      <c r="C261" s="38"/>
      <c r="D261" s="38"/>
      <c r="E261" s="38"/>
      <c r="F261" s="38"/>
      <c r="G261" s="46" t="s">
        <v>686</v>
      </c>
      <c r="H261" s="27">
        <v>969.55</v>
      </c>
      <c r="I261" s="27">
        <v>99</v>
      </c>
      <c r="J261" s="27">
        <v>0</v>
      </c>
      <c r="K261" s="27">
        <v>1068.55</v>
      </c>
      <c r="L261" s="68"/>
    </row>
    <row r="262" spans="1:12" x14ac:dyDescent="0.3">
      <c r="A262" s="47" t="s">
        <v>353</v>
      </c>
      <c r="B262" s="37" t="s">
        <v>353</v>
      </c>
      <c r="C262" s="38"/>
      <c r="D262" s="38"/>
      <c r="E262" s="38"/>
      <c r="F262" s="38"/>
      <c r="G262" s="48" t="s">
        <v>353</v>
      </c>
      <c r="H262" s="26"/>
      <c r="I262" s="26"/>
      <c r="J262" s="26"/>
      <c r="K262" s="26"/>
      <c r="L262" s="69"/>
    </row>
    <row r="263" spans="1:12" x14ac:dyDescent="0.3">
      <c r="A263" s="43" t="s">
        <v>732</v>
      </c>
      <c r="B263" s="37" t="s">
        <v>353</v>
      </c>
      <c r="C263" s="38"/>
      <c r="D263" s="38"/>
      <c r="E263" s="38"/>
      <c r="F263" s="44" t="s">
        <v>733</v>
      </c>
      <c r="G263" s="40"/>
      <c r="H263" s="25">
        <v>70727.47</v>
      </c>
      <c r="I263" s="25">
        <v>18286.52</v>
      </c>
      <c r="J263" s="25">
        <v>0</v>
      </c>
      <c r="K263" s="25">
        <v>89013.99</v>
      </c>
      <c r="L263" s="74">
        <f>I263-J263</f>
        <v>18286.52</v>
      </c>
    </row>
    <row r="264" spans="1:12" x14ac:dyDescent="0.3">
      <c r="A264" s="45" t="s">
        <v>734</v>
      </c>
      <c r="B264" s="37" t="s">
        <v>353</v>
      </c>
      <c r="C264" s="38"/>
      <c r="D264" s="38"/>
      <c r="E264" s="38"/>
      <c r="F264" s="38"/>
      <c r="G264" s="46" t="s">
        <v>538</v>
      </c>
      <c r="H264" s="27">
        <v>8922.86</v>
      </c>
      <c r="I264" s="27">
        <v>2526.58</v>
      </c>
      <c r="J264" s="27">
        <v>0</v>
      </c>
      <c r="K264" s="27">
        <v>11449.44</v>
      </c>
      <c r="L264" s="68"/>
    </row>
    <row r="265" spans="1:12" x14ac:dyDescent="0.3">
      <c r="A265" s="45" t="s">
        <v>735</v>
      </c>
      <c r="B265" s="37" t="s">
        <v>353</v>
      </c>
      <c r="C265" s="38"/>
      <c r="D265" s="38"/>
      <c r="E265" s="38"/>
      <c r="F265" s="38"/>
      <c r="G265" s="46" t="s">
        <v>736</v>
      </c>
      <c r="H265" s="27">
        <v>12983.4</v>
      </c>
      <c r="I265" s="27">
        <v>1951.1</v>
      </c>
      <c r="J265" s="27">
        <v>0</v>
      </c>
      <c r="K265" s="27">
        <v>14934.5</v>
      </c>
      <c r="L265" s="68"/>
    </row>
    <row r="266" spans="1:12" x14ac:dyDescent="0.3">
      <c r="A266" s="45" t="s">
        <v>737</v>
      </c>
      <c r="B266" s="37" t="s">
        <v>353</v>
      </c>
      <c r="C266" s="38"/>
      <c r="D266" s="38"/>
      <c r="E266" s="38"/>
      <c r="F266" s="38"/>
      <c r="G266" s="46" t="s">
        <v>738</v>
      </c>
      <c r="H266" s="27">
        <v>48821.21</v>
      </c>
      <c r="I266" s="27">
        <v>13808.84</v>
      </c>
      <c r="J266" s="27">
        <v>0</v>
      </c>
      <c r="K266" s="27">
        <v>62630.05</v>
      </c>
      <c r="L266" s="68"/>
    </row>
    <row r="267" spans="1:12" x14ac:dyDescent="0.3">
      <c r="A267" s="47" t="s">
        <v>353</v>
      </c>
      <c r="B267" s="37" t="s">
        <v>353</v>
      </c>
      <c r="C267" s="38"/>
      <c r="D267" s="38"/>
      <c r="E267" s="38"/>
      <c r="F267" s="38"/>
      <c r="G267" s="48" t="s">
        <v>353</v>
      </c>
      <c r="H267" s="26"/>
      <c r="I267" s="26"/>
      <c r="J267" s="26"/>
      <c r="K267" s="26"/>
      <c r="L267" s="69"/>
    </row>
    <row r="268" spans="1:12" x14ac:dyDescent="0.3">
      <c r="A268" s="43" t="s">
        <v>739</v>
      </c>
      <c r="B268" s="37" t="s">
        <v>353</v>
      </c>
      <c r="C268" s="38"/>
      <c r="D268" s="38"/>
      <c r="E268" s="38"/>
      <c r="F268" s="44" t="s">
        <v>740</v>
      </c>
      <c r="G268" s="40"/>
      <c r="H268" s="25">
        <v>39393.58</v>
      </c>
      <c r="I268" s="25">
        <v>6254.54</v>
      </c>
      <c r="J268" s="25">
        <v>0</v>
      </c>
      <c r="K268" s="25">
        <v>45648.12</v>
      </c>
      <c r="L268" s="74">
        <f>I268-J268</f>
        <v>6254.54</v>
      </c>
    </row>
    <row r="269" spans="1:12" x14ac:dyDescent="0.3">
      <c r="A269" s="45" t="s">
        <v>741</v>
      </c>
      <c r="B269" s="37" t="s">
        <v>353</v>
      </c>
      <c r="C269" s="38"/>
      <c r="D269" s="38"/>
      <c r="E269" s="38"/>
      <c r="F269" s="38"/>
      <c r="G269" s="46" t="s">
        <v>742</v>
      </c>
      <c r="H269" s="27">
        <v>147.04</v>
      </c>
      <c r="I269" s="27">
        <v>12.99</v>
      </c>
      <c r="J269" s="27">
        <v>0</v>
      </c>
      <c r="K269" s="27">
        <v>160.03</v>
      </c>
      <c r="L269" s="68"/>
    </row>
    <row r="270" spans="1:12" x14ac:dyDescent="0.3">
      <c r="A270" s="45" t="s">
        <v>743</v>
      </c>
      <c r="B270" s="37" t="s">
        <v>353</v>
      </c>
      <c r="C270" s="38"/>
      <c r="D270" s="38"/>
      <c r="E270" s="38"/>
      <c r="F270" s="38"/>
      <c r="G270" s="46" t="s">
        <v>744</v>
      </c>
      <c r="H270" s="27">
        <v>4890.55</v>
      </c>
      <c r="I270" s="27">
        <v>0</v>
      </c>
      <c r="J270" s="27">
        <v>0</v>
      </c>
      <c r="K270" s="27">
        <v>4890.55</v>
      </c>
      <c r="L270" s="68"/>
    </row>
    <row r="271" spans="1:12" x14ac:dyDescent="0.3">
      <c r="A271" s="45" t="s">
        <v>745</v>
      </c>
      <c r="B271" s="37" t="s">
        <v>353</v>
      </c>
      <c r="C271" s="38"/>
      <c r="D271" s="38"/>
      <c r="E271" s="38"/>
      <c r="F271" s="38"/>
      <c r="G271" s="46" t="s">
        <v>746</v>
      </c>
      <c r="H271" s="27">
        <v>211</v>
      </c>
      <c r="I271" s="27">
        <v>70</v>
      </c>
      <c r="J271" s="27">
        <v>0</v>
      </c>
      <c r="K271" s="27">
        <v>281</v>
      </c>
      <c r="L271" s="68"/>
    </row>
    <row r="272" spans="1:12" x14ac:dyDescent="0.3">
      <c r="A272" s="45" t="s">
        <v>749</v>
      </c>
      <c r="B272" s="37" t="s">
        <v>353</v>
      </c>
      <c r="C272" s="38"/>
      <c r="D272" s="38"/>
      <c r="E272" s="38"/>
      <c r="F272" s="38"/>
      <c r="G272" s="46" t="s">
        <v>750</v>
      </c>
      <c r="H272" s="27">
        <v>4698.5200000000004</v>
      </c>
      <c r="I272" s="27">
        <v>0</v>
      </c>
      <c r="J272" s="27">
        <v>0</v>
      </c>
      <c r="K272" s="27">
        <v>4698.5200000000004</v>
      </c>
      <c r="L272" s="68"/>
    </row>
    <row r="273" spans="1:12" x14ac:dyDescent="0.3">
      <c r="A273" s="45" t="s">
        <v>753</v>
      </c>
      <c r="B273" s="37" t="s">
        <v>353</v>
      </c>
      <c r="C273" s="38"/>
      <c r="D273" s="38"/>
      <c r="E273" s="38"/>
      <c r="F273" s="38"/>
      <c r="G273" s="46" t="s">
        <v>754</v>
      </c>
      <c r="H273" s="27">
        <v>246</v>
      </c>
      <c r="I273" s="27">
        <v>0</v>
      </c>
      <c r="J273" s="27">
        <v>0</v>
      </c>
      <c r="K273" s="27">
        <v>246</v>
      </c>
      <c r="L273" s="68"/>
    </row>
    <row r="274" spans="1:12" x14ac:dyDescent="0.3">
      <c r="A274" s="45" t="s">
        <v>755</v>
      </c>
      <c r="B274" s="37" t="s">
        <v>353</v>
      </c>
      <c r="C274" s="38"/>
      <c r="D274" s="38"/>
      <c r="E274" s="38"/>
      <c r="F274" s="38"/>
      <c r="G274" s="46" t="s">
        <v>756</v>
      </c>
      <c r="H274" s="27">
        <v>4398.8999999999996</v>
      </c>
      <c r="I274" s="27">
        <v>0</v>
      </c>
      <c r="J274" s="27">
        <v>0</v>
      </c>
      <c r="K274" s="27">
        <v>4398.8999999999996</v>
      </c>
      <c r="L274" s="68"/>
    </row>
    <row r="275" spans="1:12" x14ac:dyDescent="0.3">
      <c r="A275" s="45" t="s">
        <v>759</v>
      </c>
      <c r="B275" s="37" t="s">
        <v>353</v>
      </c>
      <c r="C275" s="38"/>
      <c r="D275" s="38"/>
      <c r="E275" s="38"/>
      <c r="F275" s="38"/>
      <c r="G275" s="46" t="s">
        <v>760</v>
      </c>
      <c r="H275" s="27">
        <v>10438.18</v>
      </c>
      <c r="I275" s="27">
        <v>1601.22</v>
      </c>
      <c r="J275" s="27">
        <v>0</v>
      </c>
      <c r="K275" s="27">
        <v>12039.4</v>
      </c>
      <c r="L275" s="68"/>
    </row>
    <row r="276" spans="1:12" x14ac:dyDescent="0.3">
      <c r="A276" s="45" t="s">
        <v>761</v>
      </c>
      <c r="B276" s="37" t="s">
        <v>353</v>
      </c>
      <c r="C276" s="38"/>
      <c r="D276" s="38"/>
      <c r="E276" s="38"/>
      <c r="F276" s="38"/>
      <c r="G276" s="46" t="s">
        <v>762</v>
      </c>
      <c r="H276" s="27">
        <v>789.4</v>
      </c>
      <c r="I276" s="27">
        <v>483.77</v>
      </c>
      <c r="J276" s="27">
        <v>0</v>
      </c>
      <c r="K276" s="27">
        <v>1273.17</v>
      </c>
      <c r="L276" s="68"/>
    </row>
    <row r="277" spans="1:12" x14ac:dyDescent="0.3">
      <c r="A277" s="45" t="s">
        <v>765</v>
      </c>
      <c r="B277" s="37" t="s">
        <v>353</v>
      </c>
      <c r="C277" s="38"/>
      <c r="D277" s="38"/>
      <c r="E277" s="38"/>
      <c r="F277" s="38"/>
      <c r="G277" s="46" t="s">
        <v>766</v>
      </c>
      <c r="H277" s="27">
        <v>13573.99</v>
      </c>
      <c r="I277" s="27">
        <v>4086.56</v>
      </c>
      <c r="J277" s="27">
        <v>0</v>
      </c>
      <c r="K277" s="27">
        <v>17660.55</v>
      </c>
      <c r="L277" s="68"/>
    </row>
    <row r="278" spans="1:12" x14ac:dyDescent="0.3">
      <c r="A278" s="47" t="s">
        <v>353</v>
      </c>
      <c r="B278" s="37" t="s">
        <v>353</v>
      </c>
      <c r="C278" s="38"/>
      <c r="D278" s="38"/>
      <c r="E278" s="38"/>
      <c r="F278" s="38"/>
      <c r="G278" s="48" t="s">
        <v>353</v>
      </c>
      <c r="H278" s="26"/>
      <c r="I278" s="26"/>
      <c r="J278" s="26"/>
      <c r="K278" s="26"/>
      <c r="L278" s="69"/>
    </row>
    <row r="279" spans="1:12" x14ac:dyDescent="0.3">
      <c r="A279" s="43" t="s">
        <v>767</v>
      </c>
      <c r="B279" s="37" t="s">
        <v>353</v>
      </c>
      <c r="C279" s="38"/>
      <c r="D279" s="38"/>
      <c r="E279" s="38"/>
      <c r="F279" s="44" t="s">
        <v>768</v>
      </c>
      <c r="G279" s="40"/>
      <c r="H279" s="25">
        <v>6621.7</v>
      </c>
      <c r="I279" s="25">
        <v>0</v>
      </c>
      <c r="J279" s="25">
        <v>0</v>
      </c>
      <c r="K279" s="25">
        <v>6621.7</v>
      </c>
      <c r="L279" s="74">
        <f>I279-J279</f>
        <v>0</v>
      </c>
    </row>
    <row r="280" spans="1:12" x14ac:dyDescent="0.3">
      <c r="A280" s="45" t="s">
        <v>769</v>
      </c>
      <c r="B280" s="37" t="s">
        <v>353</v>
      </c>
      <c r="C280" s="38"/>
      <c r="D280" s="38"/>
      <c r="E280" s="38"/>
      <c r="F280" s="38"/>
      <c r="G280" s="46" t="s">
        <v>770</v>
      </c>
      <c r="H280" s="27">
        <v>800</v>
      </c>
      <c r="I280" s="27">
        <v>0</v>
      </c>
      <c r="J280" s="27">
        <v>0</v>
      </c>
      <c r="K280" s="27">
        <v>800</v>
      </c>
      <c r="L280" s="68"/>
    </row>
    <row r="281" spans="1:12" x14ac:dyDescent="0.3">
      <c r="A281" s="45" t="s">
        <v>771</v>
      </c>
      <c r="B281" s="37" t="s">
        <v>353</v>
      </c>
      <c r="C281" s="38"/>
      <c r="D281" s="38"/>
      <c r="E281" s="38"/>
      <c r="F281" s="38"/>
      <c r="G281" s="46" t="s">
        <v>772</v>
      </c>
      <c r="H281" s="27">
        <v>5806.7</v>
      </c>
      <c r="I281" s="27">
        <v>0</v>
      </c>
      <c r="J281" s="27">
        <v>0</v>
      </c>
      <c r="K281" s="27">
        <v>5806.7</v>
      </c>
      <c r="L281" s="68"/>
    </row>
    <row r="282" spans="1:12" x14ac:dyDescent="0.3">
      <c r="A282" s="45" t="s">
        <v>773</v>
      </c>
      <c r="B282" s="37" t="s">
        <v>353</v>
      </c>
      <c r="C282" s="38"/>
      <c r="D282" s="38"/>
      <c r="E282" s="38"/>
      <c r="F282" s="38"/>
      <c r="G282" s="46" t="s">
        <v>774</v>
      </c>
      <c r="H282" s="27">
        <v>15</v>
      </c>
      <c r="I282" s="27">
        <v>0</v>
      </c>
      <c r="J282" s="27">
        <v>0</v>
      </c>
      <c r="K282" s="27">
        <v>15</v>
      </c>
      <c r="L282" s="68"/>
    </row>
    <row r="283" spans="1:12" x14ac:dyDescent="0.3">
      <c r="A283" s="47" t="s">
        <v>353</v>
      </c>
      <c r="B283" s="37" t="s">
        <v>353</v>
      </c>
      <c r="C283" s="38"/>
      <c r="D283" s="38"/>
      <c r="E283" s="38"/>
      <c r="F283" s="38"/>
      <c r="G283" s="48" t="s">
        <v>353</v>
      </c>
      <c r="H283" s="26"/>
      <c r="I283" s="26"/>
      <c r="J283" s="26"/>
      <c r="K283" s="26"/>
      <c r="L283" s="69"/>
    </row>
    <row r="284" spans="1:12" x14ac:dyDescent="0.3">
      <c r="A284" s="43" t="s">
        <v>775</v>
      </c>
      <c r="B284" s="37" t="s">
        <v>353</v>
      </c>
      <c r="C284" s="38"/>
      <c r="D284" s="38"/>
      <c r="E284" s="38"/>
      <c r="F284" s="44" t="s">
        <v>776</v>
      </c>
      <c r="G284" s="40"/>
      <c r="H284" s="25">
        <v>3300</v>
      </c>
      <c r="I284" s="25">
        <v>0</v>
      </c>
      <c r="J284" s="25">
        <v>0</v>
      </c>
      <c r="K284" s="25">
        <v>3300</v>
      </c>
      <c r="L284" s="74">
        <f>I284-J284</f>
        <v>0</v>
      </c>
    </row>
    <row r="285" spans="1:12" x14ac:dyDescent="0.3">
      <c r="A285" s="45" t="s">
        <v>777</v>
      </c>
      <c r="B285" s="37" t="s">
        <v>353</v>
      </c>
      <c r="C285" s="38"/>
      <c r="D285" s="38"/>
      <c r="E285" s="38"/>
      <c r="F285" s="38"/>
      <c r="G285" s="46" t="s">
        <v>778</v>
      </c>
      <c r="H285" s="27">
        <v>3300</v>
      </c>
      <c r="I285" s="27">
        <v>0</v>
      </c>
      <c r="J285" s="27">
        <v>0</v>
      </c>
      <c r="K285" s="27">
        <v>3300</v>
      </c>
      <c r="L285" s="68"/>
    </row>
    <row r="286" spans="1:12" x14ac:dyDescent="0.3">
      <c r="A286" s="47" t="s">
        <v>353</v>
      </c>
      <c r="B286" s="37" t="s">
        <v>353</v>
      </c>
      <c r="C286" s="38"/>
      <c r="D286" s="38"/>
      <c r="E286" s="38"/>
      <c r="F286" s="38"/>
      <c r="G286" s="48" t="s">
        <v>353</v>
      </c>
      <c r="H286" s="26"/>
      <c r="I286" s="26"/>
      <c r="J286" s="26"/>
      <c r="K286" s="26"/>
      <c r="L286" s="69"/>
    </row>
    <row r="287" spans="1:12" x14ac:dyDescent="0.3">
      <c r="A287" s="43" t="s">
        <v>779</v>
      </c>
      <c r="B287" s="36" t="s">
        <v>353</v>
      </c>
      <c r="C287" s="44" t="s">
        <v>780</v>
      </c>
      <c r="D287" s="40"/>
      <c r="E287" s="40"/>
      <c r="F287" s="40"/>
      <c r="G287" s="40"/>
      <c r="H287" s="25">
        <v>272759.03000000003</v>
      </c>
      <c r="I287" s="25">
        <v>47000.36</v>
      </c>
      <c r="J287" s="25">
        <v>0</v>
      </c>
      <c r="K287" s="25">
        <v>319759.39</v>
      </c>
      <c r="L287" s="74">
        <f>I287-J287</f>
        <v>47000.36</v>
      </c>
    </row>
    <row r="288" spans="1:12" x14ac:dyDescent="0.3">
      <c r="A288" s="43" t="s">
        <v>781</v>
      </c>
      <c r="B288" s="37" t="s">
        <v>353</v>
      </c>
      <c r="C288" s="38"/>
      <c r="D288" s="44" t="s">
        <v>780</v>
      </c>
      <c r="E288" s="40"/>
      <c r="F288" s="40"/>
      <c r="G288" s="40"/>
      <c r="H288" s="25">
        <v>272759.03000000003</v>
      </c>
      <c r="I288" s="25">
        <v>47000.36</v>
      </c>
      <c r="J288" s="25">
        <v>0</v>
      </c>
      <c r="K288" s="25">
        <v>319759.39</v>
      </c>
      <c r="L288" s="72"/>
    </row>
    <row r="289" spans="1:12" x14ac:dyDescent="0.3">
      <c r="A289" s="43" t="s">
        <v>782</v>
      </c>
      <c r="B289" s="37" t="s">
        <v>353</v>
      </c>
      <c r="C289" s="38"/>
      <c r="D289" s="38"/>
      <c r="E289" s="44" t="s">
        <v>780</v>
      </c>
      <c r="F289" s="40"/>
      <c r="G289" s="40"/>
      <c r="H289" s="25">
        <v>272759.03000000003</v>
      </c>
      <c r="I289" s="25">
        <v>47000.36</v>
      </c>
      <c r="J289" s="25">
        <v>0</v>
      </c>
      <c r="K289" s="25">
        <v>319759.39</v>
      </c>
      <c r="L289" s="72"/>
    </row>
    <row r="290" spans="1:12" x14ac:dyDescent="0.3">
      <c r="A290" s="43" t="s">
        <v>783</v>
      </c>
      <c r="B290" s="37" t="s">
        <v>353</v>
      </c>
      <c r="C290" s="38"/>
      <c r="D290" s="38"/>
      <c r="E290" s="38"/>
      <c r="F290" s="44" t="s">
        <v>784</v>
      </c>
      <c r="G290" s="40"/>
      <c r="H290" s="25">
        <v>201374.25</v>
      </c>
      <c r="I290" s="25">
        <v>34321.519999999997</v>
      </c>
      <c r="J290" s="25">
        <v>0</v>
      </c>
      <c r="K290" s="25">
        <v>235695.77</v>
      </c>
      <c r="L290" s="74">
        <f>I290-J290</f>
        <v>34321.519999999997</v>
      </c>
    </row>
    <row r="291" spans="1:12" x14ac:dyDescent="0.3">
      <c r="A291" s="45" t="s">
        <v>787</v>
      </c>
      <c r="B291" s="37" t="s">
        <v>353</v>
      </c>
      <c r="C291" s="38"/>
      <c r="D291" s="38"/>
      <c r="E291" s="38"/>
      <c r="F291" s="38"/>
      <c r="G291" s="46" t="s">
        <v>788</v>
      </c>
      <c r="H291" s="27">
        <v>4090</v>
      </c>
      <c r="I291" s="27">
        <v>0</v>
      </c>
      <c r="J291" s="27">
        <v>0</v>
      </c>
      <c r="K291" s="27">
        <v>4090</v>
      </c>
      <c r="L291" s="68"/>
    </row>
    <row r="292" spans="1:12" x14ac:dyDescent="0.3">
      <c r="A292" s="45" t="s">
        <v>789</v>
      </c>
      <c r="B292" s="37" t="s">
        <v>353</v>
      </c>
      <c r="C292" s="38"/>
      <c r="D292" s="38"/>
      <c r="E292" s="38"/>
      <c r="F292" s="38"/>
      <c r="G292" s="46" t="s">
        <v>790</v>
      </c>
      <c r="H292" s="27">
        <v>139.97999999999999</v>
      </c>
      <c r="I292" s="27">
        <v>0</v>
      </c>
      <c r="J292" s="27">
        <v>0</v>
      </c>
      <c r="K292" s="27">
        <v>139.97999999999999</v>
      </c>
      <c r="L292" s="68"/>
    </row>
    <row r="293" spans="1:12" x14ac:dyDescent="0.3">
      <c r="A293" s="45" t="s">
        <v>791</v>
      </c>
      <c r="B293" s="37" t="s">
        <v>353</v>
      </c>
      <c r="C293" s="38"/>
      <c r="D293" s="38"/>
      <c r="E293" s="38"/>
      <c r="F293" s="38"/>
      <c r="G293" s="46" t="s">
        <v>792</v>
      </c>
      <c r="H293" s="27">
        <v>50932</v>
      </c>
      <c r="I293" s="27">
        <v>7276</v>
      </c>
      <c r="J293" s="27">
        <v>0</v>
      </c>
      <c r="K293" s="27">
        <v>58208</v>
      </c>
      <c r="L293" s="68"/>
    </row>
    <row r="294" spans="1:12" x14ac:dyDescent="0.3">
      <c r="A294" s="45" t="s">
        <v>793</v>
      </c>
      <c r="B294" s="37" t="s">
        <v>353</v>
      </c>
      <c r="C294" s="38"/>
      <c r="D294" s="38"/>
      <c r="E294" s="38"/>
      <c r="F294" s="38"/>
      <c r="G294" s="46" t="s">
        <v>794</v>
      </c>
      <c r="H294" s="27">
        <v>6716.69</v>
      </c>
      <c r="I294" s="27">
        <v>196.68</v>
      </c>
      <c r="J294" s="27">
        <v>0</v>
      </c>
      <c r="K294" s="27">
        <v>6913.37</v>
      </c>
      <c r="L294" s="68"/>
    </row>
    <row r="295" spans="1:12" x14ac:dyDescent="0.3">
      <c r="A295" s="45" t="s">
        <v>795</v>
      </c>
      <c r="B295" s="37" t="s">
        <v>353</v>
      </c>
      <c r="C295" s="38"/>
      <c r="D295" s="38"/>
      <c r="E295" s="38"/>
      <c r="F295" s="38"/>
      <c r="G295" s="46" t="s">
        <v>796</v>
      </c>
      <c r="H295" s="27">
        <v>48698.49</v>
      </c>
      <c r="I295" s="27">
        <v>7780.97</v>
      </c>
      <c r="J295" s="27">
        <v>0</v>
      </c>
      <c r="K295" s="27">
        <v>56479.46</v>
      </c>
      <c r="L295" s="68"/>
    </row>
    <row r="296" spans="1:12" x14ac:dyDescent="0.3">
      <c r="A296" s="45" t="s">
        <v>797</v>
      </c>
      <c r="B296" s="37" t="s">
        <v>353</v>
      </c>
      <c r="C296" s="38"/>
      <c r="D296" s="38"/>
      <c r="E296" s="38"/>
      <c r="F296" s="38"/>
      <c r="G296" s="46" t="s">
        <v>798</v>
      </c>
      <c r="H296" s="27">
        <v>5488.05</v>
      </c>
      <c r="I296" s="27">
        <v>0</v>
      </c>
      <c r="J296" s="27">
        <v>0</v>
      </c>
      <c r="K296" s="27">
        <v>5488.05</v>
      </c>
      <c r="L296" s="68"/>
    </row>
    <row r="297" spans="1:12" x14ac:dyDescent="0.3">
      <c r="A297" s="45" t="s">
        <v>799</v>
      </c>
      <c r="B297" s="37" t="s">
        <v>353</v>
      </c>
      <c r="C297" s="38"/>
      <c r="D297" s="38"/>
      <c r="E297" s="38"/>
      <c r="F297" s="38"/>
      <c r="G297" s="46" t="s">
        <v>800</v>
      </c>
      <c r="H297" s="27">
        <v>82629.53</v>
      </c>
      <c r="I297" s="27">
        <v>18017.87</v>
      </c>
      <c r="J297" s="27">
        <v>0</v>
      </c>
      <c r="K297" s="27">
        <v>100647.4</v>
      </c>
      <c r="L297" s="68"/>
    </row>
    <row r="298" spans="1:12" x14ac:dyDescent="0.3">
      <c r="A298" s="45" t="s">
        <v>801</v>
      </c>
      <c r="B298" s="37" t="s">
        <v>353</v>
      </c>
      <c r="C298" s="38"/>
      <c r="D298" s="38"/>
      <c r="E298" s="38"/>
      <c r="F298" s="38"/>
      <c r="G298" s="46" t="s">
        <v>802</v>
      </c>
      <c r="H298" s="27">
        <v>2679.51</v>
      </c>
      <c r="I298" s="27">
        <v>1050</v>
      </c>
      <c r="J298" s="27">
        <v>0</v>
      </c>
      <c r="K298" s="27">
        <v>3729.51</v>
      </c>
      <c r="L298" s="68"/>
    </row>
    <row r="299" spans="1:12" x14ac:dyDescent="0.3">
      <c r="A299" s="47" t="s">
        <v>353</v>
      </c>
      <c r="B299" s="37" t="s">
        <v>353</v>
      </c>
      <c r="C299" s="38"/>
      <c r="D299" s="38"/>
      <c r="E299" s="38"/>
      <c r="F299" s="38"/>
      <c r="G299" s="48" t="s">
        <v>353</v>
      </c>
      <c r="H299" s="26"/>
      <c r="I299" s="26"/>
      <c r="J299" s="26"/>
      <c r="K299" s="26"/>
      <c r="L299" s="69"/>
    </row>
    <row r="300" spans="1:12" x14ac:dyDescent="0.3">
      <c r="A300" s="43" t="s">
        <v>803</v>
      </c>
      <c r="B300" s="37" t="s">
        <v>353</v>
      </c>
      <c r="C300" s="38"/>
      <c r="D300" s="38"/>
      <c r="E300" s="38"/>
      <c r="F300" s="44" t="s">
        <v>804</v>
      </c>
      <c r="G300" s="40"/>
      <c r="H300" s="25">
        <v>22304.09</v>
      </c>
      <c r="I300" s="25">
        <v>7642.69</v>
      </c>
      <c r="J300" s="25">
        <v>0</v>
      </c>
      <c r="K300" s="25">
        <v>29946.78</v>
      </c>
      <c r="L300" s="74">
        <f>I300-J300</f>
        <v>7642.69</v>
      </c>
    </row>
    <row r="301" spans="1:12" x14ac:dyDescent="0.3">
      <c r="A301" s="45" t="s">
        <v>805</v>
      </c>
      <c r="B301" s="37" t="s">
        <v>353</v>
      </c>
      <c r="C301" s="38"/>
      <c r="D301" s="38"/>
      <c r="E301" s="38"/>
      <c r="F301" s="38"/>
      <c r="G301" s="46" t="s">
        <v>806</v>
      </c>
      <c r="H301" s="27">
        <v>549</v>
      </c>
      <c r="I301" s="27">
        <v>0</v>
      </c>
      <c r="J301" s="27">
        <v>0</v>
      </c>
      <c r="K301" s="27">
        <v>549</v>
      </c>
      <c r="L301" s="68"/>
    </row>
    <row r="302" spans="1:12" x14ac:dyDescent="0.3">
      <c r="A302" s="45" t="s">
        <v>807</v>
      </c>
      <c r="B302" s="37" t="s">
        <v>353</v>
      </c>
      <c r="C302" s="38"/>
      <c r="D302" s="38"/>
      <c r="E302" s="38"/>
      <c r="F302" s="38"/>
      <c r="G302" s="46" t="s">
        <v>808</v>
      </c>
      <c r="H302" s="27">
        <v>21755.09</v>
      </c>
      <c r="I302" s="27">
        <v>7642.69</v>
      </c>
      <c r="J302" s="27">
        <v>0</v>
      </c>
      <c r="K302" s="27">
        <v>29397.78</v>
      </c>
      <c r="L302" s="68"/>
    </row>
    <row r="303" spans="1:12" x14ac:dyDescent="0.3">
      <c r="A303" s="47" t="s">
        <v>353</v>
      </c>
      <c r="B303" s="37" t="s">
        <v>353</v>
      </c>
      <c r="C303" s="38"/>
      <c r="D303" s="38"/>
      <c r="E303" s="38"/>
      <c r="F303" s="38"/>
      <c r="G303" s="48" t="s">
        <v>353</v>
      </c>
      <c r="H303" s="26"/>
      <c r="I303" s="26"/>
      <c r="J303" s="26"/>
      <c r="K303" s="26"/>
      <c r="L303" s="69"/>
    </row>
    <row r="304" spans="1:12" x14ac:dyDescent="0.3">
      <c r="A304" s="43" t="s">
        <v>811</v>
      </c>
      <c r="B304" s="37" t="s">
        <v>353</v>
      </c>
      <c r="C304" s="38"/>
      <c r="D304" s="38"/>
      <c r="E304" s="38"/>
      <c r="F304" s="44" t="s">
        <v>812</v>
      </c>
      <c r="G304" s="40"/>
      <c r="H304" s="25">
        <v>31278.03</v>
      </c>
      <c r="I304" s="25">
        <v>4573.67</v>
      </c>
      <c r="J304" s="25">
        <v>0</v>
      </c>
      <c r="K304" s="25">
        <v>35851.699999999997</v>
      </c>
      <c r="L304" s="74">
        <f>I304-J304</f>
        <v>4573.67</v>
      </c>
    </row>
    <row r="305" spans="1:12" x14ac:dyDescent="0.3">
      <c r="A305" s="45" t="s">
        <v>813</v>
      </c>
      <c r="B305" s="37" t="s">
        <v>353</v>
      </c>
      <c r="C305" s="38"/>
      <c r="D305" s="38"/>
      <c r="E305" s="38"/>
      <c r="F305" s="38"/>
      <c r="G305" s="46" t="s">
        <v>814</v>
      </c>
      <c r="H305" s="27">
        <v>31278.03</v>
      </c>
      <c r="I305" s="27">
        <v>4573.67</v>
      </c>
      <c r="J305" s="27">
        <v>0</v>
      </c>
      <c r="K305" s="27">
        <v>35851.699999999997</v>
      </c>
      <c r="L305" s="68"/>
    </row>
    <row r="306" spans="1:12" x14ac:dyDescent="0.3">
      <c r="A306" s="47" t="s">
        <v>353</v>
      </c>
      <c r="B306" s="37" t="s">
        <v>353</v>
      </c>
      <c r="C306" s="38"/>
      <c r="D306" s="38"/>
      <c r="E306" s="38"/>
      <c r="F306" s="38"/>
      <c r="G306" s="48" t="s">
        <v>353</v>
      </c>
      <c r="H306" s="26"/>
      <c r="I306" s="26"/>
      <c r="J306" s="26"/>
      <c r="K306" s="26"/>
      <c r="L306" s="69"/>
    </row>
    <row r="307" spans="1:12" x14ac:dyDescent="0.3">
      <c r="A307" s="43" t="s">
        <v>815</v>
      </c>
      <c r="B307" s="37" t="s">
        <v>353</v>
      </c>
      <c r="C307" s="38"/>
      <c r="D307" s="38"/>
      <c r="E307" s="38"/>
      <c r="F307" s="44" t="s">
        <v>768</v>
      </c>
      <c r="G307" s="40"/>
      <c r="H307" s="25">
        <v>17802.66</v>
      </c>
      <c r="I307" s="25">
        <v>462.48</v>
      </c>
      <c r="J307" s="25">
        <v>0</v>
      </c>
      <c r="K307" s="25">
        <v>18265.14</v>
      </c>
      <c r="L307" s="74">
        <f>I307-J307</f>
        <v>462.48</v>
      </c>
    </row>
    <row r="308" spans="1:12" x14ac:dyDescent="0.3">
      <c r="A308" s="45" t="s">
        <v>816</v>
      </c>
      <c r="B308" s="37" t="s">
        <v>353</v>
      </c>
      <c r="C308" s="38"/>
      <c r="D308" s="38"/>
      <c r="E308" s="38"/>
      <c r="F308" s="38"/>
      <c r="G308" s="46" t="s">
        <v>770</v>
      </c>
      <c r="H308" s="27">
        <v>8822</v>
      </c>
      <c r="I308" s="27">
        <v>0</v>
      </c>
      <c r="J308" s="27">
        <v>0</v>
      </c>
      <c r="K308" s="27">
        <v>8822</v>
      </c>
      <c r="L308" s="68"/>
    </row>
    <row r="309" spans="1:12" x14ac:dyDescent="0.3">
      <c r="A309" s="45" t="s">
        <v>819</v>
      </c>
      <c r="B309" s="37" t="s">
        <v>353</v>
      </c>
      <c r="C309" s="38"/>
      <c r="D309" s="38"/>
      <c r="E309" s="38"/>
      <c r="F309" s="38"/>
      <c r="G309" s="46" t="s">
        <v>772</v>
      </c>
      <c r="H309" s="27">
        <v>8980.66</v>
      </c>
      <c r="I309" s="27">
        <v>462.48</v>
      </c>
      <c r="J309" s="27">
        <v>0</v>
      </c>
      <c r="K309" s="27">
        <v>9443.14</v>
      </c>
      <c r="L309" s="68"/>
    </row>
    <row r="310" spans="1:12" x14ac:dyDescent="0.3">
      <c r="A310" s="47" t="s">
        <v>353</v>
      </c>
      <c r="B310" s="37" t="s">
        <v>353</v>
      </c>
      <c r="C310" s="38"/>
      <c r="D310" s="38"/>
      <c r="E310" s="38"/>
      <c r="F310" s="38"/>
      <c r="G310" s="48" t="s">
        <v>353</v>
      </c>
      <c r="H310" s="26"/>
      <c r="I310" s="26"/>
      <c r="J310" s="26"/>
      <c r="K310" s="26"/>
      <c r="L310" s="69"/>
    </row>
    <row r="311" spans="1:12" x14ac:dyDescent="0.3">
      <c r="A311" s="43" t="s">
        <v>820</v>
      </c>
      <c r="B311" s="36" t="s">
        <v>353</v>
      </c>
      <c r="C311" s="44" t="s">
        <v>821</v>
      </c>
      <c r="D311" s="40"/>
      <c r="E311" s="40"/>
      <c r="F311" s="40"/>
      <c r="G311" s="40"/>
      <c r="H311" s="25">
        <v>41871.39</v>
      </c>
      <c r="I311" s="25">
        <v>25950.67</v>
      </c>
      <c r="J311" s="25">
        <v>0.05</v>
      </c>
      <c r="K311" s="25">
        <v>67822.009999999995</v>
      </c>
      <c r="L311" s="74">
        <f>I311-J311</f>
        <v>25950.62</v>
      </c>
    </row>
    <row r="312" spans="1:12" x14ac:dyDescent="0.3">
      <c r="A312" s="43" t="s">
        <v>822</v>
      </c>
      <c r="B312" s="37" t="s">
        <v>353</v>
      </c>
      <c r="C312" s="38"/>
      <c r="D312" s="44" t="s">
        <v>821</v>
      </c>
      <c r="E312" s="40"/>
      <c r="F312" s="40"/>
      <c r="G312" s="40"/>
      <c r="H312" s="25">
        <v>41871.39</v>
      </c>
      <c r="I312" s="25">
        <v>25950.67</v>
      </c>
      <c r="J312" s="25">
        <v>0.05</v>
      </c>
      <c r="K312" s="25">
        <v>67822.009999999995</v>
      </c>
      <c r="L312" s="72"/>
    </row>
    <row r="313" spans="1:12" x14ac:dyDescent="0.3">
      <c r="A313" s="43" t="s">
        <v>823</v>
      </c>
      <c r="B313" s="37" t="s">
        <v>353</v>
      </c>
      <c r="C313" s="38"/>
      <c r="D313" s="38"/>
      <c r="E313" s="44" t="s">
        <v>824</v>
      </c>
      <c r="F313" s="40"/>
      <c r="G313" s="40"/>
      <c r="H313" s="25">
        <v>41871.39</v>
      </c>
      <c r="I313" s="25">
        <v>25950.67</v>
      </c>
      <c r="J313" s="25">
        <v>0.05</v>
      </c>
      <c r="K313" s="25">
        <v>67822.009999999995</v>
      </c>
      <c r="L313" s="72"/>
    </row>
    <row r="314" spans="1:12" x14ac:dyDescent="0.3">
      <c r="A314" s="43" t="s">
        <v>825</v>
      </c>
      <c r="B314" s="37" t="s">
        <v>353</v>
      </c>
      <c r="C314" s="38"/>
      <c r="D314" s="38"/>
      <c r="E314" s="38"/>
      <c r="F314" s="44" t="s">
        <v>826</v>
      </c>
      <c r="G314" s="40"/>
      <c r="H314" s="25">
        <v>24261.68</v>
      </c>
      <c r="I314" s="25">
        <v>23538.82</v>
      </c>
      <c r="J314" s="25">
        <v>0.01</v>
      </c>
      <c r="K314" s="25">
        <v>47800.49</v>
      </c>
      <c r="L314" s="74">
        <f>I314-J314</f>
        <v>23538.81</v>
      </c>
    </row>
    <row r="315" spans="1:12" x14ac:dyDescent="0.3">
      <c r="A315" s="45" t="s">
        <v>827</v>
      </c>
      <c r="B315" s="37" t="s">
        <v>353</v>
      </c>
      <c r="C315" s="38"/>
      <c r="D315" s="38"/>
      <c r="E315" s="38"/>
      <c r="F315" s="38"/>
      <c r="G315" s="46" t="s">
        <v>828</v>
      </c>
      <c r="H315" s="27">
        <v>24261.68</v>
      </c>
      <c r="I315" s="27">
        <v>23538.82</v>
      </c>
      <c r="J315" s="27">
        <v>0.01</v>
      </c>
      <c r="K315" s="27">
        <v>47800.49</v>
      </c>
      <c r="L315" s="68"/>
    </row>
    <row r="316" spans="1:12" x14ac:dyDescent="0.3">
      <c r="A316" s="47" t="s">
        <v>353</v>
      </c>
      <c r="B316" s="37" t="s">
        <v>353</v>
      </c>
      <c r="C316" s="38"/>
      <c r="D316" s="38"/>
      <c r="E316" s="38"/>
      <c r="F316" s="38"/>
      <c r="G316" s="48" t="s">
        <v>353</v>
      </c>
      <c r="H316" s="26"/>
      <c r="I316" s="26"/>
      <c r="J316" s="26"/>
      <c r="K316" s="26"/>
      <c r="L316" s="69"/>
    </row>
    <row r="317" spans="1:12" x14ac:dyDescent="0.3">
      <c r="A317" s="43" t="s">
        <v>829</v>
      </c>
      <c r="B317" s="37" t="s">
        <v>353</v>
      </c>
      <c r="C317" s="38"/>
      <c r="D317" s="38"/>
      <c r="E317" s="38"/>
      <c r="F317" s="44" t="s">
        <v>830</v>
      </c>
      <c r="G317" s="40"/>
      <c r="H317" s="25">
        <v>3500</v>
      </c>
      <c r="I317" s="25">
        <v>0</v>
      </c>
      <c r="J317" s="25">
        <v>0</v>
      </c>
      <c r="K317" s="25">
        <v>3500</v>
      </c>
      <c r="L317" s="74">
        <f>I317-J317</f>
        <v>0</v>
      </c>
    </row>
    <row r="318" spans="1:12" x14ac:dyDescent="0.3">
      <c r="A318" s="45" t="s">
        <v>831</v>
      </c>
      <c r="B318" s="37" t="s">
        <v>353</v>
      </c>
      <c r="C318" s="38"/>
      <c r="D318" s="38"/>
      <c r="E318" s="38"/>
      <c r="F318" s="38"/>
      <c r="G318" s="46" t="s">
        <v>832</v>
      </c>
      <c r="H318" s="27">
        <v>3500</v>
      </c>
      <c r="I318" s="27">
        <v>0</v>
      </c>
      <c r="J318" s="27">
        <v>0</v>
      </c>
      <c r="K318" s="27">
        <v>3500</v>
      </c>
      <c r="L318" s="68"/>
    </row>
    <row r="319" spans="1:12" x14ac:dyDescent="0.3">
      <c r="A319" s="47" t="s">
        <v>353</v>
      </c>
      <c r="B319" s="37" t="s">
        <v>353</v>
      </c>
      <c r="C319" s="38"/>
      <c r="D319" s="38"/>
      <c r="E319" s="38"/>
      <c r="F319" s="38"/>
      <c r="G319" s="48" t="s">
        <v>353</v>
      </c>
      <c r="H319" s="26"/>
      <c r="I319" s="26"/>
      <c r="J319" s="26"/>
      <c r="K319" s="26"/>
      <c r="L319" s="69"/>
    </row>
    <row r="320" spans="1:12" x14ac:dyDescent="0.3">
      <c r="A320" s="43" t="s">
        <v>833</v>
      </c>
      <c r="B320" s="37" t="s">
        <v>353</v>
      </c>
      <c r="C320" s="38"/>
      <c r="D320" s="38"/>
      <c r="E320" s="38"/>
      <c r="F320" s="44" t="s">
        <v>834</v>
      </c>
      <c r="G320" s="40"/>
      <c r="H320" s="25">
        <v>2593.27</v>
      </c>
      <c r="I320" s="25">
        <v>0</v>
      </c>
      <c r="J320" s="25">
        <v>0</v>
      </c>
      <c r="K320" s="25">
        <v>2593.27</v>
      </c>
      <c r="L320" s="74">
        <f>I320-J320</f>
        <v>0</v>
      </c>
    </row>
    <row r="321" spans="1:12" x14ac:dyDescent="0.3">
      <c r="A321" s="45" t="s">
        <v>835</v>
      </c>
      <c r="B321" s="37" t="s">
        <v>353</v>
      </c>
      <c r="C321" s="38"/>
      <c r="D321" s="38"/>
      <c r="E321" s="38"/>
      <c r="F321" s="38"/>
      <c r="G321" s="46" t="s">
        <v>836</v>
      </c>
      <c r="H321" s="27">
        <v>2593.27</v>
      </c>
      <c r="I321" s="27">
        <v>0</v>
      </c>
      <c r="J321" s="27">
        <v>0</v>
      </c>
      <c r="K321" s="27">
        <v>2593.27</v>
      </c>
      <c r="L321" s="68"/>
    </row>
    <row r="322" spans="1:12" x14ac:dyDescent="0.3">
      <c r="A322" s="47" t="s">
        <v>353</v>
      </c>
      <c r="B322" s="37" t="s">
        <v>353</v>
      </c>
      <c r="C322" s="38"/>
      <c r="D322" s="38"/>
      <c r="E322" s="38"/>
      <c r="F322" s="38"/>
      <c r="G322" s="48" t="s">
        <v>353</v>
      </c>
      <c r="H322" s="26"/>
      <c r="I322" s="26"/>
      <c r="J322" s="26"/>
      <c r="K322" s="26"/>
      <c r="L322" s="69"/>
    </row>
    <row r="323" spans="1:12" x14ac:dyDescent="0.3">
      <c r="A323" s="43" t="s">
        <v>837</v>
      </c>
      <c r="B323" s="37" t="s">
        <v>353</v>
      </c>
      <c r="C323" s="38"/>
      <c r="D323" s="38"/>
      <c r="E323" s="38"/>
      <c r="F323" s="44" t="s">
        <v>768</v>
      </c>
      <c r="G323" s="40"/>
      <c r="H323" s="25">
        <v>11516.44</v>
      </c>
      <c r="I323" s="25">
        <v>2411.85</v>
      </c>
      <c r="J323" s="25">
        <v>0.04</v>
      </c>
      <c r="K323" s="25">
        <v>13928.25</v>
      </c>
      <c r="L323" s="74">
        <f>I323-J323</f>
        <v>2411.81</v>
      </c>
    </row>
    <row r="324" spans="1:12" x14ac:dyDescent="0.3">
      <c r="A324" s="45" t="s">
        <v>838</v>
      </c>
      <c r="B324" s="37" t="s">
        <v>353</v>
      </c>
      <c r="C324" s="38"/>
      <c r="D324" s="38"/>
      <c r="E324" s="38"/>
      <c r="F324" s="38"/>
      <c r="G324" s="46" t="s">
        <v>836</v>
      </c>
      <c r="H324" s="27">
        <v>216.4</v>
      </c>
      <c r="I324" s="27">
        <v>0</v>
      </c>
      <c r="J324" s="27">
        <v>0</v>
      </c>
      <c r="K324" s="27">
        <v>216.4</v>
      </c>
      <c r="L324" s="68"/>
    </row>
    <row r="325" spans="1:12" x14ac:dyDescent="0.3">
      <c r="A325" s="45" t="s">
        <v>839</v>
      </c>
      <c r="B325" s="37" t="s">
        <v>353</v>
      </c>
      <c r="C325" s="38"/>
      <c r="D325" s="38"/>
      <c r="E325" s="38"/>
      <c r="F325" s="38"/>
      <c r="G325" s="46" t="s">
        <v>772</v>
      </c>
      <c r="H325" s="27">
        <v>313.89999999999998</v>
      </c>
      <c r="I325" s="27">
        <v>1086</v>
      </c>
      <c r="J325" s="27">
        <v>0</v>
      </c>
      <c r="K325" s="27">
        <v>1399.9</v>
      </c>
      <c r="L325" s="68"/>
    </row>
    <row r="326" spans="1:12" x14ac:dyDescent="0.3">
      <c r="A326" s="45" t="s">
        <v>840</v>
      </c>
      <c r="B326" s="37" t="s">
        <v>353</v>
      </c>
      <c r="C326" s="38"/>
      <c r="D326" s="38"/>
      <c r="E326" s="38"/>
      <c r="F326" s="38"/>
      <c r="G326" s="46" t="s">
        <v>730</v>
      </c>
      <c r="H326" s="27">
        <v>1705.39</v>
      </c>
      <c r="I326" s="27">
        <v>0</v>
      </c>
      <c r="J326" s="27">
        <v>0</v>
      </c>
      <c r="K326" s="27">
        <v>1705.39</v>
      </c>
      <c r="L326" s="68"/>
    </row>
    <row r="327" spans="1:12" x14ac:dyDescent="0.3">
      <c r="A327" s="45" t="s">
        <v>842</v>
      </c>
      <c r="B327" s="37" t="s">
        <v>353</v>
      </c>
      <c r="C327" s="38"/>
      <c r="D327" s="38"/>
      <c r="E327" s="38"/>
      <c r="F327" s="38"/>
      <c r="G327" s="46" t="s">
        <v>843</v>
      </c>
      <c r="H327" s="27">
        <v>9280.75</v>
      </c>
      <c r="I327" s="27">
        <v>1325.85</v>
      </c>
      <c r="J327" s="27">
        <v>0.04</v>
      </c>
      <c r="K327" s="27">
        <v>10606.56</v>
      </c>
      <c r="L327" s="68"/>
    </row>
    <row r="328" spans="1:12" x14ac:dyDescent="0.3">
      <c r="A328" s="43" t="s">
        <v>353</v>
      </c>
      <c r="B328" s="37" t="s">
        <v>353</v>
      </c>
      <c r="C328" s="38"/>
      <c r="D328" s="38"/>
      <c r="E328" s="44" t="s">
        <v>353</v>
      </c>
      <c r="F328" s="40"/>
      <c r="G328" s="40"/>
      <c r="H328" s="28"/>
      <c r="I328" s="28"/>
      <c r="J328" s="28"/>
      <c r="K328" s="28"/>
      <c r="L328" s="73"/>
    </row>
    <row r="329" spans="1:12" x14ac:dyDescent="0.3">
      <c r="A329" s="43" t="s">
        <v>844</v>
      </c>
      <c r="B329" s="36" t="s">
        <v>353</v>
      </c>
      <c r="C329" s="44" t="s">
        <v>845</v>
      </c>
      <c r="D329" s="40"/>
      <c r="E329" s="40"/>
      <c r="F329" s="40"/>
      <c r="G329" s="40"/>
      <c r="H329" s="25">
        <v>273429.05</v>
      </c>
      <c r="I329" s="25">
        <v>59107.81</v>
      </c>
      <c r="J329" s="25">
        <v>0</v>
      </c>
      <c r="K329" s="25">
        <v>332536.86</v>
      </c>
      <c r="L329" s="74">
        <f>I329-J329</f>
        <v>59107.81</v>
      </c>
    </row>
    <row r="330" spans="1:12" x14ac:dyDescent="0.3">
      <c r="A330" s="43" t="s">
        <v>846</v>
      </c>
      <c r="B330" s="37" t="s">
        <v>353</v>
      </c>
      <c r="C330" s="38"/>
      <c r="D330" s="44" t="s">
        <v>845</v>
      </c>
      <c r="E330" s="40"/>
      <c r="F330" s="40"/>
      <c r="G330" s="40"/>
      <c r="H330" s="25">
        <v>273429.05</v>
      </c>
      <c r="I330" s="25">
        <v>59107.81</v>
      </c>
      <c r="J330" s="25">
        <v>0</v>
      </c>
      <c r="K330" s="25">
        <v>332536.86</v>
      </c>
      <c r="L330" s="72"/>
    </row>
    <row r="331" spans="1:12" x14ac:dyDescent="0.3">
      <c r="A331" s="43" t="s">
        <v>847</v>
      </c>
      <c r="B331" s="37" t="s">
        <v>353</v>
      </c>
      <c r="C331" s="38"/>
      <c r="D331" s="38"/>
      <c r="E331" s="44" t="s">
        <v>845</v>
      </c>
      <c r="F331" s="40"/>
      <c r="G331" s="40"/>
      <c r="H331" s="25">
        <v>273429.05</v>
      </c>
      <c r="I331" s="25">
        <v>59107.81</v>
      </c>
      <c r="J331" s="25">
        <v>0</v>
      </c>
      <c r="K331" s="25">
        <v>332536.86</v>
      </c>
      <c r="L331" s="72"/>
    </row>
    <row r="332" spans="1:12" x14ac:dyDescent="0.3">
      <c r="A332" s="43" t="s">
        <v>848</v>
      </c>
      <c r="B332" s="37" t="s">
        <v>353</v>
      </c>
      <c r="C332" s="38"/>
      <c r="D332" s="38"/>
      <c r="E332" s="38"/>
      <c r="F332" s="44" t="s">
        <v>830</v>
      </c>
      <c r="G332" s="40"/>
      <c r="H332" s="25">
        <v>270088.05</v>
      </c>
      <c r="I332" s="25">
        <v>58567.81</v>
      </c>
      <c r="J332" s="25">
        <v>0</v>
      </c>
      <c r="K332" s="25">
        <v>328655.86</v>
      </c>
      <c r="L332" s="74">
        <f>I332-J332</f>
        <v>58567.81</v>
      </c>
    </row>
    <row r="333" spans="1:12" x14ac:dyDescent="0.3">
      <c r="A333" s="45" t="s">
        <v>849</v>
      </c>
      <c r="B333" s="37" t="s">
        <v>353</v>
      </c>
      <c r="C333" s="38"/>
      <c r="D333" s="38"/>
      <c r="E333" s="38"/>
      <c r="F333" s="38"/>
      <c r="G333" s="46" t="s">
        <v>850</v>
      </c>
      <c r="H333" s="27">
        <v>270088.05</v>
      </c>
      <c r="I333" s="27">
        <v>58567.81</v>
      </c>
      <c r="J333" s="27">
        <v>0</v>
      </c>
      <c r="K333" s="27">
        <v>328655.86</v>
      </c>
      <c r="L333" s="68"/>
    </row>
    <row r="334" spans="1:12" x14ac:dyDescent="0.3">
      <c r="A334" s="47" t="s">
        <v>353</v>
      </c>
      <c r="B334" s="37" t="s">
        <v>353</v>
      </c>
      <c r="C334" s="38"/>
      <c r="D334" s="38"/>
      <c r="E334" s="38"/>
      <c r="F334" s="38"/>
      <c r="G334" s="48" t="s">
        <v>353</v>
      </c>
      <c r="H334" s="26"/>
      <c r="I334" s="26"/>
      <c r="J334" s="26"/>
      <c r="K334" s="26"/>
      <c r="L334" s="69"/>
    </row>
    <row r="335" spans="1:12" x14ac:dyDescent="0.3">
      <c r="A335" s="43" t="s">
        <v>851</v>
      </c>
      <c r="B335" s="37" t="s">
        <v>353</v>
      </c>
      <c r="C335" s="38"/>
      <c r="D335" s="38"/>
      <c r="E335" s="38"/>
      <c r="F335" s="44" t="s">
        <v>852</v>
      </c>
      <c r="G335" s="40"/>
      <c r="H335" s="25">
        <v>1200</v>
      </c>
      <c r="I335" s="25">
        <v>540</v>
      </c>
      <c r="J335" s="25">
        <v>0</v>
      </c>
      <c r="K335" s="25">
        <v>1740</v>
      </c>
      <c r="L335" s="74">
        <f>I335-J335</f>
        <v>540</v>
      </c>
    </row>
    <row r="336" spans="1:12" x14ac:dyDescent="0.3">
      <c r="A336" s="45" t="s">
        <v>853</v>
      </c>
      <c r="B336" s="37" t="s">
        <v>353</v>
      </c>
      <c r="C336" s="38"/>
      <c r="D336" s="38"/>
      <c r="E336" s="38"/>
      <c r="F336" s="38"/>
      <c r="G336" s="46" t="s">
        <v>854</v>
      </c>
      <c r="H336" s="27">
        <v>1200</v>
      </c>
      <c r="I336" s="27">
        <v>540</v>
      </c>
      <c r="J336" s="27">
        <v>0</v>
      </c>
      <c r="K336" s="27">
        <v>1740</v>
      </c>
      <c r="L336" s="68"/>
    </row>
    <row r="337" spans="1:12" x14ac:dyDescent="0.3">
      <c r="A337" s="47" t="s">
        <v>353</v>
      </c>
      <c r="B337" s="37" t="s">
        <v>353</v>
      </c>
      <c r="C337" s="38"/>
      <c r="D337" s="38"/>
      <c r="E337" s="38"/>
      <c r="F337" s="38"/>
      <c r="G337" s="48" t="s">
        <v>353</v>
      </c>
      <c r="H337" s="26"/>
      <c r="I337" s="26"/>
      <c r="J337" s="26"/>
      <c r="K337" s="26"/>
      <c r="L337" s="69"/>
    </row>
    <row r="338" spans="1:12" x14ac:dyDescent="0.3">
      <c r="A338" s="43" t="s">
        <v>855</v>
      </c>
      <c r="B338" s="37" t="s">
        <v>353</v>
      </c>
      <c r="C338" s="38"/>
      <c r="D338" s="38"/>
      <c r="E338" s="38"/>
      <c r="F338" s="44" t="s">
        <v>768</v>
      </c>
      <c r="G338" s="40"/>
      <c r="H338" s="25">
        <v>2141</v>
      </c>
      <c r="I338" s="25">
        <v>0</v>
      </c>
      <c r="J338" s="25">
        <v>0</v>
      </c>
      <c r="K338" s="25">
        <v>2141</v>
      </c>
      <c r="L338" s="74">
        <f>I338-J338</f>
        <v>0</v>
      </c>
    </row>
    <row r="339" spans="1:12" x14ac:dyDescent="0.3">
      <c r="A339" s="45" t="s">
        <v>856</v>
      </c>
      <c r="B339" s="37" t="s">
        <v>353</v>
      </c>
      <c r="C339" s="38"/>
      <c r="D339" s="38"/>
      <c r="E339" s="38"/>
      <c r="F339" s="38"/>
      <c r="G339" s="46" t="s">
        <v>770</v>
      </c>
      <c r="H339" s="27">
        <v>318</v>
      </c>
      <c r="I339" s="27">
        <v>0</v>
      </c>
      <c r="J339" s="27">
        <v>0</v>
      </c>
      <c r="K339" s="27">
        <v>318</v>
      </c>
      <c r="L339" s="68"/>
    </row>
    <row r="340" spans="1:12" x14ac:dyDescent="0.3">
      <c r="A340" s="45" t="s">
        <v>857</v>
      </c>
      <c r="B340" s="37" t="s">
        <v>353</v>
      </c>
      <c r="C340" s="38"/>
      <c r="D340" s="38"/>
      <c r="E340" s="38"/>
      <c r="F340" s="38"/>
      <c r="G340" s="46" t="s">
        <v>772</v>
      </c>
      <c r="H340" s="27">
        <v>1823</v>
      </c>
      <c r="I340" s="27">
        <v>0</v>
      </c>
      <c r="J340" s="27">
        <v>0</v>
      </c>
      <c r="K340" s="27">
        <v>1823</v>
      </c>
      <c r="L340" s="68"/>
    </row>
    <row r="341" spans="1:12" x14ac:dyDescent="0.3">
      <c r="A341" s="47" t="s">
        <v>353</v>
      </c>
      <c r="B341" s="37" t="s">
        <v>353</v>
      </c>
      <c r="C341" s="38"/>
      <c r="D341" s="38"/>
      <c r="E341" s="38"/>
      <c r="F341" s="38"/>
      <c r="G341" s="48" t="s">
        <v>353</v>
      </c>
      <c r="H341" s="26"/>
      <c r="I341" s="26"/>
      <c r="J341" s="26"/>
      <c r="K341" s="26"/>
      <c r="L341" s="69"/>
    </row>
    <row r="342" spans="1:12" x14ac:dyDescent="0.3">
      <c r="A342" s="43" t="s">
        <v>858</v>
      </c>
      <c r="B342" s="36" t="s">
        <v>353</v>
      </c>
      <c r="C342" s="44" t="s">
        <v>859</v>
      </c>
      <c r="D342" s="40"/>
      <c r="E342" s="40"/>
      <c r="F342" s="40"/>
      <c r="G342" s="40"/>
      <c r="H342" s="25">
        <v>320439.64</v>
      </c>
      <c r="I342" s="25">
        <v>70870.240000000005</v>
      </c>
      <c r="J342" s="25">
        <v>0</v>
      </c>
      <c r="K342" s="25">
        <v>391309.88</v>
      </c>
      <c r="L342" s="74">
        <f>I342-J342</f>
        <v>70870.240000000005</v>
      </c>
    </row>
    <row r="343" spans="1:12" x14ac:dyDescent="0.3">
      <c r="A343" s="43" t="s">
        <v>860</v>
      </c>
      <c r="B343" s="37" t="s">
        <v>353</v>
      </c>
      <c r="C343" s="38"/>
      <c r="D343" s="44" t="s">
        <v>859</v>
      </c>
      <c r="E343" s="40"/>
      <c r="F343" s="40"/>
      <c r="G343" s="40"/>
      <c r="H343" s="25">
        <v>320439.64</v>
      </c>
      <c r="I343" s="25">
        <v>70870.240000000005</v>
      </c>
      <c r="J343" s="25">
        <v>0</v>
      </c>
      <c r="K343" s="25">
        <v>391309.88</v>
      </c>
      <c r="L343" s="72"/>
    </row>
    <row r="344" spans="1:12" x14ac:dyDescent="0.3">
      <c r="A344" s="43" t="s">
        <v>861</v>
      </c>
      <c r="B344" s="37" t="s">
        <v>353</v>
      </c>
      <c r="C344" s="38"/>
      <c r="D344" s="38"/>
      <c r="E344" s="44" t="s">
        <v>859</v>
      </c>
      <c r="F344" s="40"/>
      <c r="G344" s="40"/>
      <c r="H344" s="25">
        <v>320439.64</v>
      </c>
      <c r="I344" s="25">
        <v>70870.240000000005</v>
      </c>
      <c r="J344" s="25">
        <v>0</v>
      </c>
      <c r="K344" s="25">
        <v>391309.88</v>
      </c>
      <c r="L344" s="72"/>
    </row>
    <row r="345" spans="1:12" x14ac:dyDescent="0.3">
      <c r="A345" s="43" t="s">
        <v>862</v>
      </c>
      <c r="B345" s="37" t="s">
        <v>353</v>
      </c>
      <c r="C345" s="38"/>
      <c r="D345" s="38"/>
      <c r="E345" s="38"/>
      <c r="F345" s="44" t="s">
        <v>863</v>
      </c>
      <c r="G345" s="40"/>
      <c r="H345" s="25">
        <v>84878.41</v>
      </c>
      <c r="I345" s="25">
        <v>30212.240000000002</v>
      </c>
      <c r="J345" s="25">
        <v>0</v>
      </c>
      <c r="K345" s="25">
        <v>115090.65</v>
      </c>
      <c r="L345" s="74">
        <f>I345-J345</f>
        <v>30212.240000000002</v>
      </c>
    </row>
    <row r="346" spans="1:12" x14ac:dyDescent="0.3">
      <c r="A346" s="45" t="s">
        <v>864</v>
      </c>
      <c r="B346" s="37" t="s">
        <v>353</v>
      </c>
      <c r="C346" s="38"/>
      <c r="D346" s="38"/>
      <c r="E346" s="38"/>
      <c r="F346" s="38"/>
      <c r="G346" s="46" t="s">
        <v>863</v>
      </c>
      <c r="H346" s="27">
        <v>84878.41</v>
      </c>
      <c r="I346" s="27">
        <v>30212.240000000002</v>
      </c>
      <c r="J346" s="27">
        <v>0</v>
      </c>
      <c r="K346" s="27">
        <v>115090.65</v>
      </c>
      <c r="L346" s="68"/>
    </row>
    <row r="347" spans="1:12" x14ac:dyDescent="0.3">
      <c r="A347" s="47" t="s">
        <v>353</v>
      </c>
      <c r="B347" s="37" t="s">
        <v>353</v>
      </c>
      <c r="C347" s="38"/>
      <c r="D347" s="38"/>
      <c r="E347" s="38"/>
      <c r="F347" s="38"/>
      <c r="G347" s="48" t="s">
        <v>353</v>
      </c>
      <c r="H347" s="26"/>
      <c r="I347" s="26"/>
      <c r="J347" s="26"/>
      <c r="K347" s="26"/>
      <c r="L347" s="69"/>
    </row>
    <row r="348" spans="1:12" x14ac:dyDescent="0.3">
      <c r="A348" s="43" t="s">
        <v>865</v>
      </c>
      <c r="B348" s="37" t="s">
        <v>353</v>
      </c>
      <c r="C348" s="38"/>
      <c r="D348" s="38"/>
      <c r="E348" s="38"/>
      <c r="F348" s="44" t="s">
        <v>866</v>
      </c>
      <c r="G348" s="40"/>
      <c r="H348" s="25">
        <v>51904.35</v>
      </c>
      <c r="I348" s="25">
        <v>6920</v>
      </c>
      <c r="J348" s="25">
        <v>0</v>
      </c>
      <c r="K348" s="25">
        <v>58824.35</v>
      </c>
      <c r="L348" s="74">
        <f>I348-J348</f>
        <v>6920</v>
      </c>
    </row>
    <row r="349" spans="1:12" x14ac:dyDescent="0.3">
      <c r="A349" s="45" t="s">
        <v>867</v>
      </c>
      <c r="B349" s="37" t="s">
        <v>353</v>
      </c>
      <c r="C349" s="38"/>
      <c r="D349" s="38"/>
      <c r="E349" s="38"/>
      <c r="F349" s="38"/>
      <c r="G349" s="46" t="s">
        <v>868</v>
      </c>
      <c r="H349" s="27">
        <v>38220</v>
      </c>
      <c r="I349" s="27">
        <v>5000</v>
      </c>
      <c r="J349" s="27">
        <v>0</v>
      </c>
      <c r="K349" s="27">
        <v>43220</v>
      </c>
      <c r="L349" s="68"/>
    </row>
    <row r="350" spans="1:12" x14ac:dyDescent="0.3">
      <c r="A350" s="45" t="s">
        <v>869</v>
      </c>
      <c r="B350" s="37" t="s">
        <v>353</v>
      </c>
      <c r="C350" s="38"/>
      <c r="D350" s="38"/>
      <c r="E350" s="38"/>
      <c r="F350" s="38"/>
      <c r="G350" s="46" t="s">
        <v>870</v>
      </c>
      <c r="H350" s="27">
        <v>13684.35</v>
      </c>
      <c r="I350" s="27">
        <v>1920</v>
      </c>
      <c r="J350" s="27">
        <v>0</v>
      </c>
      <c r="K350" s="27">
        <v>15604.35</v>
      </c>
      <c r="L350" s="68"/>
    </row>
    <row r="351" spans="1:12" x14ac:dyDescent="0.3">
      <c r="A351" s="47" t="s">
        <v>353</v>
      </c>
      <c r="B351" s="37" t="s">
        <v>353</v>
      </c>
      <c r="C351" s="38"/>
      <c r="D351" s="38"/>
      <c r="E351" s="38"/>
      <c r="F351" s="38"/>
      <c r="G351" s="48" t="s">
        <v>353</v>
      </c>
      <c r="H351" s="26"/>
      <c r="I351" s="26"/>
      <c r="J351" s="26"/>
      <c r="K351" s="26"/>
      <c r="L351" s="69"/>
    </row>
    <row r="352" spans="1:12" x14ac:dyDescent="0.3">
      <c r="A352" s="43" t="s">
        <v>871</v>
      </c>
      <c r="B352" s="37" t="s">
        <v>353</v>
      </c>
      <c r="C352" s="38"/>
      <c r="D352" s="38"/>
      <c r="E352" s="38"/>
      <c r="F352" s="44" t="s">
        <v>872</v>
      </c>
      <c r="G352" s="40"/>
      <c r="H352" s="25">
        <v>1056</v>
      </c>
      <c r="I352" s="25">
        <v>0</v>
      </c>
      <c r="J352" s="25">
        <v>0</v>
      </c>
      <c r="K352" s="25">
        <v>1056</v>
      </c>
      <c r="L352" s="74">
        <f>I352-J352</f>
        <v>0</v>
      </c>
    </row>
    <row r="353" spans="1:12" x14ac:dyDescent="0.3">
      <c r="A353" s="45" t="s">
        <v>873</v>
      </c>
      <c r="B353" s="37" t="s">
        <v>353</v>
      </c>
      <c r="C353" s="38"/>
      <c r="D353" s="38"/>
      <c r="E353" s="38"/>
      <c r="F353" s="38"/>
      <c r="G353" s="46" t="s">
        <v>874</v>
      </c>
      <c r="H353" s="27">
        <v>1056</v>
      </c>
      <c r="I353" s="27">
        <v>0</v>
      </c>
      <c r="J353" s="27">
        <v>0</v>
      </c>
      <c r="K353" s="27">
        <v>1056</v>
      </c>
      <c r="L353" s="68"/>
    </row>
    <row r="354" spans="1:12" x14ac:dyDescent="0.3">
      <c r="A354" s="47" t="s">
        <v>353</v>
      </c>
      <c r="B354" s="37" t="s">
        <v>353</v>
      </c>
      <c r="C354" s="38"/>
      <c r="D354" s="38"/>
      <c r="E354" s="38"/>
      <c r="F354" s="38"/>
      <c r="G354" s="48" t="s">
        <v>353</v>
      </c>
      <c r="H354" s="26"/>
      <c r="I354" s="26"/>
      <c r="J354" s="26"/>
      <c r="K354" s="26"/>
      <c r="L354" s="69"/>
    </row>
    <row r="355" spans="1:12" x14ac:dyDescent="0.3">
      <c r="A355" s="43" t="s">
        <v>875</v>
      </c>
      <c r="B355" s="37" t="s">
        <v>353</v>
      </c>
      <c r="C355" s="38"/>
      <c r="D355" s="38"/>
      <c r="E355" s="38"/>
      <c r="F355" s="44" t="s">
        <v>876</v>
      </c>
      <c r="G355" s="40"/>
      <c r="H355" s="25">
        <v>175462.62</v>
      </c>
      <c r="I355" s="25">
        <v>33220</v>
      </c>
      <c r="J355" s="25">
        <v>0</v>
      </c>
      <c r="K355" s="25">
        <v>208682.62</v>
      </c>
      <c r="L355" s="74">
        <f t="shared" ref="L355:L361" si="2">I355-J355</f>
        <v>33220</v>
      </c>
    </row>
    <row r="356" spans="1:12" x14ac:dyDescent="0.3">
      <c r="A356" s="45" t="s">
        <v>877</v>
      </c>
      <c r="B356" s="37" t="s">
        <v>353</v>
      </c>
      <c r="C356" s="38"/>
      <c r="D356" s="38"/>
      <c r="E356" s="38"/>
      <c r="F356" s="38"/>
      <c r="G356" s="46" t="s">
        <v>878</v>
      </c>
      <c r="H356" s="27">
        <v>346.8</v>
      </c>
      <c r="I356" s="27">
        <v>0</v>
      </c>
      <c r="J356" s="27">
        <v>0</v>
      </c>
      <c r="K356" s="27">
        <v>346.8</v>
      </c>
      <c r="L356" s="74">
        <f t="shared" si="2"/>
        <v>0</v>
      </c>
    </row>
    <row r="357" spans="1:12" x14ac:dyDescent="0.3">
      <c r="A357" s="45" t="s">
        <v>879</v>
      </c>
      <c r="B357" s="37" t="s">
        <v>353</v>
      </c>
      <c r="C357" s="38"/>
      <c r="D357" s="38"/>
      <c r="E357" s="38"/>
      <c r="F357" s="38"/>
      <c r="G357" s="46" t="s">
        <v>836</v>
      </c>
      <c r="H357" s="27">
        <v>1685.9</v>
      </c>
      <c r="I357" s="27">
        <v>22</v>
      </c>
      <c r="J357" s="27">
        <v>0</v>
      </c>
      <c r="K357" s="27">
        <v>1707.9</v>
      </c>
      <c r="L357" s="74">
        <f t="shared" si="2"/>
        <v>22</v>
      </c>
    </row>
    <row r="358" spans="1:12" x14ac:dyDescent="0.3">
      <c r="A358" s="45" t="s">
        <v>880</v>
      </c>
      <c r="B358" s="37" t="s">
        <v>353</v>
      </c>
      <c r="C358" s="38"/>
      <c r="D358" s="38"/>
      <c r="E358" s="38"/>
      <c r="F358" s="38"/>
      <c r="G358" s="46" t="s">
        <v>881</v>
      </c>
      <c r="H358" s="27">
        <v>24570</v>
      </c>
      <c r="I358" s="27">
        <v>15288</v>
      </c>
      <c r="J358" s="27">
        <v>0</v>
      </c>
      <c r="K358" s="27">
        <v>39858</v>
      </c>
      <c r="L358" s="74">
        <f t="shared" si="2"/>
        <v>15288</v>
      </c>
    </row>
    <row r="359" spans="1:12" x14ac:dyDescent="0.3">
      <c r="A359" s="45" t="s">
        <v>882</v>
      </c>
      <c r="B359" s="37" t="s">
        <v>353</v>
      </c>
      <c r="C359" s="38"/>
      <c r="D359" s="38"/>
      <c r="E359" s="38"/>
      <c r="F359" s="38"/>
      <c r="G359" s="46" t="s">
        <v>883</v>
      </c>
      <c r="H359" s="27">
        <v>5369.87</v>
      </c>
      <c r="I359" s="27">
        <v>0</v>
      </c>
      <c r="J359" s="27">
        <v>0</v>
      </c>
      <c r="K359" s="27">
        <v>5369.87</v>
      </c>
      <c r="L359" s="74">
        <f t="shared" si="2"/>
        <v>0</v>
      </c>
    </row>
    <row r="360" spans="1:12" x14ac:dyDescent="0.3">
      <c r="A360" s="45" t="s">
        <v>886</v>
      </c>
      <c r="B360" s="37" t="s">
        <v>353</v>
      </c>
      <c r="C360" s="38"/>
      <c r="D360" s="38"/>
      <c r="E360" s="38"/>
      <c r="F360" s="38"/>
      <c r="G360" s="46" t="s">
        <v>887</v>
      </c>
      <c r="H360" s="27">
        <v>130890</v>
      </c>
      <c r="I360" s="27">
        <v>17910</v>
      </c>
      <c r="J360" s="27">
        <v>0</v>
      </c>
      <c r="K360" s="27">
        <v>148800</v>
      </c>
      <c r="L360" s="74">
        <f t="shared" si="2"/>
        <v>17910</v>
      </c>
    </row>
    <row r="361" spans="1:12" x14ac:dyDescent="0.3">
      <c r="A361" s="45" t="s">
        <v>888</v>
      </c>
      <c r="B361" s="37" t="s">
        <v>353</v>
      </c>
      <c r="C361" s="38"/>
      <c r="D361" s="38"/>
      <c r="E361" s="38"/>
      <c r="F361" s="38"/>
      <c r="G361" s="46" t="s">
        <v>889</v>
      </c>
      <c r="H361" s="27">
        <v>12600.05</v>
      </c>
      <c r="I361" s="27">
        <v>0</v>
      </c>
      <c r="J361" s="27">
        <v>0</v>
      </c>
      <c r="K361" s="27">
        <v>12600.05</v>
      </c>
      <c r="L361" s="74">
        <f t="shared" si="2"/>
        <v>0</v>
      </c>
    </row>
    <row r="362" spans="1:12" x14ac:dyDescent="0.3">
      <c r="A362" s="47" t="s">
        <v>353</v>
      </c>
      <c r="B362" s="37" t="s">
        <v>353</v>
      </c>
      <c r="C362" s="38"/>
      <c r="D362" s="38"/>
      <c r="E362" s="38"/>
      <c r="F362" s="38"/>
      <c r="G362" s="48" t="s">
        <v>353</v>
      </c>
      <c r="H362" s="26"/>
      <c r="I362" s="26"/>
      <c r="J362" s="26"/>
      <c r="K362" s="26"/>
      <c r="L362" s="69"/>
    </row>
    <row r="363" spans="1:12" x14ac:dyDescent="0.3">
      <c r="A363" s="43" t="s">
        <v>894</v>
      </c>
      <c r="B363" s="37" t="s">
        <v>353</v>
      </c>
      <c r="C363" s="38"/>
      <c r="D363" s="38"/>
      <c r="E363" s="38"/>
      <c r="F363" s="44" t="s">
        <v>768</v>
      </c>
      <c r="G363" s="40"/>
      <c r="H363" s="25">
        <v>7138.26</v>
      </c>
      <c r="I363" s="25">
        <v>518</v>
      </c>
      <c r="J363" s="25">
        <v>0</v>
      </c>
      <c r="K363" s="25">
        <v>7656.26</v>
      </c>
      <c r="L363" s="74">
        <f>I363-J363</f>
        <v>518</v>
      </c>
    </row>
    <row r="364" spans="1:12" x14ac:dyDescent="0.3">
      <c r="A364" s="45" t="s">
        <v>895</v>
      </c>
      <c r="B364" s="37" t="s">
        <v>353</v>
      </c>
      <c r="C364" s="38"/>
      <c r="D364" s="38"/>
      <c r="E364" s="38"/>
      <c r="F364" s="38"/>
      <c r="G364" s="46" t="s">
        <v>770</v>
      </c>
      <c r="H364" s="27">
        <v>3180</v>
      </c>
      <c r="I364" s="27">
        <v>0</v>
      </c>
      <c r="J364" s="27">
        <v>0</v>
      </c>
      <c r="K364" s="27">
        <v>3180</v>
      </c>
      <c r="L364" s="68"/>
    </row>
    <row r="365" spans="1:12" x14ac:dyDescent="0.3">
      <c r="A365" s="45" t="s">
        <v>896</v>
      </c>
      <c r="B365" s="37" t="s">
        <v>353</v>
      </c>
      <c r="C365" s="38"/>
      <c r="D365" s="38"/>
      <c r="E365" s="38"/>
      <c r="F365" s="38"/>
      <c r="G365" s="46" t="s">
        <v>897</v>
      </c>
      <c r="H365" s="27">
        <v>795</v>
      </c>
      <c r="I365" s="27">
        <v>0</v>
      </c>
      <c r="J365" s="27">
        <v>0</v>
      </c>
      <c r="K365" s="27">
        <v>795</v>
      </c>
      <c r="L365" s="68"/>
    </row>
    <row r="366" spans="1:12" x14ac:dyDescent="0.3">
      <c r="A366" s="45" t="s">
        <v>898</v>
      </c>
      <c r="B366" s="37" t="s">
        <v>353</v>
      </c>
      <c r="C366" s="38"/>
      <c r="D366" s="38"/>
      <c r="E366" s="38"/>
      <c r="F366" s="38"/>
      <c r="G366" s="46" t="s">
        <v>899</v>
      </c>
      <c r="H366" s="27">
        <v>2400</v>
      </c>
      <c r="I366" s="27">
        <v>0</v>
      </c>
      <c r="J366" s="27">
        <v>0</v>
      </c>
      <c r="K366" s="27">
        <v>2400</v>
      </c>
      <c r="L366" s="68"/>
    </row>
    <row r="367" spans="1:12" x14ac:dyDescent="0.3">
      <c r="A367" s="45" t="s">
        <v>900</v>
      </c>
      <c r="B367" s="37" t="s">
        <v>353</v>
      </c>
      <c r="C367" s="38"/>
      <c r="D367" s="38"/>
      <c r="E367" s="38"/>
      <c r="F367" s="38"/>
      <c r="G367" s="46" t="s">
        <v>772</v>
      </c>
      <c r="H367" s="27">
        <v>763.26</v>
      </c>
      <c r="I367" s="27">
        <v>518</v>
      </c>
      <c r="J367" s="27">
        <v>0</v>
      </c>
      <c r="K367" s="27">
        <v>1281.26</v>
      </c>
      <c r="L367" s="68"/>
    </row>
    <row r="368" spans="1:12" x14ac:dyDescent="0.3">
      <c r="A368" s="47" t="s">
        <v>353</v>
      </c>
      <c r="B368" s="37" t="s">
        <v>353</v>
      </c>
      <c r="C368" s="38"/>
      <c r="D368" s="38"/>
      <c r="E368" s="38"/>
      <c r="F368" s="38"/>
      <c r="G368" s="48" t="s">
        <v>353</v>
      </c>
      <c r="H368" s="26"/>
      <c r="I368" s="26"/>
      <c r="J368" s="26"/>
      <c r="K368" s="26"/>
      <c r="L368" s="69"/>
    </row>
    <row r="369" spans="1:12" x14ac:dyDescent="0.3">
      <c r="A369" s="43" t="s">
        <v>901</v>
      </c>
      <c r="B369" s="36" t="s">
        <v>353</v>
      </c>
      <c r="C369" s="44" t="s">
        <v>902</v>
      </c>
      <c r="D369" s="40"/>
      <c r="E369" s="40"/>
      <c r="F369" s="40"/>
      <c r="G369" s="40"/>
      <c r="H369" s="25">
        <v>24223.94</v>
      </c>
      <c r="I369" s="25">
        <v>837.49</v>
      </c>
      <c r="J369" s="25">
        <v>0</v>
      </c>
      <c r="K369" s="25">
        <v>25061.43</v>
      </c>
      <c r="L369" s="74">
        <f>I369-J369</f>
        <v>837.49</v>
      </c>
    </row>
    <row r="370" spans="1:12" x14ac:dyDescent="0.3">
      <c r="A370" s="43" t="s">
        <v>903</v>
      </c>
      <c r="B370" s="37" t="s">
        <v>353</v>
      </c>
      <c r="C370" s="38"/>
      <c r="D370" s="44" t="s">
        <v>902</v>
      </c>
      <c r="E370" s="40"/>
      <c r="F370" s="40"/>
      <c r="G370" s="40"/>
      <c r="H370" s="25">
        <v>24223.94</v>
      </c>
      <c r="I370" s="25">
        <v>837.49</v>
      </c>
      <c r="J370" s="25">
        <v>0</v>
      </c>
      <c r="K370" s="25">
        <v>25061.43</v>
      </c>
      <c r="L370" s="72"/>
    </row>
    <row r="371" spans="1:12" x14ac:dyDescent="0.3">
      <c r="A371" s="43" t="s">
        <v>904</v>
      </c>
      <c r="B371" s="37" t="s">
        <v>353</v>
      </c>
      <c r="C371" s="38"/>
      <c r="D371" s="38"/>
      <c r="E371" s="44" t="s">
        <v>902</v>
      </c>
      <c r="F371" s="40"/>
      <c r="G371" s="40"/>
      <c r="H371" s="25">
        <v>24223.94</v>
      </c>
      <c r="I371" s="25">
        <v>837.49</v>
      </c>
      <c r="J371" s="25">
        <v>0</v>
      </c>
      <c r="K371" s="25">
        <v>25061.43</v>
      </c>
      <c r="L371" s="72"/>
    </row>
    <row r="372" spans="1:12" x14ac:dyDescent="0.3">
      <c r="A372" s="43" t="s">
        <v>905</v>
      </c>
      <c r="B372" s="37" t="s">
        <v>353</v>
      </c>
      <c r="C372" s="38"/>
      <c r="D372" s="38"/>
      <c r="E372" s="38"/>
      <c r="F372" s="44" t="s">
        <v>906</v>
      </c>
      <c r="G372" s="40"/>
      <c r="H372" s="25">
        <v>5035.96</v>
      </c>
      <c r="I372" s="25">
        <v>837.49</v>
      </c>
      <c r="J372" s="25">
        <v>0</v>
      </c>
      <c r="K372" s="25">
        <v>5873.45</v>
      </c>
      <c r="L372" s="74">
        <f>I372-J372</f>
        <v>837.49</v>
      </c>
    </row>
    <row r="373" spans="1:12" x14ac:dyDescent="0.3">
      <c r="A373" s="45" t="s">
        <v>907</v>
      </c>
      <c r="B373" s="37" t="s">
        <v>353</v>
      </c>
      <c r="C373" s="38"/>
      <c r="D373" s="38"/>
      <c r="E373" s="38"/>
      <c r="F373" s="38"/>
      <c r="G373" s="46" t="s">
        <v>908</v>
      </c>
      <c r="H373" s="27">
        <v>5024.8999999999996</v>
      </c>
      <c r="I373" s="27">
        <v>837.49</v>
      </c>
      <c r="J373" s="27">
        <v>0</v>
      </c>
      <c r="K373" s="27">
        <v>5862.39</v>
      </c>
      <c r="L373" s="68"/>
    </row>
    <row r="374" spans="1:12" x14ac:dyDescent="0.3">
      <c r="A374" s="45" t="s">
        <v>909</v>
      </c>
      <c r="B374" s="37" t="s">
        <v>353</v>
      </c>
      <c r="C374" s="38"/>
      <c r="D374" s="38"/>
      <c r="E374" s="38"/>
      <c r="F374" s="38"/>
      <c r="G374" s="46" t="s">
        <v>910</v>
      </c>
      <c r="H374" s="27">
        <v>11.06</v>
      </c>
      <c r="I374" s="27">
        <v>0</v>
      </c>
      <c r="J374" s="27">
        <v>0</v>
      </c>
      <c r="K374" s="27">
        <v>11.06</v>
      </c>
      <c r="L374" s="68"/>
    </row>
    <row r="375" spans="1:12" x14ac:dyDescent="0.3">
      <c r="A375" s="47" t="s">
        <v>353</v>
      </c>
      <c r="B375" s="37" t="s">
        <v>353</v>
      </c>
      <c r="C375" s="38"/>
      <c r="D375" s="38"/>
      <c r="E375" s="38"/>
      <c r="F375" s="38"/>
      <c r="G375" s="48" t="s">
        <v>353</v>
      </c>
      <c r="H375" s="26"/>
      <c r="I375" s="26"/>
      <c r="J375" s="26"/>
      <c r="K375" s="26"/>
      <c r="L375" s="69"/>
    </row>
    <row r="376" spans="1:12" x14ac:dyDescent="0.3">
      <c r="A376" s="43" t="s">
        <v>911</v>
      </c>
      <c r="B376" s="37" t="s">
        <v>353</v>
      </c>
      <c r="C376" s="38"/>
      <c r="D376" s="38"/>
      <c r="E376" s="38"/>
      <c r="F376" s="44" t="s">
        <v>912</v>
      </c>
      <c r="G376" s="40"/>
      <c r="H376" s="25">
        <v>3648</v>
      </c>
      <c r="I376" s="25">
        <v>0</v>
      </c>
      <c r="J376" s="25">
        <v>0</v>
      </c>
      <c r="K376" s="25">
        <v>3648</v>
      </c>
      <c r="L376" s="74">
        <f>I376-J376</f>
        <v>0</v>
      </c>
    </row>
    <row r="377" spans="1:12" x14ac:dyDescent="0.3">
      <c r="A377" s="45" t="s">
        <v>915</v>
      </c>
      <c r="B377" s="37" t="s">
        <v>353</v>
      </c>
      <c r="C377" s="38"/>
      <c r="D377" s="38"/>
      <c r="E377" s="38"/>
      <c r="F377" s="38"/>
      <c r="G377" s="46" t="s">
        <v>916</v>
      </c>
      <c r="H377" s="27">
        <v>3153</v>
      </c>
      <c r="I377" s="27">
        <v>0</v>
      </c>
      <c r="J377" s="27">
        <v>0</v>
      </c>
      <c r="K377" s="27">
        <v>3153</v>
      </c>
      <c r="L377" s="68"/>
    </row>
    <row r="378" spans="1:12" x14ac:dyDescent="0.3">
      <c r="A378" s="45" t="s">
        <v>917</v>
      </c>
      <c r="B378" s="37" t="s">
        <v>353</v>
      </c>
      <c r="C378" s="38"/>
      <c r="D378" s="38"/>
      <c r="E378" s="38"/>
      <c r="F378" s="38"/>
      <c r="G378" s="46" t="s">
        <v>918</v>
      </c>
      <c r="H378" s="27">
        <v>495</v>
      </c>
      <c r="I378" s="27">
        <v>0</v>
      </c>
      <c r="J378" s="27">
        <v>0</v>
      </c>
      <c r="K378" s="27">
        <v>495</v>
      </c>
      <c r="L378" s="68"/>
    </row>
    <row r="379" spans="1:12" x14ac:dyDescent="0.3">
      <c r="A379" s="47" t="s">
        <v>353</v>
      </c>
      <c r="B379" s="37" t="s">
        <v>353</v>
      </c>
      <c r="C379" s="38"/>
      <c r="D379" s="38"/>
      <c r="E379" s="38"/>
      <c r="F379" s="38"/>
      <c r="G379" s="48" t="s">
        <v>353</v>
      </c>
      <c r="H379" s="26"/>
      <c r="I379" s="26"/>
      <c r="J379" s="26"/>
      <c r="K379" s="26"/>
      <c r="L379" s="69"/>
    </row>
    <row r="380" spans="1:12" x14ac:dyDescent="0.3">
      <c r="A380" s="43" t="s">
        <v>919</v>
      </c>
      <c r="B380" s="37" t="s">
        <v>353</v>
      </c>
      <c r="C380" s="38"/>
      <c r="D380" s="38"/>
      <c r="E380" s="38"/>
      <c r="F380" s="44" t="s">
        <v>920</v>
      </c>
      <c r="G380" s="40"/>
      <c r="H380" s="25">
        <v>15500</v>
      </c>
      <c r="I380" s="25">
        <v>0</v>
      </c>
      <c r="J380" s="25">
        <v>0</v>
      </c>
      <c r="K380" s="25">
        <v>15500</v>
      </c>
      <c r="L380" s="74">
        <f>I380-J380</f>
        <v>0</v>
      </c>
    </row>
    <row r="381" spans="1:12" x14ac:dyDescent="0.3">
      <c r="A381" s="45" t="s">
        <v>921</v>
      </c>
      <c r="B381" s="37" t="s">
        <v>353</v>
      </c>
      <c r="C381" s="38"/>
      <c r="D381" s="38"/>
      <c r="E381" s="38"/>
      <c r="F381" s="38"/>
      <c r="G381" s="46" t="s">
        <v>922</v>
      </c>
      <c r="H381" s="27">
        <v>15500</v>
      </c>
      <c r="I381" s="27">
        <v>0</v>
      </c>
      <c r="J381" s="27">
        <v>0</v>
      </c>
      <c r="K381" s="27">
        <v>15500</v>
      </c>
      <c r="L381" s="68"/>
    </row>
    <row r="382" spans="1:12" x14ac:dyDescent="0.3">
      <c r="A382" s="47" t="s">
        <v>353</v>
      </c>
      <c r="B382" s="37" t="s">
        <v>353</v>
      </c>
      <c r="C382" s="38"/>
      <c r="D382" s="38"/>
      <c r="E382" s="38"/>
      <c r="F382" s="38"/>
      <c r="G382" s="48" t="s">
        <v>353</v>
      </c>
      <c r="H382" s="26"/>
      <c r="I382" s="26"/>
      <c r="J382" s="26"/>
      <c r="K382" s="26"/>
      <c r="L382" s="69"/>
    </row>
    <row r="383" spans="1:12" x14ac:dyDescent="0.3">
      <c r="A383" s="43" t="s">
        <v>923</v>
      </c>
      <c r="B383" s="37" t="s">
        <v>353</v>
      </c>
      <c r="C383" s="38"/>
      <c r="D383" s="38"/>
      <c r="E383" s="38"/>
      <c r="F383" s="44" t="s">
        <v>924</v>
      </c>
      <c r="G383" s="40"/>
      <c r="H383" s="25">
        <v>39.979999999999997</v>
      </c>
      <c r="I383" s="25">
        <v>0</v>
      </c>
      <c r="J383" s="25">
        <v>0</v>
      </c>
      <c r="K383" s="25">
        <v>39.979999999999997</v>
      </c>
      <c r="L383" s="74">
        <f>I383-J383</f>
        <v>0</v>
      </c>
    </row>
    <row r="384" spans="1:12" x14ac:dyDescent="0.3">
      <c r="A384" s="45" t="s">
        <v>925</v>
      </c>
      <c r="B384" s="37" t="s">
        <v>353</v>
      </c>
      <c r="C384" s="38"/>
      <c r="D384" s="38"/>
      <c r="E384" s="38"/>
      <c r="F384" s="38"/>
      <c r="G384" s="46" t="s">
        <v>924</v>
      </c>
      <c r="H384" s="27">
        <v>39.979999999999997</v>
      </c>
      <c r="I384" s="27">
        <v>0</v>
      </c>
      <c r="J384" s="27">
        <v>0</v>
      </c>
      <c r="K384" s="27">
        <v>39.979999999999997</v>
      </c>
      <c r="L384" s="68"/>
    </row>
    <row r="385" spans="1:12" x14ac:dyDescent="0.3">
      <c r="A385" s="43" t="s">
        <v>353</v>
      </c>
      <c r="B385" s="36" t="s">
        <v>353</v>
      </c>
      <c r="C385" s="44" t="s">
        <v>353</v>
      </c>
      <c r="D385" s="40"/>
      <c r="E385" s="40"/>
      <c r="F385" s="40"/>
      <c r="G385" s="40"/>
      <c r="H385" s="28"/>
      <c r="I385" s="28"/>
      <c r="J385" s="28"/>
      <c r="K385" s="28"/>
      <c r="L385" s="73"/>
    </row>
    <row r="386" spans="1:12" x14ac:dyDescent="0.3">
      <c r="A386" s="43" t="s">
        <v>926</v>
      </c>
      <c r="B386" s="36" t="s">
        <v>353</v>
      </c>
      <c r="C386" s="44" t="s">
        <v>927</v>
      </c>
      <c r="D386" s="40"/>
      <c r="E386" s="40"/>
      <c r="F386" s="40"/>
      <c r="G386" s="40"/>
      <c r="H386" s="25">
        <v>1090935.8899999999</v>
      </c>
      <c r="I386" s="25">
        <v>154692.21</v>
      </c>
      <c r="J386" s="25">
        <v>0</v>
      </c>
      <c r="K386" s="25">
        <v>1245628.1000000001</v>
      </c>
      <c r="L386" s="74">
        <f>I386-J386</f>
        <v>154692.21</v>
      </c>
    </row>
    <row r="387" spans="1:12" x14ac:dyDescent="0.3">
      <c r="A387" s="43" t="s">
        <v>928</v>
      </c>
      <c r="B387" s="37" t="s">
        <v>353</v>
      </c>
      <c r="C387" s="38"/>
      <c r="D387" s="44" t="s">
        <v>927</v>
      </c>
      <c r="E387" s="40"/>
      <c r="F387" s="40"/>
      <c r="G387" s="40"/>
      <c r="H387" s="25">
        <v>1090935.8899999999</v>
      </c>
      <c r="I387" s="25">
        <v>154692.21</v>
      </c>
      <c r="J387" s="25">
        <v>0</v>
      </c>
      <c r="K387" s="25">
        <v>1245628.1000000001</v>
      </c>
      <c r="L387" s="72"/>
    </row>
    <row r="388" spans="1:12" x14ac:dyDescent="0.3">
      <c r="A388" s="43" t="s">
        <v>929</v>
      </c>
      <c r="B388" s="37" t="s">
        <v>353</v>
      </c>
      <c r="C388" s="38"/>
      <c r="D388" s="38"/>
      <c r="E388" s="44" t="s">
        <v>927</v>
      </c>
      <c r="F388" s="40"/>
      <c r="G388" s="40"/>
      <c r="H388" s="25">
        <v>1090935.8899999999</v>
      </c>
      <c r="I388" s="25">
        <v>154692.21</v>
      </c>
      <c r="J388" s="25">
        <v>0</v>
      </c>
      <c r="K388" s="25">
        <v>1245628.1000000001</v>
      </c>
      <c r="L388" s="72"/>
    </row>
    <row r="389" spans="1:12" x14ac:dyDescent="0.3">
      <c r="A389" s="43" t="s">
        <v>930</v>
      </c>
      <c r="B389" s="37" t="s">
        <v>353</v>
      </c>
      <c r="C389" s="38"/>
      <c r="D389" s="38"/>
      <c r="E389" s="38"/>
      <c r="F389" s="44" t="s">
        <v>927</v>
      </c>
      <c r="G389" s="40"/>
      <c r="H389" s="25">
        <v>1090935.8899999999</v>
      </c>
      <c r="I389" s="25">
        <v>154692.21</v>
      </c>
      <c r="J389" s="25">
        <v>0</v>
      </c>
      <c r="K389" s="25">
        <v>1245628.1000000001</v>
      </c>
      <c r="L389" s="72"/>
    </row>
    <row r="390" spans="1:12" x14ac:dyDescent="0.3">
      <c r="A390" s="45" t="s">
        <v>931</v>
      </c>
      <c r="B390" s="37" t="s">
        <v>353</v>
      </c>
      <c r="C390" s="38"/>
      <c r="D390" s="38"/>
      <c r="E390" s="38"/>
      <c r="F390" s="38"/>
      <c r="G390" s="46" t="s">
        <v>932</v>
      </c>
      <c r="H390" s="27">
        <v>1086547.1200000001</v>
      </c>
      <c r="I390" s="27">
        <v>154050.46</v>
      </c>
      <c r="J390" s="27">
        <v>0</v>
      </c>
      <c r="K390" s="27">
        <v>1240597.58</v>
      </c>
      <c r="L390" s="74">
        <f t="shared" ref="L390:L391" si="3">I390-J390</f>
        <v>154050.46</v>
      </c>
    </row>
    <row r="391" spans="1:12" x14ac:dyDescent="0.3">
      <c r="A391" s="45" t="s">
        <v>933</v>
      </c>
      <c r="B391" s="37" t="s">
        <v>353</v>
      </c>
      <c r="C391" s="38"/>
      <c r="D391" s="38"/>
      <c r="E391" s="38"/>
      <c r="F391" s="38"/>
      <c r="G391" s="46" t="s">
        <v>934</v>
      </c>
      <c r="H391" s="27">
        <v>4388.7700000000004</v>
      </c>
      <c r="I391" s="27">
        <v>641.75</v>
      </c>
      <c r="J391" s="27">
        <v>0</v>
      </c>
      <c r="K391" s="27">
        <v>5030.5200000000004</v>
      </c>
      <c r="L391" s="74">
        <f t="shared" si="3"/>
        <v>641.75</v>
      </c>
    </row>
    <row r="392" spans="1:12" x14ac:dyDescent="0.3">
      <c r="A392" s="47" t="s">
        <v>353</v>
      </c>
      <c r="B392" s="37" t="s">
        <v>353</v>
      </c>
      <c r="C392" s="38"/>
      <c r="D392" s="38"/>
      <c r="E392" s="38"/>
      <c r="F392" s="38"/>
      <c r="G392" s="48" t="s">
        <v>353</v>
      </c>
      <c r="H392" s="26"/>
      <c r="I392" s="26"/>
      <c r="J392" s="26"/>
      <c r="K392" s="26"/>
      <c r="L392" s="69"/>
    </row>
    <row r="393" spans="1:12" x14ac:dyDescent="0.3">
      <c r="A393" s="43" t="s">
        <v>935</v>
      </c>
      <c r="B393" s="36" t="s">
        <v>353</v>
      </c>
      <c r="C393" s="44" t="s">
        <v>936</v>
      </c>
      <c r="D393" s="40"/>
      <c r="E393" s="40"/>
      <c r="F393" s="40"/>
      <c r="G393" s="40"/>
      <c r="H393" s="25">
        <v>8867.94</v>
      </c>
      <c r="I393" s="25">
        <v>1716.22</v>
      </c>
      <c r="J393" s="25">
        <v>0</v>
      </c>
      <c r="K393" s="25">
        <v>10584.16</v>
      </c>
      <c r="L393" s="74">
        <f>I393-J393</f>
        <v>1716.22</v>
      </c>
    </row>
    <row r="394" spans="1:12" x14ac:dyDescent="0.3">
      <c r="A394" s="43" t="s">
        <v>937</v>
      </c>
      <c r="B394" s="37" t="s">
        <v>353</v>
      </c>
      <c r="C394" s="38"/>
      <c r="D394" s="44" t="s">
        <v>936</v>
      </c>
      <c r="E394" s="40"/>
      <c r="F394" s="40"/>
      <c r="G394" s="40"/>
      <c r="H394" s="25">
        <v>8867.94</v>
      </c>
      <c r="I394" s="25">
        <v>1716.22</v>
      </c>
      <c r="J394" s="25">
        <v>0</v>
      </c>
      <c r="K394" s="25">
        <v>10584.16</v>
      </c>
      <c r="L394" s="72"/>
    </row>
    <row r="395" spans="1:12" x14ac:dyDescent="0.3">
      <c r="A395" s="43" t="s">
        <v>938</v>
      </c>
      <c r="B395" s="37" t="s">
        <v>353</v>
      </c>
      <c r="C395" s="38"/>
      <c r="D395" s="38"/>
      <c r="E395" s="44" t="s">
        <v>936</v>
      </c>
      <c r="F395" s="40"/>
      <c r="G395" s="40"/>
      <c r="H395" s="25">
        <v>8867.94</v>
      </c>
      <c r="I395" s="25">
        <v>1716.22</v>
      </c>
      <c r="J395" s="25">
        <v>0</v>
      </c>
      <c r="K395" s="25">
        <v>10584.16</v>
      </c>
      <c r="L395" s="72"/>
    </row>
    <row r="396" spans="1:12" x14ac:dyDescent="0.3">
      <c r="A396" s="43" t="s">
        <v>939</v>
      </c>
      <c r="B396" s="37" t="s">
        <v>353</v>
      </c>
      <c r="C396" s="38"/>
      <c r="D396" s="38"/>
      <c r="E396" s="38"/>
      <c r="F396" s="44" t="s">
        <v>936</v>
      </c>
      <c r="G396" s="40"/>
      <c r="H396" s="25">
        <v>8867.94</v>
      </c>
      <c r="I396" s="25">
        <v>1716.22</v>
      </c>
      <c r="J396" s="25">
        <v>0</v>
      </c>
      <c r="K396" s="25">
        <v>10584.16</v>
      </c>
      <c r="L396" s="72"/>
    </row>
    <row r="397" spans="1:12" x14ac:dyDescent="0.3">
      <c r="A397" s="45" t="s">
        <v>940</v>
      </c>
      <c r="B397" s="37" t="s">
        <v>353</v>
      </c>
      <c r="C397" s="38"/>
      <c r="D397" s="38"/>
      <c r="E397" s="38"/>
      <c r="F397" s="38"/>
      <c r="G397" s="46" t="s">
        <v>576</v>
      </c>
      <c r="H397" s="27">
        <v>11776.89</v>
      </c>
      <c r="I397" s="27">
        <v>1716.22</v>
      </c>
      <c r="J397" s="27">
        <v>0</v>
      </c>
      <c r="K397" s="27">
        <v>13493.11</v>
      </c>
      <c r="L397" s="68"/>
    </row>
    <row r="398" spans="1:12" x14ac:dyDescent="0.3">
      <c r="A398" s="45" t="s">
        <v>941</v>
      </c>
      <c r="B398" s="37" t="s">
        <v>353</v>
      </c>
      <c r="C398" s="38"/>
      <c r="D398" s="38"/>
      <c r="E398" s="38"/>
      <c r="F398" s="38"/>
      <c r="G398" s="46" t="s">
        <v>574</v>
      </c>
      <c r="H398" s="27">
        <v>-2908.95</v>
      </c>
      <c r="I398" s="27">
        <v>0</v>
      </c>
      <c r="J398" s="27">
        <v>0</v>
      </c>
      <c r="K398" s="27">
        <v>-2908.95</v>
      </c>
      <c r="L398" s="68"/>
    </row>
    <row r="399" spans="1:12" x14ac:dyDescent="0.3">
      <c r="A399" s="47" t="s">
        <v>353</v>
      </c>
      <c r="B399" s="37" t="s">
        <v>353</v>
      </c>
      <c r="C399" s="38"/>
      <c r="D399" s="38"/>
      <c r="E399" s="38"/>
      <c r="F399" s="38"/>
      <c r="G399" s="48" t="s">
        <v>353</v>
      </c>
      <c r="H399" s="26"/>
      <c r="I399" s="26"/>
      <c r="J399" s="26"/>
      <c r="K399" s="26"/>
      <c r="L399" s="69"/>
    </row>
    <row r="400" spans="1:12" x14ac:dyDescent="0.3">
      <c r="A400" s="43" t="s">
        <v>942</v>
      </c>
      <c r="B400" s="36" t="s">
        <v>353</v>
      </c>
      <c r="C400" s="44" t="s">
        <v>943</v>
      </c>
      <c r="D400" s="40"/>
      <c r="E400" s="40"/>
      <c r="F400" s="40"/>
      <c r="G400" s="40"/>
      <c r="H400" s="25">
        <v>3973.6</v>
      </c>
      <c r="I400" s="25">
        <v>7180</v>
      </c>
      <c r="J400" s="25">
        <v>7167.38</v>
      </c>
      <c r="K400" s="25">
        <v>3986.22</v>
      </c>
      <c r="L400" s="74">
        <f>I400-J400</f>
        <v>12.619999999999891</v>
      </c>
    </row>
    <row r="401" spans="1:12" x14ac:dyDescent="0.3">
      <c r="A401" s="43" t="s">
        <v>944</v>
      </c>
      <c r="B401" s="37" t="s">
        <v>353</v>
      </c>
      <c r="C401" s="38"/>
      <c r="D401" s="44" t="s">
        <v>943</v>
      </c>
      <c r="E401" s="40"/>
      <c r="F401" s="40"/>
      <c r="G401" s="40"/>
      <c r="H401" s="25">
        <v>3973.6</v>
      </c>
      <c r="I401" s="25">
        <v>7180</v>
      </c>
      <c r="J401" s="25">
        <v>7167.38</v>
      </c>
      <c r="K401" s="25">
        <v>3986.22</v>
      </c>
      <c r="L401" s="72"/>
    </row>
    <row r="402" spans="1:12" x14ac:dyDescent="0.3">
      <c r="A402" s="43" t="s">
        <v>945</v>
      </c>
      <c r="B402" s="37" t="s">
        <v>353</v>
      </c>
      <c r="C402" s="38"/>
      <c r="D402" s="38"/>
      <c r="E402" s="44" t="s">
        <v>943</v>
      </c>
      <c r="F402" s="40"/>
      <c r="G402" s="40"/>
      <c r="H402" s="25">
        <v>3973.6</v>
      </c>
      <c r="I402" s="25">
        <v>7180</v>
      </c>
      <c r="J402" s="25">
        <v>7167.38</v>
      </c>
      <c r="K402" s="25">
        <v>3986.22</v>
      </c>
      <c r="L402" s="72"/>
    </row>
    <row r="403" spans="1:12" x14ac:dyDescent="0.3">
      <c r="A403" s="43" t="s">
        <v>946</v>
      </c>
      <c r="B403" s="37" t="s">
        <v>353</v>
      </c>
      <c r="C403" s="38"/>
      <c r="D403" s="38"/>
      <c r="E403" s="38"/>
      <c r="F403" s="44" t="s">
        <v>943</v>
      </c>
      <c r="G403" s="40"/>
      <c r="H403" s="25">
        <v>3973.6</v>
      </c>
      <c r="I403" s="25">
        <v>7180</v>
      </c>
      <c r="J403" s="25">
        <v>7167.38</v>
      </c>
      <c r="K403" s="25">
        <v>3986.22</v>
      </c>
      <c r="L403" s="72"/>
    </row>
    <row r="404" spans="1:12" x14ac:dyDescent="0.3">
      <c r="A404" s="45" t="s">
        <v>947</v>
      </c>
      <c r="B404" s="37" t="s">
        <v>353</v>
      </c>
      <c r="C404" s="38"/>
      <c r="D404" s="38"/>
      <c r="E404" s="38"/>
      <c r="F404" s="38"/>
      <c r="G404" s="46" t="s">
        <v>943</v>
      </c>
      <c r="H404" s="27">
        <v>3973.6</v>
      </c>
      <c r="I404" s="27">
        <v>7180</v>
      </c>
      <c r="J404" s="27">
        <v>7167.38</v>
      </c>
      <c r="K404" s="27">
        <v>3986.22</v>
      </c>
      <c r="L404" s="68"/>
    </row>
    <row r="405" spans="1:12" x14ac:dyDescent="0.3">
      <c r="A405" s="47" t="s">
        <v>353</v>
      </c>
      <c r="B405" s="37" t="s">
        <v>353</v>
      </c>
      <c r="C405" s="38"/>
      <c r="D405" s="38"/>
      <c r="E405" s="38"/>
      <c r="F405" s="38"/>
      <c r="G405" s="48" t="s">
        <v>353</v>
      </c>
      <c r="H405" s="26"/>
      <c r="I405" s="26"/>
      <c r="J405" s="26"/>
      <c r="K405" s="26"/>
      <c r="L405" s="69"/>
    </row>
    <row r="406" spans="1:12" x14ac:dyDescent="0.3">
      <c r="A406" s="43" t="s">
        <v>948</v>
      </c>
      <c r="B406" s="36" t="s">
        <v>353</v>
      </c>
      <c r="C406" s="44" t="s">
        <v>949</v>
      </c>
      <c r="D406" s="40"/>
      <c r="E406" s="40"/>
      <c r="F406" s="40"/>
      <c r="G406" s="40"/>
      <c r="H406" s="25">
        <v>244709.04</v>
      </c>
      <c r="I406" s="25">
        <v>44372.5</v>
      </c>
      <c r="J406" s="25">
        <v>0</v>
      </c>
      <c r="K406" s="25">
        <v>289081.53999999998</v>
      </c>
      <c r="L406" s="74">
        <f>I406-J406</f>
        <v>44372.5</v>
      </c>
    </row>
    <row r="407" spans="1:12" x14ac:dyDescent="0.3">
      <c r="A407" s="43" t="s">
        <v>950</v>
      </c>
      <c r="B407" s="37" t="s">
        <v>353</v>
      </c>
      <c r="C407" s="38"/>
      <c r="D407" s="44" t="s">
        <v>949</v>
      </c>
      <c r="E407" s="40"/>
      <c r="F407" s="40"/>
      <c r="G407" s="40"/>
      <c r="H407" s="25">
        <v>244709.04</v>
      </c>
      <c r="I407" s="25">
        <v>44372.5</v>
      </c>
      <c r="J407" s="25">
        <v>0</v>
      </c>
      <c r="K407" s="25">
        <v>289081.53999999998</v>
      </c>
      <c r="L407" s="72"/>
    </row>
    <row r="408" spans="1:12" x14ac:dyDescent="0.3">
      <c r="A408" s="43" t="s">
        <v>951</v>
      </c>
      <c r="B408" s="37" t="s">
        <v>353</v>
      </c>
      <c r="C408" s="38"/>
      <c r="D408" s="38"/>
      <c r="E408" s="44" t="s">
        <v>949</v>
      </c>
      <c r="F408" s="40"/>
      <c r="G408" s="40"/>
      <c r="H408" s="25">
        <v>244709.04</v>
      </c>
      <c r="I408" s="25">
        <v>44372.5</v>
      </c>
      <c r="J408" s="25">
        <v>0</v>
      </c>
      <c r="K408" s="25">
        <v>289081.53999999998</v>
      </c>
      <c r="L408" s="72"/>
    </row>
    <row r="409" spans="1:12" x14ac:dyDescent="0.3">
      <c r="A409" s="43" t="s">
        <v>952</v>
      </c>
      <c r="B409" s="37" t="s">
        <v>353</v>
      </c>
      <c r="C409" s="38"/>
      <c r="D409" s="38"/>
      <c r="E409" s="38"/>
      <c r="F409" s="44" t="s">
        <v>949</v>
      </c>
      <c r="G409" s="40"/>
      <c r="H409" s="25">
        <v>244709.04</v>
      </c>
      <c r="I409" s="25">
        <v>44372.5</v>
      </c>
      <c r="J409" s="25">
        <v>0</v>
      </c>
      <c r="K409" s="25">
        <v>289081.53999999998</v>
      </c>
      <c r="L409" s="72"/>
    </row>
    <row r="410" spans="1:12" x14ac:dyDescent="0.3">
      <c r="A410" s="45" t="s">
        <v>953</v>
      </c>
      <c r="B410" s="37" t="s">
        <v>353</v>
      </c>
      <c r="C410" s="38"/>
      <c r="D410" s="38"/>
      <c r="E410" s="38"/>
      <c r="F410" s="38"/>
      <c r="G410" s="46" t="s">
        <v>954</v>
      </c>
      <c r="H410" s="27">
        <v>1937.34</v>
      </c>
      <c r="I410" s="27">
        <v>0</v>
      </c>
      <c r="J410" s="27">
        <v>0</v>
      </c>
      <c r="K410" s="27">
        <v>1937.34</v>
      </c>
      <c r="L410" s="68"/>
    </row>
    <row r="411" spans="1:12" x14ac:dyDescent="0.3">
      <c r="A411" s="45" t="s">
        <v>955</v>
      </c>
      <c r="B411" s="37" t="s">
        <v>353</v>
      </c>
      <c r="C411" s="38"/>
      <c r="D411" s="38"/>
      <c r="E411" s="38"/>
      <c r="F411" s="38"/>
      <c r="G411" s="46" t="s">
        <v>956</v>
      </c>
      <c r="H411" s="27">
        <v>230300</v>
      </c>
      <c r="I411" s="27">
        <v>34054.5</v>
      </c>
      <c r="J411" s="27">
        <v>0</v>
      </c>
      <c r="K411" s="27">
        <v>264354.5</v>
      </c>
      <c r="L411" s="68"/>
    </row>
    <row r="412" spans="1:12" x14ac:dyDescent="0.3">
      <c r="A412" s="45" t="s">
        <v>957</v>
      </c>
      <c r="B412" s="37" t="s">
        <v>353</v>
      </c>
      <c r="C412" s="38"/>
      <c r="D412" s="38"/>
      <c r="E412" s="38"/>
      <c r="F412" s="38"/>
      <c r="G412" s="46" t="s">
        <v>958</v>
      </c>
      <c r="H412" s="27">
        <v>12471.7</v>
      </c>
      <c r="I412" s="27">
        <v>10318</v>
      </c>
      <c r="J412" s="27">
        <v>0</v>
      </c>
      <c r="K412" s="27">
        <v>22789.7</v>
      </c>
      <c r="L412" s="68"/>
    </row>
    <row r="413" spans="1:12" x14ac:dyDescent="0.3">
      <c r="A413" s="43" t="s">
        <v>353</v>
      </c>
      <c r="B413" s="37" t="s">
        <v>353</v>
      </c>
      <c r="C413" s="38"/>
      <c r="D413" s="38"/>
      <c r="E413" s="44" t="s">
        <v>353</v>
      </c>
      <c r="F413" s="40"/>
      <c r="G413" s="40"/>
      <c r="H413" s="28"/>
      <c r="I413" s="28"/>
      <c r="J413" s="28"/>
      <c r="K413" s="28"/>
      <c r="L413" s="73"/>
    </row>
    <row r="414" spans="1:12" x14ac:dyDescent="0.3">
      <c r="A414" s="43" t="s">
        <v>74</v>
      </c>
      <c r="B414" s="44" t="s">
        <v>959</v>
      </c>
      <c r="C414" s="40"/>
      <c r="D414" s="40"/>
      <c r="E414" s="40"/>
      <c r="F414" s="40"/>
      <c r="G414" s="40"/>
      <c r="H414" s="25">
        <v>22993065.25</v>
      </c>
      <c r="I414" s="25">
        <v>0</v>
      </c>
      <c r="J414" s="25">
        <v>3205631.76</v>
      </c>
      <c r="K414" s="25">
        <v>26198697.010000002</v>
      </c>
      <c r="L414" s="72"/>
    </row>
    <row r="415" spans="1:12" x14ac:dyDescent="0.3">
      <c r="A415" s="43" t="s">
        <v>960</v>
      </c>
      <c r="B415" s="36" t="s">
        <v>353</v>
      </c>
      <c r="C415" s="44" t="s">
        <v>959</v>
      </c>
      <c r="D415" s="40"/>
      <c r="E415" s="40"/>
      <c r="F415" s="40"/>
      <c r="G415" s="40"/>
      <c r="H415" s="25">
        <v>22993065.25</v>
      </c>
      <c r="I415" s="25">
        <v>0</v>
      </c>
      <c r="J415" s="25">
        <v>3205631.76</v>
      </c>
      <c r="K415" s="25">
        <v>26198697.010000002</v>
      </c>
      <c r="L415" s="72"/>
    </row>
    <row r="416" spans="1:12" x14ac:dyDescent="0.3">
      <c r="A416" s="43" t="s">
        <v>961</v>
      </c>
      <c r="B416" s="37" t="s">
        <v>353</v>
      </c>
      <c r="C416" s="38"/>
      <c r="D416" s="44" t="s">
        <v>959</v>
      </c>
      <c r="E416" s="40"/>
      <c r="F416" s="40"/>
      <c r="G416" s="40"/>
      <c r="H416" s="25">
        <v>22993065.25</v>
      </c>
      <c r="I416" s="25">
        <v>0</v>
      </c>
      <c r="J416" s="25">
        <v>3205631.76</v>
      </c>
      <c r="K416" s="25">
        <v>26198697.010000002</v>
      </c>
      <c r="L416" s="72"/>
    </row>
    <row r="417" spans="1:12" x14ac:dyDescent="0.3">
      <c r="A417" s="43" t="s">
        <v>962</v>
      </c>
      <c r="B417" s="37" t="s">
        <v>353</v>
      </c>
      <c r="C417" s="38"/>
      <c r="D417" s="38"/>
      <c r="E417" s="44" t="s">
        <v>963</v>
      </c>
      <c r="F417" s="40"/>
      <c r="G417" s="40"/>
      <c r="H417" s="25">
        <v>22498071.25</v>
      </c>
      <c r="I417" s="25">
        <v>0</v>
      </c>
      <c r="J417" s="25">
        <v>3097573.61</v>
      </c>
      <c r="K417" s="25">
        <v>25595644.859999999</v>
      </c>
      <c r="L417" s="72"/>
    </row>
    <row r="418" spans="1:12" x14ac:dyDescent="0.3">
      <c r="A418" s="43" t="s">
        <v>964</v>
      </c>
      <c r="B418" s="37" t="s">
        <v>353</v>
      </c>
      <c r="C418" s="38"/>
      <c r="D418" s="38"/>
      <c r="E418" s="38"/>
      <c r="F418" s="44" t="s">
        <v>963</v>
      </c>
      <c r="G418" s="40"/>
      <c r="H418" s="25">
        <v>22498071.25</v>
      </c>
      <c r="I418" s="25">
        <v>0</v>
      </c>
      <c r="J418" s="25">
        <v>3097573.61</v>
      </c>
      <c r="K418" s="25">
        <v>25595644.859999999</v>
      </c>
      <c r="L418" s="72"/>
    </row>
    <row r="419" spans="1:12" x14ac:dyDescent="0.3">
      <c r="A419" s="45" t="s">
        <v>965</v>
      </c>
      <c r="B419" s="37" t="s">
        <v>353</v>
      </c>
      <c r="C419" s="38"/>
      <c r="D419" s="38"/>
      <c r="E419" s="38"/>
      <c r="F419" s="38"/>
      <c r="G419" s="46" t="s">
        <v>966</v>
      </c>
      <c r="H419" s="27">
        <v>22498071.25</v>
      </c>
      <c r="I419" s="27">
        <v>0</v>
      </c>
      <c r="J419" s="27">
        <v>3097573.61</v>
      </c>
      <c r="K419" s="27">
        <v>25595644.859999999</v>
      </c>
      <c r="L419" s="68"/>
    </row>
    <row r="420" spans="1:12" x14ac:dyDescent="0.3">
      <c r="A420" s="47" t="s">
        <v>353</v>
      </c>
      <c r="B420" s="37" t="s">
        <v>353</v>
      </c>
      <c r="C420" s="38"/>
      <c r="D420" s="38"/>
      <c r="E420" s="38"/>
      <c r="F420" s="38"/>
      <c r="G420" s="48" t="s">
        <v>353</v>
      </c>
      <c r="H420" s="26"/>
      <c r="I420" s="26"/>
      <c r="J420" s="26"/>
      <c r="K420" s="26"/>
      <c r="L420" s="69"/>
    </row>
    <row r="421" spans="1:12" x14ac:dyDescent="0.3">
      <c r="A421" s="43" t="s">
        <v>967</v>
      </c>
      <c r="B421" s="37" t="s">
        <v>353</v>
      </c>
      <c r="C421" s="38"/>
      <c r="D421" s="38"/>
      <c r="E421" s="44" t="s">
        <v>968</v>
      </c>
      <c r="F421" s="40"/>
      <c r="G421" s="40"/>
      <c r="H421" s="25">
        <v>244976.63</v>
      </c>
      <c r="I421" s="25">
        <v>0</v>
      </c>
      <c r="J421" s="25">
        <v>44694.91</v>
      </c>
      <c r="K421" s="25">
        <v>289671.53999999998</v>
      </c>
      <c r="L421" s="72"/>
    </row>
    <row r="422" spans="1:12" x14ac:dyDescent="0.3">
      <c r="A422" s="43" t="s">
        <v>969</v>
      </c>
      <c r="B422" s="37" t="s">
        <v>353</v>
      </c>
      <c r="C422" s="38"/>
      <c r="D422" s="38"/>
      <c r="E422" s="38"/>
      <c r="F422" s="44" t="s">
        <v>970</v>
      </c>
      <c r="G422" s="40"/>
      <c r="H422" s="25">
        <v>244976.63</v>
      </c>
      <c r="I422" s="25">
        <v>0</v>
      </c>
      <c r="J422" s="25">
        <v>44694.91</v>
      </c>
      <c r="K422" s="25">
        <v>289671.53999999998</v>
      </c>
      <c r="L422" s="72"/>
    </row>
    <row r="423" spans="1:12" x14ac:dyDescent="0.3">
      <c r="A423" s="45" t="s">
        <v>971</v>
      </c>
      <c r="B423" s="37" t="s">
        <v>353</v>
      </c>
      <c r="C423" s="38"/>
      <c r="D423" s="38"/>
      <c r="E423" s="38"/>
      <c r="F423" s="38"/>
      <c r="G423" s="46" t="s">
        <v>972</v>
      </c>
      <c r="H423" s="27">
        <v>244976.63</v>
      </c>
      <c r="I423" s="27">
        <v>0</v>
      </c>
      <c r="J423" s="27">
        <v>44694.91</v>
      </c>
      <c r="K423" s="27">
        <v>289671.53999999998</v>
      </c>
      <c r="L423" s="68"/>
    </row>
    <row r="424" spans="1:12" x14ac:dyDescent="0.3">
      <c r="A424" s="47" t="s">
        <v>353</v>
      </c>
      <c r="B424" s="37" t="s">
        <v>353</v>
      </c>
      <c r="C424" s="38"/>
      <c r="D424" s="38"/>
      <c r="E424" s="38"/>
      <c r="F424" s="38"/>
      <c r="G424" s="48" t="s">
        <v>353</v>
      </c>
      <c r="H424" s="26"/>
      <c r="I424" s="26"/>
      <c r="J424" s="26"/>
      <c r="K424" s="26"/>
      <c r="L424" s="69"/>
    </row>
    <row r="425" spans="1:12" x14ac:dyDescent="0.3">
      <c r="A425" s="43" t="s">
        <v>973</v>
      </c>
      <c r="B425" s="37" t="s">
        <v>353</v>
      </c>
      <c r="C425" s="38"/>
      <c r="D425" s="38"/>
      <c r="E425" s="44" t="s">
        <v>974</v>
      </c>
      <c r="F425" s="40"/>
      <c r="G425" s="40"/>
      <c r="H425" s="25">
        <v>223343.98</v>
      </c>
      <c r="I425" s="25">
        <v>0</v>
      </c>
      <c r="J425" s="25">
        <v>63164.39</v>
      </c>
      <c r="K425" s="25">
        <v>286508.37</v>
      </c>
      <c r="L425" s="72"/>
    </row>
    <row r="426" spans="1:12" x14ac:dyDescent="0.3">
      <c r="A426" s="43" t="s">
        <v>975</v>
      </c>
      <c r="B426" s="37" t="s">
        <v>353</v>
      </c>
      <c r="C426" s="38"/>
      <c r="D426" s="38"/>
      <c r="E426" s="38"/>
      <c r="F426" s="44" t="s">
        <v>974</v>
      </c>
      <c r="G426" s="40"/>
      <c r="H426" s="25">
        <v>223343.98</v>
      </c>
      <c r="I426" s="25">
        <v>0</v>
      </c>
      <c r="J426" s="25">
        <v>63164.39</v>
      </c>
      <c r="K426" s="25">
        <v>286508.37</v>
      </c>
      <c r="L426" s="72"/>
    </row>
    <row r="427" spans="1:12" x14ac:dyDescent="0.3">
      <c r="A427" s="45" t="s">
        <v>976</v>
      </c>
      <c r="B427" s="37" t="s">
        <v>353</v>
      </c>
      <c r="C427" s="38"/>
      <c r="D427" s="38"/>
      <c r="E427" s="38"/>
      <c r="F427" s="38"/>
      <c r="G427" s="46" t="s">
        <v>977</v>
      </c>
      <c r="H427" s="27">
        <v>223071.54</v>
      </c>
      <c r="I427" s="27">
        <v>0</v>
      </c>
      <c r="J427" s="27">
        <v>63164.3</v>
      </c>
      <c r="K427" s="27">
        <v>286235.84000000003</v>
      </c>
      <c r="L427" s="68"/>
    </row>
    <row r="428" spans="1:12" x14ac:dyDescent="0.3">
      <c r="A428" s="45" t="s">
        <v>978</v>
      </c>
      <c r="B428" s="37" t="s">
        <v>353</v>
      </c>
      <c r="C428" s="38"/>
      <c r="D428" s="38"/>
      <c r="E428" s="38"/>
      <c r="F428" s="38"/>
      <c r="G428" s="46" t="s">
        <v>979</v>
      </c>
      <c r="H428" s="27">
        <v>272.44</v>
      </c>
      <c r="I428" s="27">
        <v>0</v>
      </c>
      <c r="J428" s="27">
        <v>0.09</v>
      </c>
      <c r="K428" s="27">
        <v>272.52999999999997</v>
      </c>
      <c r="L428" s="68"/>
    </row>
    <row r="429" spans="1:12" x14ac:dyDescent="0.3">
      <c r="A429" s="47" t="s">
        <v>353</v>
      </c>
      <c r="B429" s="37" t="s">
        <v>353</v>
      </c>
      <c r="C429" s="38"/>
      <c r="D429" s="38"/>
      <c r="E429" s="38"/>
      <c r="F429" s="38"/>
      <c r="G429" s="48" t="s">
        <v>353</v>
      </c>
      <c r="H429" s="26"/>
      <c r="I429" s="26"/>
      <c r="J429" s="26"/>
      <c r="K429" s="26"/>
      <c r="L429" s="69"/>
    </row>
    <row r="430" spans="1:12" x14ac:dyDescent="0.3">
      <c r="A430" s="43" t="s">
        <v>980</v>
      </c>
      <c r="B430" s="37" t="s">
        <v>353</v>
      </c>
      <c r="C430" s="38"/>
      <c r="D430" s="38"/>
      <c r="E430" s="44" t="s">
        <v>981</v>
      </c>
      <c r="F430" s="40"/>
      <c r="G430" s="40"/>
      <c r="H430" s="25">
        <v>8199.3700000000008</v>
      </c>
      <c r="I430" s="25">
        <v>0</v>
      </c>
      <c r="J430" s="25">
        <v>0</v>
      </c>
      <c r="K430" s="25">
        <v>8199.3700000000008</v>
      </c>
      <c r="L430" s="72"/>
    </row>
    <row r="431" spans="1:12" x14ac:dyDescent="0.3">
      <c r="A431" s="43" t="s">
        <v>982</v>
      </c>
      <c r="B431" s="37" t="s">
        <v>353</v>
      </c>
      <c r="C431" s="38"/>
      <c r="D431" s="38"/>
      <c r="E431" s="38"/>
      <c r="F431" s="44" t="s">
        <v>983</v>
      </c>
      <c r="G431" s="40"/>
      <c r="H431" s="25">
        <v>8199.3700000000008</v>
      </c>
      <c r="I431" s="25">
        <v>0</v>
      </c>
      <c r="J431" s="25">
        <v>0</v>
      </c>
      <c r="K431" s="25">
        <v>8199.3700000000008</v>
      </c>
      <c r="L431" s="72"/>
    </row>
    <row r="432" spans="1:12" x14ac:dyDescent="0.3">
      <c r="A432" s="45" t="s">
        <v>984</v>
      </c>
      <c r="B432" s="37" t="s">
        <v>353</v>
      </c>
      <c r="C432" s="38"/>
      <c r="D432" s="38"/>
      <c r="E432" s="38"/>
      <c r="F432" s="38"/>
      <c r="G432" s="46" t="s">
        <v>985</v>
      </c>
      <c r="H432" s="27">
        <v>8199.3700000000008</v>
      </c>
      <c r="I432" s="27">
        <v>0</v>
      </c>
      <c r="J432" s="27">
        <v>0</v>
      </c>
      <c r="K432" s="27">
        <v>8199.3700000000008</v>
      </c>
      <c r="L432" s="68"/>
    </row>
    <row r="433" spans="1:12" x14ac:dyDescent="0.3">
      <c r="A433" s="47" t="s">
        <v>353</v>
      </c>
      <c r="B433" s="37" t="s">
        <v>353</v>
      </c>
      <c r="C433" s="38"/>
      <c r="D433" s="38"/>
      <c r="E433" s="38"/>
      <c r="F433" s="38"/>
      <c r="G433" s="48" t="s">
        <v>353</v>
      </c>
      <c r="H433" s="26"/>
      <c r="I433" s="26"/>
      <c r="J433" s="26"/>
      <c r="K433" s="26"/>
      <c r="L433" s="69"/>
    </row>
    <row r="434" spans="1:12" x14ac:dyDescent="0.3">
      <c r="A434" s="43" t="s">
        <v>986</v>
      </c>
      <c r="B434" s="37" t="s">
        <v>353</v>
      </c>
      <c r="C434" s="38"/>
      <c r="D434" s="38"/>
      <c r="E434" s="44" t="s">
        <v>987</v>
      </c>
      <c r="F434" s="40"/>
      <c r="G434" s="40"/>
      <c r="H434" s="25">
        <v>373.88</v>
      </c>
      <c r="I434" s="25">
        <v>0</v>
      </c>
      <c r="J434" s="25">
        <v>198.85</v>
      </c>
      <c r="K434" s="25">
        <v>572.73</v>
      </c>
      <c r="L434" s="72"/>
    </row>
    <row r="435" spans="1:12" x14ac:dyDescent="0.3">
      <c r="A435" s="43" t="s">
        <v>988</v>
      </c>
      <c r="B435" s="37" t="s">
        <v>353</v>
      </c>
      <c r="C435" s="38"/>
      <c r="D435" s="38"/>
      <c r="E435" s="38"/>
      <c r="F435" s="44" t="s">
        <v>987</v>
      </c>
      <c r="G435" s="40"/>
      <c r="H435" s="25">
        <v>373.88</v>
      </c>
      <c r="I435" s="25">
        <v>0</v>
      </c>
      <c r="J435" s="25">
        <v>198.85</v>
      </c>
      <c r="K435" s="25">
        <v>572.73</v>
      </c>
      <c r="L435" s="72"/>
    </row>
    <row r="436" spans="1:12" x14ac:dyDescent="0.3">
      <c r="A436" s="45" t="s">
        <v>989</v>
      </c>
      <c r="B436" s="37" t="s">
        <v>353</v>
      </c>
      <c r="C436" s="38"/>
      <c r="D436" s="38"/>
      <c r="E436" s="38"/>
      <c r="F436" s="38"/>
      <c r="G436" s="46" t="s">
        <v>990</v>
      </c>
      <c r="H436" s="27">
        <v>373.88</v>
      </c>
      <c r="I436" s="27">
        <v>0</v>
      </c>
      <c r="J436" s="27">
        <v>198.85</v>
      </c>
      <c r="K436" s="27">
        <v>572.73</v>
      </c>
      <c r="L436" s="68"/>
    </row>
    <row r="437" spans="1:12" x14ac:dyDescent="0.3">
      <c r="A437" s="47" t="s">
        <v>353</v>
      </c>
      <c r="B437" s="37" t="s">
        <v>353</v>
      </c>
      <c r="C437" s="38"/>
      <c r="D437" s="38"/>
      <c r="E437" s="38"/>
      <c r="F437" s="38"/>
      <c r="G437" s="48" t="s">
        <v>353</v>
      </c>
      <c r="H437" s="26"/>
      <c r="I437" s="26"/>
      <c r="J437" s="26"/>
      <c r="K437" s="26"/>
      <c r="L437" s="69"/>
    </row>
    <row r="438" spans="1:12" x14ac:dyDescent="0.3">
      <c r="A438" s="43" t="s">
        <v>991</v>
      </c>
      <c r="B438" s="37" t="s">
        <v>353</v>
      </c>
      <c r="C438" s="38"/>
      <c r="D438" s="38"/>
      <c r="E438" s="44" t="s">
        <v>992</v>
      </c>
      <c r="F438" s="40"/>
      <c r="G438" s="40"/>
      <c r="H438" s="25">
        <v>16162.8</v>
      </c>
      <c r="I438" s="25">
        <v>0</v>
      </c>
      <c r="J438" s="25">
        <v>0</v>
      </c>
      <c r="K438" s="25">
        <v>16162.8</v>
      </c>
      <c r="L438" s="72"/>
    </row>
    <row r="439" spans="1:12" x14ac:dyDescent="0.3">
      <c r="A439" s="43" t="s">
        <v>993</v>
      </c>
      <c r="B439" s="37" t="s">
        <v>353</v>
      </c>
      <c r="C439" s="38"/>
      <c r="D439" s="38"/>
      <c r="E439" s="38"/>
      <c r="F439" s="44" t="s">
        <v>994</v>
      </c>
      <c r="G439" s="40"/>
      <c r="H439" s="25">
        <v>16162.8</v>
      </c>
      <c r="I439" s="25">
        <v>0</v>
      </c>
      <c r="J439" s="25">
        <v>0</v>
      </c>
      <c r="K439" s="25">
        <v>16162.8</v>
      </c>
      <c r="L439" s="72"/>
    </row>
    <row r="440" spans="1:12" x14ac:dyDescent="0.3">
      <c r="A440" s="45" t="s">
        <v>995</v>
      </c>
      <c r="B440" s="37" t="s">
        <v>353</v>
      </c>
      <c r="C440" s="38"/>
      <c r="D440" s="38"/>
      <c r="E440" s="38"/>
      <c r="F440" s="38"/>
      <c r="G440" s="46" t="s">
        <v>996</v>
      </c>
      <c r="H440" s="27">
        <v>16562.37</v>
      </c>
      <c r="I440" s="27">
        <v>0</v>
      </c>
      <c r="J440" s="27">
        <v>0</v>
      </c>
      <c r="K440" s="27">
        <v>16562.37</v>
      </c>
      <c r="L440" s="68"/>
    </row>
    <row r="441" spans="1:12" x14ac:dyDescent="0.3">
      <c r="A441" s="45" t="s">
        <v>997</v>
      </c>
      <c r="B441" s="37" t="s">
        <v>353</v>
      </c>
      <c r="C441" s="38"/>
      <c r="D441" s="38"/>
      <c r="E441" s="38"/>
      <c r="F441" s="38"/>
      <c r="G441" s="46" t="s">
        <v>998</v>
      </c>
      <c r="H441" s="27">
        <v>-399.57</v>
      </c>
      <c r="I441" s="27">
        <v>0</v>
      </c>
      <c r="J441" s="27">
        <v>0</v>
      </c>
      <c r="K441" s="27">
        <v>-399.57</v>
      </c>
      <c r="L441" s="68"/>
    </row>
    <row r="442" spans="1:12" x14ac:dyDescent="0.3">
      <c r="A442" s="47" t="s">
        <v>353</v>
      </c>
      <c r="B442" s="37" t="s">
        <v>353</v>
      </c>
      <c r="C442" s="38"/>
      <c r="D442" s="38"/>
      <c r="E442" s="38"/>
      <c r="F442" s="38"/>
      <c r="G442" s="48" t="s">
        <v>353</v>
      </c>
      <c r="H442" s="26"/>
      <c r="I442" s="26"/>
      <c r="J442" s="26"/>
      <c r="K442" s="26"/>
      <c r="L442" s="69"/>
    </row>
    <row r="443" spans="1:12" x14ac:dyDescent="0.3">
      <c r="A443" s="43" t="s">
        <v>999</v>
      </c>
      <c r="B443" s="37" t="s">
        <v>353</v>
      </c>
      <c r="C443" s="38"/>
      <c r="D443" s="38"/>
      <c r="E443" s="44" t="s">
        <v>949</v>
      </c>
      <c r="F443" s="40"/>
      <c r="G443" s="40"/>
      <c r="H443" s="25">
        <v>1937.34</v>
      </c>
      <c r="I443" s="25">
        <v>0</v>
      </c>
      <c r="J443" s="25">
        <v>0</v>
      </c>
      <c r="K443" s="25">
        <v>1937.34</v>
      </c>
      <c r="L443" s="72"/>
    </row>
    <row r="444" spans="1:12" x14ac:dyDescent="0.3">
      <c r="A444" s="43" t="s">
        <v>1000</v>
      </c>
      <c r="B444" s="37" t="s">
        <v>353</v>
      </c>
      <c r="C444" s="38"/>
      <c r="D444" s="38"/>
      <c r="E444" s="38"/>
      <c r="F444" s="44" t="s">
        <v>949</v>
      </c>
      <c r="G444" s="40"/>
      <c r="H444" s="25">
        <v>1937.34</v>
      </c>
      <c r="I444" s="25">
        <v>0</v>
      </c>
      <c r="J444" s="25">
        <v>0</v>
      </c>
      <c r="K444" s="25">
        <v>1937.34</v>
      </c>
      <c r="L444" s="72"/>
    </row>
    <row r="445" spans="1:12" x14ac:dyDescent="0.3">
      <c r="A445" s="45" t="s">
        <v>1001</v>
      </c>
      <c r="B445" s="37" t="s">
        <v>353</v>
      </c>
      <c r="C445" s="38"/>
      <c r="D445" s="38"/>
      <c r="E445" s="38"/>
      <c r="F445" s="38"/>
      <c r="G445" s="46" t="s">
        <v>954</v>
      </c>
      <c r="H445" s="27">
        <v>1937.34</v>
      </c>
      <c r="I445" s="27">
        <v>0</v>
      </c>
      <c r="J445" s="27">
        <v>0</v>
      </c>
      <c r="K445" s="27">
        <v>1937.34</v>
      </c>
      <c r="L445" s="68"/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39"/>
  <sheetViews>
    <sheetView topLeftCell="A124" workbookViewId="0">
      <selection activeCell="J140" sqref="J140"/>
    </sheetView>
  </sheetViews>
  <sheetFormatPr defaultColWidth="8.88671875" defaultRowHeight="14.4" x14ac:dyDescent="0.3"/>
  <cols>
    <col min="1" max="1" width="16.109375" customWidth="1"/>
    <col min="2" max="6" width="1.44140625" customWidth="1"/>
    <col min="7" max="7" width="52.6640625" bestFit="1" customWidth="1"/>
    <col min="8" max="8" width="15" style="78" bestFit="1" customWidth="1"/>
    <col min="9" max="10" width="13.33203125" style="78" bestFit="1" customWidth="1"/>
    <col min="11" max="11" width="14.33203125" style="78" bestFit="1" customWidth="1"/>
    <col min="12" max="12" width="13.33203125" bestFit="1" customWidth="1"/>
    <col min="257" max="257" width="16.109375" customWidth="1"/>
    <col min="258" max="262" width="1.44140625" customWidth="1"/>
    <col min="263" max="263" width="52.6640625" bestFit="1" customWidth="1"/>
    <col min="264" max="264" width="14.88671875" bestFit="1" customWidth="1"/>
    <col min="265" max="266" width="11.6640625" bestFit="1" customWidth="1"/>
    <col min="267" max="267" width="14.88671875" bestFit="1" customWidth="1"/>
    <col min="268" max="268" width="10.6640625" bestFit="1" customWidth="1"/>
    <col min="513" max="513" width="16.109375" customWidth="1"/>
    <col min="514" max="518" width="1.44140625" customWidth="1"/>
    <col min="519" max="519" width="52.6640625" bestFit="1" customWidth="1"/>
    <col min="520" max="520" width="14.88671875" bestFit="1" customWidth="1"/>
    <col min="521" max="522" width="11.6640625" bestFit="1" customWidth="1"/>
    <col min="523" max="523" width="14.88671875" bestFit="1" customWidth="1"/>
    <col min="524" max="524" width="10.6640625" bestFit="1" customWidth="1"/>
    <col min="769" max="769" width="16.109375" customWidth="1"/>
    <col min="770" max="774" width="1.44140625" customWidth="1"/>
    <col min="775" max="775" width="52.6640625" bestFit="1" customWidth="1"/>
    <col min="776" max="776" width="14.88671875" bestFit="1" customWidth="1"/>
    <col min="777" max="778" width="11.6640625" bestFit="1" customWidth="1"/>
    <col min="779" max="779" width="14.88671875" bestFit="1" customWidth="1"/>
    <col min="780" max="780" width="10.6640625" bestFit="1" customWidth="1"/>
    <col min="1025" max="1025" width="16.109375" customWidth="1"/>
    <col min="1026" max="1030" width="1.44140625" customWidth="1"/>
    <col min="1031" max="1031" width="52.6640625" bestFit="1" customWidth="1"/>
    <col min="1032" max="1032" width="14.88671875" bestFit="1" customWidth="1"/>
    <col min="1033" max="1034" width="11.6640625" bestFit="1" customWidth="1"/>
    <col min="1035" max="1035" width="14.88671875" bestFit="1" customWidth="1"/>
    <col min="1036" max="1036" width="10.6640625" bestFit="1" customWidth="1"/>
    <col min="1281" max="1281" width="16.109375" customWidth="1"/>
    <col min="1282" max="1286" width="1.44140625" customWidth="1"/>
    <col min="1287" max="1287" width="52.6640625" bestFit="1" customWidth="1"/>
    <col min="1288" max="1288" width="14.88671875" bestFit="1" customWidth="1"/>
    <col min="1289" max="1290" width="11.6640625" bestFit="1" customWidth="1"/>
    <col min="1291" max="1291" width="14.88671875" bestFit="1" customWidth="1"/>
    <col min="1292" max="1292" width="10.6640625" bestFit="1" customWidth="1"/>
    <col min="1537" max="1537" width="16.109375" customWidth="1"/>
    <col min="1538" max="1542" width="1.44140625" customWidth="1"/>
    <col min="1543" max="1543" width="52.6640625" bestFit="1" customWidth="1"/>
    <col min="1544" max="1544" width="14.88671875" bestFit="1" customWidth="1"/>
    <col min="1545" max="1546" width="11.6640625" bestFit="1" customWidth="1"/>
    <col min="1547" max="1547" width="14.88671875" bestFit="1" customWidth="1"/>
    <col min="1548" max="1548" width="10.6640625" bestFit="1" customWidth="1"/>
    <col min="1793" max="1793" width="16.109375" customWidth="1"/>
    <col min="1794" max="1798" width="1.44140625" customWidth="1"/>
    <col min="1799" max="1799" width="52.6640625" bestFit="1" customWidth="1"/>
    <col min="1800" max="1800" width="14.88671875" bestFit="1" customWidth="1"/>
    <col min="1801" max="1802" width="11.6640625" bestFit="1" customWidth="1"/>
    <col min="1803" max="1803" width="14.88671875" bestFit="1" customWidth="1"/>
    <col min="1804" max="1804" width="10.6640625" bestFit="1" customWidth="1"/>
    <col min="2049" max="2049" width="16.109375" customWidth="1"/>
    <col min="2050" max="2054" width="1.44140625" customWidth="1"/>
    <col min="2055" max="2055" width="52.6640625" bestFit="1" customWidth="1"/>
    <col min="2056" max="2056" width="14.88671875" bestFit="1" customWidth="1"/>
    <col min="2057" max="2058" width="11.6640625" bestFit="1" customWidth="1"/>
    <col min="2059" max="2059" width="14.88671875" bestFit="1" customWidth="1"/>
    <col min="2060" max="2060" width="10.6640625" bestFit="1" customWidth="1"/>
    <col min="2305" max="2305" width="16.109375" customWidth="1"/>
    <col min="2306" max="2310" width="1.44140625" customWidth="1"/>
    <col min="2311" max="2311" width="52.6640625" bestFit="1" customWidth="1"/>
    <col min="2312" max="2312" width="14.88671875" bestFit="1" customWidth="1"/>
    <col min="2313" max="2314" width="11.6640625" bestFit="1" customWidth="1"/>
    <col min="2315" max="2315" width="14.88671875" bestFit="1" customWidth="1"/>
    <col min="2316" max="2316" width="10.6640625" bestFit="1" customWidth="1"/>
    <col min="2561" max="2561" width="16.109375" customWidth="1"/>
    <col min="2562" max="2566" width="1.44140625" customWidth="1"/>
    <col min="2567" max="2567" width="52.6640625" bestFit="1" customWidth="1"/>
    <col min="2568" max="2568" width="14.88671875" bestFit="1" customWidth="1"/>
    <col min="2569" max="2570" width="11.6640625" bestFit="1" customWidth="1"/>
    <col min="2571" max="2571" width="14.88671875" bestFit="1" customWidth="1"/>
    <col min="2572" max="2572" width="10.6640625" bestFit="1" customWidth="1"/>
    <col min="2817" max="2817" width="16.109375" customWidth="1"/>
    <col min="2818" max="2822" width="1.44140625" customWidth="1"/>
    <col min="2823" max="2823" width="52.6640625" bestFit="1" customWidth="1"/>
    <col min="2824" max="2824" width="14.88671875" bestFit="1" customWidth="1"/>
    <col min="2825" max="2826" width="11.6640625" bestFit="1" customWidth="1"/>
    <col min="2827" max="2827" width="14.88671875" bestFit="1" customWidth="1"/>
    <col min="2828" max="2828" width="10.6640625" bestFit="1" customWidth="1"/>
    <col min="3073" max="3073" width="16.109375" customWidth="1"/>
    <col min="3074" max="3078" width="1.44140625" customWidth="1"/>
    <col min="3079" max="3079" width="52.6640625" bestFit="1" customWidth="1"/>
    <col min="3080" max="3080" width="14.88671875" bestFit="1" customWidth="1"/>
    <col min="3081" max="3082" width="11.6640625" bestFit="1" customWidth="1"/>
    <col min="3083" max="3083" width="14.88671875" bestFit="1" customWidth="1"/>
    <col min="3084" max="3084" width="10.6640625" bestFit="1" customWidth="1"/>
    <col min="3329" max="3329" width="16.109375" customWidth="1"/>
    <col min="3330" max="3334" width="1.44140625" customWidth="1"/>
    <col min="3335" max="3335" width="52.6640625" bestFit="1" customWidth="1"/>
    <col min="3336" max="3336" width="14.88671875" bestFit="1" customWidth="1"/>
    <col min="3337" max="3338" width="11.6640625" bestFit="1" customWidth="1"/>
    <col min="3339" max="3339" width="14.88671875" bestFit="1" customWidth="1"/>
    <col min="3340" max="3340" width="10.6640625" bestFit="1" customWidth="1"/>
    <col min="3585" max="3585" width="16.109375" customWidth="1"/>
    <col min="3586" max="3590" width="1.44140625" customWidth="1"/>
    <col min="3591" max="3591" width="52.6640625" bestFit="1" customWidth="1"/>
    <col min="3592" max="3592" width="14.88671875" bestFit="1" customWidth="1"/>
    <col min="3593" max="3594" width="11.6640625" bestFit="1" customWidth="1"/>
    <col min="3595" max="3595" width="14.88671875" bestFit="1" customWidth="1"/>
    <col min="3596" max="3596" width="10.6640625" bestFit="1" customWidth="1"/>
    <col min="3841" max="3841" width="16.109375" customWidth="1"/>
    <col min="3842" max="3846" width="1.44140625" customWidth="1"/>
    <col min="3847" max="3847" width="52.6640625" bestFit="1" customWidth="1"/>
    <col min="3848" max="3848" width="14.88671875" bestFit="1" customWidth="1"/>
    <col min="3849" max="3850" width="11.6640625" bestFit="1" customWidth="1"/>
    <col min="3851" max="3851" width="14.88671875" bestFit="1" customWidth="1"/>
    <col min="3852" max="3852" width="10.6640625" bestFit="1" customWidth="1"/>
    <col min="4097" max="4097" width="16.109375" customWidth="1"/>
    <col min="4098" max="4102" width="1.44140625" customWidth="1"/>
    <col min="4103" max="4103" width="52.6640625" bestFit="1" customWidth="1"/>
    <col min="4104" max="4104" width="14.88671875" bestFit="1" customWidth="1"/>
    <col min="4105" max="4106" width="11.6640625" bestFit="1" customWidth="1"/>
    <col min="4107" max="4107" width="14.88671875" bestFit="1" customWidth="1"/>
    <col min="4108" max="4108" width="10.6640625" bestFit="1" customWidth="1"/>
    <col min="4353" max="4353" width="16.109375" customWidth="1"/>
    <col min="4354" max="4358" width="1.44140625" customWidth="1"/>
    <col min="4359" max="4359" width="52.6640625" bestFit="1" customWidth="1"/>
    <col min="4360" max="4360" width="14.88671875" bestFit="1" customWidth="1"/>
    <col min="4361" max="4362" width="11.6640625" bestFit="1" customWidth="1"/>
    <col min="4363" max="4363" width="14.88671875" bestFit="1" customWidth="1"/>
    <col min="4364" max="4364" width="10.6640625" bestFit="1" customWidth="1"/>
    <col min="4609" max="4609" width="16.109375" customWidth="1"/>
    <col min="4610" max="4614" width="1.44140625" customWidth="1"/>
    <col min="4615" max="4615" width="52.6640625" bestFit="1" customWidth="1"/>
    <col min="4616" max="4616" width="14.88671875" bestFit="1" customWidth="1"/>
    <col min="4617" max="4618" width="11.6640625" bestFit="1" customWidth="1"/>
    <col min="4619" max="4619" width="14.88671875" bestFit="1" customWidth="1"/>
    <col min="4620" max="4620" width="10.6640625" bestFit="1" customWidth="1"/>
    <col min="4865" max="4865" width="16.109375" customWidth="1"/>
    <col min="4866" max="4870" width="1.44140625" customWidth="1"/>
    <col min="4871" max="4871" width="52.6640625" bestFit="1" customWidth="1"/>
    <col min="4872" max="4872" width="14.88671875" bestFit="1" customWidth="1"/>
    <col min="4873" max="4874" width="11.6640625" bestFit="1" customWidth="1"/>
    <col min="4875" max="4875" width="14.88671875" bestFit="1" customWidth="1"/>
    <col min="4876" max="4876" width="10.6640625" bestFit="1" customWidth="1"/>
    <col min="5121" max="5121" width="16.109375" customWidth="1"/>
    <col min="5122" max="5126" width="1.44140625" customWidth="1"/>
    <col min="5127" max="5127" width="52.6640625" bestFit="1" customWidth="1"/>
    <col min="5128" max="5128" width="14.88671875" bestFit="1" customWidth="1"/>
    <col min="5129" max="5130" width="11.6640625" bestFit="1" customWidth="1"/>
    <col min="5131" max="5131" width="14.88671875" bestFit="1" customWidth="1"/>
    <col min="5132" max="5132" width="10.6640625" bestFit="1" customWidth="1"/>
    <col min="5377" max="5377" width="16.109375" customWidth="1"/>
    <col min="5378" max="5382" width="1.44140625" customWidth="1"/>
    <col min="5383" max="5383" width="52.6640625" bestFit="1" customWidth="1"/>
    <col min="5384" max="5384" width="14.88671875" bestFit="1" customWidth="1"/>
    <col min="5385" max="5386" width="11.6640625" bestFit="1" customWidth="1"/>
    <col min="5387" max="5387" width="14.88671875" bestFit="1" customWidth="1"/>
    <col min="5388" max="5388" width="10.6640625" bestFit="1" customWidth="1"/>
    <col min="5633" max="5633" width="16.109375" customWidth="1"/>
    <col min="5634" max="5638" width="1.44140625" customWidth="1"/>
    <col min="5639" max="5639" width="52.6640625" bestFit="1" customWidth="1"/>
    <col min="5640" max="5640" width="14.88671875" bestFit="1" customWidth="1"/>
    <col min="5641" max="5642" width="11.6640625" bestFit="1" customWidth="1"/>
    <col min="5643" max="5643" width="14.88671875" bestFit="1" customWidth="1"/>
    <col min="5644" max="5644" width="10.6640625" bestFit="1" customWidth="1"/>
    <col min="5889" max="5889" width="16.109375" customWidth="1"/>
    <col min="5890" max="5894" width="1.44140625" customWidth="1"/>
    <col min="5895" max="5895" width="52.6640625" bestFit="1" customWidth="1"/>
    <col min="5896" max="5896" width="14.88671875" bestFit="1" customWidth="1"/>
    <col min="5897" max="5898" width="11.6640625" bestFit="1" customWidth="1"/>
    <col min="5899" max="5899" width="14.88671875" bestFit="1" customWidth="1"/>
    <col min="5900" max="5900" width="10.6640625" bestFit="1" customWidth="1"/>
    <col min="6145" max="6145" width="16.109375" customWidth="1"/>
    <col min="6146" max="6150" width="1.44140625" customWidth="1"/>
    <col min="6151" max="6151" width="52.6640625" bestFit="1" customWidth="1"/>
    <col min="6152" max="6152" width="14.88671875" bestFit="1" customWidth="1"/>
    <col min="6153" max="6154" width="11.6640625" bestFit="1" customWidth="1"/>
    <col min="6155" max="6155" width="14.88671875" bestFit="1" customWidth="1"/>
    <col min="6156" max="6156" width="10.6640625" bestFit="1" customWidth="1"/>
    <col min="6401" max="6401" width="16.109375" customWidth="1"/>
    <col min="6402" max="6406" width="1.44140625" customWidth="1"/>
    <col min="6407" max="6407" width="52.6640625" bestFit="1" customWidth="1"/>
    <col min="6408" max="6408" width="14.88671875" bestFit="1" customWidth="1"/>
    <col min="6409" max="6410" width="11.6640625" bestFit="1" customWidth="1"/>
    <col min="6411" max="6411" width="14.88671875" bestFit="1" customWidth="1"/>
    <col min="6412" max="6412" width="10.6640625" bestFit="1" customWidth="1"/>
    <col min="6657" max="6657" width="16.109375" customWidth="1"/>
    <col min="6658" max="6662" width="1.44140625" customWidth="1"/>
    <col min="6663" max="6663" width="52.6640625" bestFit="1" customWidth="1"/>
    <col min="6664" max="6664" width="14.88671875" bestFit="1" customWidth="1"/>
    <col min="6665" max="6666" width="11.6640625" bestFit="1" customWidth="1"/>
    <col min="6667" max="6667" width="14.88671875" bestFit="1" customWidth="1"/>
    <col min="6668" max="6668" width="10.6640625" bestFit="1" customWidth="1"/>
    <col min="6913" max="6913" width="16.109375" customWidth="1"/>
    <col min="6914" max="6918" width="1.44140625" customWidth="1"/>
    <col min="6919" max="6919" width="52.6640625" bestFit="1" customWidth="1"/>
    <col min="6920" max="6920" width="14.88671875" bestFit="1" customWidth="1"/>
    <col min="6921" max="6922" width="11.6640625" bestFit="1" customWidth="1"/>
    <col min="6923" max="6923" width="14.88671875" bestFit="1" customWidth="1"/>
    <col min="6924" max="6924" width="10.6640625" bestFit="1" customWidth="1"/>
    <col min="7169" max="7169" width="16.109375" customWidth="1"/>
    <col min="7170" max="7174" width="1.44140625" customWidth="1"/>
    <col min="7175" max="7175" width="52.6640625" bestFit="1" customWidth="1"/>
    <col min="7176" max="7176" width="14.88671875" bestFit="1" customWidth="1"/>
    <col min="7177" max="7178" width="11.6640625" bestFit="1" customWidth="1"/>
    <col min="7179" max="7179" width="14.88671875" bestFit="1" customWidth="1"/>
    <col min="7180" max="7180" width="10.6640625" bestFit="1" customWidth="1"/>
    <col min="7425" max="7425" width="16.109375" customWidth="1"/>
    <col min="7426" max="7430" width="1.44140625" customWidth="1"/>
    <col min="7431" max="7431" width="52.6640625" bestFit="1" customWidth="1"/>
    <col min="7432" max="7432" width="14.88671875" bestFit="1" customWidth="1"/>
    <col min="7433" max="7434" width="11.6640625" bestFit="1" customWidth="1"/>
    <col min="7435" max="7435" width="14.88671875" bestFit="1" customWidth="1"/>
    <col min="7436" max="7436" width="10.6640625" bestFit="1" customWidth="1"/>
    <col min="7681" max="7681" width="16.109375" customWidth="1"/>
    <col min="7682" max="7686" width="1.44140625" customWidth="1"/>
    <col min="7687" max="7687" width="52.6640625" bestFit="1" customWidth="1"/>
    <col min="7688" max="7688" width="14.88671875" bestFit="1" customWidth="1"/>
    <col min="7689" max="7690" width="11.6640625" bestFit="1" customWidth="1"/>
    <col min="7691" max="7691" width="14.88671875" bestFit="1" customWidth="1"/>
    <col min="7692" max="7692" width="10.6640625" bestFit="1" customWidth="1"/>
    <col min="7937" max="7937" width="16.109375" customWidth="1"/>
    <col min="7938" max="7942" width="1.44140625" customWidth="1"/>
    <col min="7943" max="7943" width="52.6640625" bestFit="1" customWidth="1"/>
    <col min="7944" max="7944" width="14.88671875" bestFit="1" customWidth="1"/>
    <col min="7945" max="7946" width="11.6640625" bestFit="1" customWidth="1"/>
    <col min="7947" max="7947" width="14.88671875" bestFit="1" customWidth="1"/>
    <col min="7948" max="7948" width="10.6640625" bestFit="1" customWidth="1"/>
    <col min="8193" max="8193" width="16.109375" customWidth="1"/>
    <col min="8194" max="8198" width="1.44140625" customWidth="1"/>
    <col min="8199" max="8199" width="52.6640625" bestFit="1" customWidth="1"/>
    <col min="8200" max="8200" width="14.88671875" bestFit="1" customWidth="1"/>
    <col min="8201" max="8202" width="11.6640625" bestFit="1" customWidth="1"/>
    <col min="8203" max="8203" width="14.88671875" bestFit="1" customWidth="1"/>
    <col min="8204" max="8204" width="10.6640625" bestFit="1" customWidth="1"/>
    <col min="8449" max="8449" width="16.109375" customWidth="1"/>
    <col min="8450" max="8454" width="1.44140625" customWidth="1"/>
    <col min="8455" max="8455" width="52.6640625" bestFit="1" customWidth="1"/>
    <col min="8456" max="8456" width="14.88671875" bestFit="1" customWidth="1"/>
    <col min="8457" max="8458" width="11.6640625" bestFit="1" customWidth="1"/>
    <col min="8459" max="8459" width="14.88671875" bestFit="1" customWidth="1"/>
    <col min="8460" max="8460" width="10.6640625" bestFit="1" customWidth="1"/>
    <col min="8705" max="8705" width="16.109375" customWidth="1"/>
    <col min="8706" max="8710" width="1.44140625" customWidth="1"/>
    <col min="8711" max="8711" width="52.6640625" bestFit="1" customWidth="1"/>
    <col min="8712" max="8712" width="14.88671875" bestFit="1" customWidth="1"/>
    <col min="8713" max="8714" width="11.6640625" bestFit="1" customWidth="1"/>
    <col min="8715" max="8715" width="14.88671875" bestFit="1" customWidth="1"/>
    <col min="8716" max="8716" width="10.6640625" bestFit="1" customWidth="1"/>
    <col min="8961" max="8961" width="16.109375" customWidth="1"/>
    <col min="8962" max="8966" width="1.44140625" customWidth="1"/>
    <col min="8967" max="8967" width="52.6640625" bestFit="1" customWidth="1"/>
    <col min="8968" max="8968" width="14.88671875" bestFit="1" customWidth="1"/>
    <col min="8969" max="8970" width="11.6640625" bestFit="1" customWidth="1"/>
    <col min="8971" max="8971" width="14.88671875" bestFit="1" customWidth="1"/>
    <col min="8972" max="8972" width="10.6640625" bestFit="1" customWidth="1"/>
    <col min="9217" max="9217" width="16.109375" customWidth="1"/>
    <col min="9218" max="9222" width="1.44140625" customWidth="1"/>
    <col min="9223" max="9223" width="52.6640625" bestFit="1" customWidth="1"/>
    <col min="9224" max="9224" width="14.88671875" bestFit="1" customWidth="1"/>
    <col min="9225" max="9226" width="11.6640625" bestFit="1" customWidth="1"/>
    <col min="9227" max="9227" width="14.88671875" bestFit="1" customWidth="1"/>
    <col min="9228" max="9228" width="10.6640625" bestFit="1" customWidth="1"/>
    <col min="9473" max="9473" width="16.109375" customWidth="1"/>
    <col min="9474" max="9478" width="1.44140625" customWidth="1"/>
    <col min="9479" max="9479" width="52.6640625" bestFit="1" customWidth="1"/>
    <col min="9480" max="9480" width="14.88671875" bestFit="1" customWidth="1"/>
    <col min="9481" max="9482" width="11.6640625" bestFit="1" customWidth="1"/>
    <col min="9483" max="9483" width="14.88671875" bestFit="1" customWidth="1"/>
    <col min="9484" max="9484" width="10.6640625" bestFit="1" customWidth="1"/>
    <col min="9729" max="9729" width="16.109375" customWidth="1"/>
    <col min="9730" max="9734" width="1.44140625" customWidth="1"/>
    <col min="9735" max="9735" width="52.6640625" bestFit="1" customWidth="1"/>
    <col min="9736" max="9736" width="14.88671875" bestFit="1" customWidth="1"/>
    <col min="9737" max="9738" width="11.6640625" bestFit="1" customWidth="1"/>
    <col min="9739" max="9739" width="14.88671875" bestFit="1" customWidth="1"/>
    <col min="9740" max="9740" width="10.6640625" bestFit="1" customWidth="1"/>
    <col min="9985" max="9985" width="16.109375" customWidth="1"/>
    <col min="9986" max="9990" width="1.44140625" customWidth="1"/>
    <col min="9991" max="9991" width="52.6640625" bestFit="1" customWidth="1"/>
    <col min="9992" max="9992" width="14.88671875" bestFit="1" customWidth="1"/>
    <col min="9993" max="9994" width="11.6640625" bestFit="1" customWidth="1"/>
    <col min="9995" max="9995" width="14.88671875" bestFit="1" customWidth="1"/>
    <col min="9996" max="9996" width="10.6640625" bestFit="1" customWidth="1"/>
    <col min="10241" max="10241" width="16.109375" customWidth="1"/>
    <col min="10242" max="10246" width="1.44140625" customWidth="1"/>
    <col min="10247" max="10247" width="52.6640625" bestFit="1" customWidth="1"/>
    <col min="10248" max="10248" width="14.88671875" bestFit="1" customWidth="1"/>
    <col min="10249" max="10250" width="11.6640625" bestFit="1" customWidth="1"/>
    <col min="10251" max="10251" width="14.88671875" bestFit="1" customWidth="1"/>
    <col min="10252" max="10252" width="10.6640625" bestFit="1" customWidth="1"/>
    <col min="10497" max="10497" width="16.109375" customWidth="1"/>
    <col min="10498" max="10502" width="1.44140625" customWidth="1"/>
    <col min="10503" max="10503" width="52.6640625" bestFit="1" customWidth="1"/>
    <col min="10504" max="10504" width="14.88671875" bestFit="1" customWidth="1"/>
    <col min="10505" max="10506" width="11.6640625" bestFit="1" customWidth="1"/>
    <col min="10507" max="10507" width="14.88671875" bestFit="1" customWidth="1"/>
    <col min="10508" max="10508" width="10.6640625" bestFit="1" customWidth="1"/>
    <col min="10753" max="10753" width="16.109375" customWidth="1"/>
    <col min="10754" max="10758" width="1.44140625" customWidth="1"/>
    <col min="10759" max="10759" width="52.6640625" bestFit="1" customWidth="1"/>
    <col min="10760" max="10760" width="14.88671875" bestFit="1" customWidth="1"/>
    <col min="10761" max="10762" width="11.6640625" bestFit="1" customWidth="1"/>
    <col min="10763" max="10763" width="14.88671875" bestFit="1" customWidth="1"/>
    <col min="10764" max="10764" width="10.6640625" bestFit="1" customWidth="1"/>
    <col min="11009" max="11009" width="16.109375" customWidth="1"/>
    <col min="11010" max="11014" width="1.44140625" customWidth="1"/>
    <col min="11015" max="11015" width="52.6640625" bestFit="1" customWidth="1"/>
    <col min="11016" max="11016" width="14.88671875" bestFit="1" customWidth="1"/>
    <col min="11017" max="11018" width="11.6640625" bestFit="1" customWidth="1"/>
    <col min="11019" max="11019" width="14.88671875" bestFit="1" customWidth="1"/>
    <col min="11020" max="11020" width="10.6640625" bestFit="1" customWidth="1"/>
    <col min="11265" max="11265" width="16.109375" customWidth="1"/>
    <col min="11266" max="11270" width="1.44140625" customWidth="1"/>
    <col min="11271" max="11271" width="52.6640625" bestFit="1" customWidth="1"/>
    <col min="11272" max="11272" width="14.88671875" bestFit="1" customWidth="1"/>
    <col min="11273" max="11274" width="11.6640625" bestFit="1" customWidth="1"/>
    <col min="11275" max="11275" width="14.88671875" bestFit="1" customWidth="1"/>
    <col min="11276" max="11276" width="10.6640625" bestFit="1" customWidth="1"/>
    <col min="11521" max="11521" width="16.109375" customWidth="1"/>
    <col min="11522" max="11526" width="1.44140625" customWidth="1"/>
    <col min="11527" max="11527" width="52.6640625" bestFit="1" customWidth="1"/>
    <col min="11528" max="11528" width="14.88671875" bestFit="1" customWidth="1"/>
    <col min="11529" max="11530" width="11.6640625" bestFit="1" customWidth="1"/>
    <col min="11531" max="11531" width="14.88671875" bestFit="1" customWidth="1"/>
    <col min="11532" max="11532" width="10.6640625" bestFit="1" customWidth="1"/>
    <col min="11777" max="11777" width="16.109375" customWidth="1"/>
    <col min="11778" max="11782" width="1.44140625" customWidth="1"/>
    <col min="11783" max="11783" width="52.6640625" bestFit="1" customWidth="1"/>
    <col min="11784" max="11784" width="14.88671875" bestFit="1" customWidth="1"/>
    <col min="11785" max="11786" width="11.6640625" bestFit="1" customWidth="1"/>
    <col min="11787" max="11787" width="14.88671875" bestFit="1" customWidth="1"/>
    <col min="11788" max="11788" width="10.6640625" bestFit="1" customWidth="1"/>
    <col min="12033" max="12033" width="16.109375" customWidth="1"/>
    <col min="12034" max="12038" width="1.44140625" customWidth="1"/>
    <col min="12039" max="12039" width="52.6640625" bestFit="1" customWidth="1"/>
    <col min="12040" max="12040" width="14.88671875" bestFit="1" customWidth="1"/>
    <col min="12041" max="12042" width="11.6640625" bestFit="1" customWidth="1"/>
    <col min="12043" max="12043" width="14.88671875" bestFit="1" customWidth="1"/>
    <col min="12044" max="12044" width="10.6640625" bestFit="1" customWidth="1"/>
    <col min="12289" max="12289" width="16.109375" customWidth="1"/>
    <col min="12290" max="12294" width="1.44140625" customWidth="1"/>
    <col min="12295" max="12295" width="52.6640625" bestFit="1" customWidth="1"/>
    <col min="12296" max="12296" width="14.88671875" bestFit="1" customWidth="1"/>
    <col min="12297" max="12298" width="11.6640625" bestFit="1" customWidth="1"/>
    <col min="12299" max="12299" width="14.88671875" bestFit="1" customWidth="1"/>
    <col min="12300" max="12300" width="10.6640625" bestFit="1" customWidth="1"/>
    <col min="12545" max="12545" width="16.109375" customWidth="1"/>
    <col min="12546" max="12550" width="1.44140625" customWidth="1"/>
    <col min="12551" max="12551" width="52.6640625" bestFit="1" customWidth="1"/>
    <col min="12552" max="12552" width="14.88671875" bestFit="1" customWidth="1"/>
    <col min="12553" max="12554" width="11.6640625" bestFit="1" customWidth="1"/>
    <col min="12555" max="12555" width="14.88671875" bestFit="1" customWidth="1"/>
    <col min="12556" max="12556" width="10.6640625" bestFit="1" customWidth="1"/>
    <col min="12801" max="12801" width="16.109375" customWidth="1"/>
    <col min="12802" max="12806" width="1.44140625" customWidth="1"/>
    <col min="12807" max="12807" width="52.6640625" bestFit="1" customWidth="1"/>
    <col min="12808" max="12808" width="14.88671875" bestFit="1" customWidth="1"/>
    <col min="12809" max="12810" width="11.6640625" bestFit="1" customWidth="1"/>
    <col min="12811" max="12811" width="14.88671875" bestFit="1" customWidth="1"/>
    <col min="12812" max="12812" width="10.6640625" bestFit="1" customWidth="1"/>
    <col min="13057" max="13057" width="16.109375" customWidth="1"/>
    <col min="13058" max="13062" width="1.44140625" customWidth="1"/>
    <col min="13063" max="13063" width="52.6640625" bestFit="1" customWidth="1"/>
    <col min="13064" max="13064" width="14.88671875" bestFit="1" customWidth="1"/>
    <col min="13065" max="13066" width="11.6640625" bestFit="1" customWidth="1"/>
    <col min="13067" max="13067" width="14.88671875" bestFit="1" customWidth="1"/>
    <col min="13068" max="13068" width="10.6640625" bestFit="1" customWidth="1"/>
    <col min="13313" max="13313" width="16.109375" customWidth="1"/>
    <col min="13314" max="13318" width="1.44140625" customWidth="1"/>
    <col min="13319" max="13319" width="52.6640625" bestFit="1" customWidth="1"/>
    <col min="13320" max="13320" width="14.88671875" bestFit="1" customWidth="1"/>
    <col min="13321" max="13322" width="11.6640625" bestFit="1" customWidth="1"/>
    <col min="13323" max="13323" width="14.88671875" bestFit="1" customWidth="1"/>
    <col min="13324" max="13324" width="10.6640625" bestFit="1" customWidth="1"/>
    <col min="13569" max="13569" width="16.109375" customWidth="1"/>
    <col min="13570" max="13574" width="1.44140625" customWidth="1"/>
    <col min="13575" max="13575" width="52.6640625" bestFit="1" customWidth="1"/>
    <col min="13576" max="13576" width="14.88671875" bestFit="1" customWidth="1"/>
    <col min="13577" max="13578" width="11.6640625" bestFit="1" customWidth="1"/>
    <col min="13579" max="13579" width="14.88671875" bestFit="1" customWidth="1"/>
    <col min="13580" max="13580" width="10.6640625" bestFit="1" customWidth="1"/>
    <col min="13825" max="13825" width="16.109375" customWidth="1"/>
    <col min="13826" max="13830" width="1.44140625" customWidth="1"/>
    <col min="13831" max="13831" width="52.6640625" bestFit="1" customWidth="1"/>
    <col min="13832" max="13832" width="14.88671875" bestFit="1" customWidth="1"/>
    <col min="13833" max="13834" width="11.6640625" bestFit="1" customWidth="1"/>
    <col min="13835" max="13835" width="14.88671875" bestFit="1" customWidth="1"/>
    <col min="13836" max="13836" width="10.6640625" bestFit="1" customWidth="1"/>
    <col min="14081" max="14081" width="16.109375" customWidth="1"/>
    <col min="14082" max="14086" width="1.44140625" customWidth="1"/>
    <col min="14087" max="14087" width="52.6640625" bestFit="1" customWidth="1"/>
    <col min="14088" max="14088" width="14.88671875" bestFit="1" customWidth="1"/>
    <col min="14089" max="14090" width="11.6640625" bestFit="1" customWidth="1"/>
    <col min="14091" max="14091" width="14.88671875" bestFit="1" customWidth="1"/>
    <col min="14092" max="14092" width="10.6640625" bestFit="1" customWidth="1"/>
    <col min="14337" max="14337" width="16.109375" customWidth="1"/>
    <col min="14338" max="14342" width="1.44140625" customWidth="1"/>
    <col min="14343" max="14343" width="52.6640625" bestFit="1" customWidth="1"/>
    <col min="14344" max="14344" width="14.88671875" bestFit="1" customWidth="1"/>
    <col min="14345" max="14346" width="11.6640625" bestFit="1" customWidth="1"/>
    <col min="14347" max="14347" width="14.88671875" bestFit="1" customWidth="1"/>
    <col min="14348" max="14348" width="10.6640625" bestFit="1" customWidth="1"/>
    <col min="14593" max="14593" width="16.109375" customWidth="1"/>
    <col min="14594" max="14598" width="1.44140625" customWidth="1"/>
    <col min="14599" max="14599" width="52.6640625" bestFit="1" customWidth="1"/>
    <col min="14600" max="14600" width="14.88671875" bestFit="1" customWidth="1"/>
    <col min="14601" max="14602" width="11.6640625" bestFit="1" customWidth="1"/>
    <col min="14603" max="14603" width="14.88671875" bestFit="1" customWidth="1"/>
    <col min="14604" max="14604" width="10.6640625" bestFit="1" customWidth="1"/>
    <col min="14849" max="14849" width="16.109375" customWidth="1"/>
    <col min="14850" max="14854" width="1.44140625" customWidth="1"/>
    <col min="14855" max="14855" width="52.6640625" bestFit="1" customWidth="1"/>
    <col min="14856" max="14856" width="14.88671875" bestFit="1" customWidth="1"/>
    <col min="14857" max="14858" width="11.6640625" bestFit="1" customWidth="1"/>
    <col min="14859" max="14859" width="14.88671875" bestFit="1" customWidth="1"/>
    <col min="14860" max="14860" width="10.6640625" bestFit="1" customWidth="1"/>
    <col min="15105" max="15105" width="16.109375" customWidth="1"/>
    <col min="15106" max="15110" width="1.44140625" customWidth="1"/>
    <col min="15111" max="15111" width="52.6640625" bestFit="1" customWidth="1"/>
    <col min="15112" max="15112" width="14.88671875" bestFit="1" customWidth="1"/>
    <col min="15113" max="15114" width="11.6640625" bestFit="1" customWidth="1"/>
    <col min="15115" max="15115" width="14.88671875" bestFit="1" customWidth="1"/>
    <col min="15116" max="15116" width="10.6640625" bestFit="1" customWidth="1"/>
    <col min="15361" max="15361" width="16.109375" customWidth="1"/>
    <col min="15362" max="15366" width="1.44140625" customWidth="1"/>
    <col min="15367" max="15367" width="52.6640625" bestFit="1" customWidth="1"/>
    <col min="15368" max="15368" width="14.88671875" bestFit="1" customWidth="1"/>
    <col min="15369" max="15370" width="11.6640625" bestFit="1" customWidth="1"/>
    <col min="15371" max="15371" width="14.88671875" bestFit="1" customWidth="1"/>
    <col min="15372" max="15372" width="10.6640625" bestFit="1" customWidth="1"/>
    <col min="15617" max="15617" width="16.109375" customWidth="1"/>
    <col min="15618" max="15622" width="1.44140625" customWidth="1"/>
    <col min="15623" max="15623" width="52.6640625" bestFit="1" customWidth="1"/>
    <col min="15624" max="15624" width="14.88671875" bestFit="1" customWidth="1"/>
    <col min="15625" max="15626" width="11.6640625" bestFit="1" customWidth="1"/>
    <col min="15627" max="15627" width="14.88671875" bestFit="1" customWidth="1"/>
    <col min="15628" max="15628" width="10.6640625" bestFit="1" customWidth="1"/>
    <col min="15873" max="15873" width="16.109375" customWidth="1"/>
    <col min="15874" max="15878" width="1.44140625" customWidth="1"/>
    <col min="15879" max="15879" width="52.6640625" bestFit="1" customWidth="1"/>
    <col min="15880" max="15880" width="14.88671875" bestFit="1" customWidth="1"/>
    <col min="15881" max="15882" width="11.6640625" bestFit="1" customWidth="1"/>
    <col min="15883" max="15883" width="14.88671875" bestFit="1" customWidth="1"/>
    <col min="15884" max="15884" width="10.6640625" bestFit="1" customWidth="1"/>
    <col min="16129" max="16129" width="16.109375" customWidth="1"/>
    <col min="16130" max="16134" width="1.44140625" customWidth="1"/>
    <col min="16135" max="16135" width="52.6640625" bestFit="1" customWidth="1"/>
    <col min="16136" max="16136" width="14.88671875" bestFit="1" customWidth="1"/>
    <col min="16137" max="16138" width="11.6640625" bestFit="1" customWidth="1"/>
    <col min="16139" max="16139" width="14.88671875" bestFit="1" customWidth="1"/>
    <col min="16140" max="16140" width="10.6640625" bestFit="1" customWidth="1"/>
  </cols>
  <sheetData>
    <row r="1" spans="1:12" x14ac:dyDescent="0.3">
      <c r="A1" s="31" t="s">
        <v>344</v>
      </c>
      <c r="B1" s="32" t="s">
        <v>345</v>
      </c>
      <c r="C1" s="33"/>
      <c r="D1" s="33"/>
      <c r="E1" s="33"/>
      <c r="F1" s="33"/>
      <c r="G1" s="33"/>
      <c r="H1" s="77" t="s">
        <v>346</v>
      </c>
      <c r="I1" s="77" t="s">
        <v>347</v>
      </c>
      <c r="J1" s="77" t="s">
        <v>348</v>
      </c>
      <c r="K1" s="77" t="s">
        <v>349</v>
      </c>
      <c r="L1" s="70"/>
    </row>
    <row r="3" spans="1:12" x14ac:dyDescent="0.3">
      <c r="A3" s="34" t="s">
        <v>350</v>
      </c>
      <c r="B3" s="35"/>
      <c r="C3" s="35"/>
      <c r="D3" s="35"/>
      <c r="E3" s="35"/>
      <c r="F3" s="35"/>
      <c r="G3" s="35"/>
      <c r="H3" s="79"/>
      <c r="I3" s="79"/>
      <c r="J3" s="79"/>
      <c r="K3" s="79"/>
      <c r="L3" s="71"/>
    </row>
    <row r="4" spans="1:12" x14ac:dyDescent="0.3">
      <c r="A4" s="43" t="s">
        <v>26</v>
      </c>
      <c r="B4" s="44" t="s">
        <v>351</v>
      </c>
      <c r="C4" s="40"/>
      <c r="D4" s="40"/>
      <c r="E4" s="40"/>
      <c r="F4" s="40"/>
      <c r="G4" s="40"/>
      <c r="H4" s="77">
        <v>19986167.289999999</v>
      </c>
      <c r="I4" s="77">
        <v>7822677.2400000002</v>
      </c>
      <c r="J4" s="77">
        <v>7661633.6600000001</v>
      </c>
      <c r="K4" s="77">
        <v>20147210.870000001</v>
      </c>
      <c r="L4" s="72"/>
    </row>
    <row r="5" spans="1:12" x14ac:dyDescent="0.3">
      <c r="A5" s="43" t="s">
        <v>352</v>
      </c>
      <c r="B5" s="36" t="s">
        <v>353</v>
      </c>
      <c r="C5" s="44" t="s">
        <v>354</v>
      </c>
      <c r="D5" s="40"/>
      <c r="E5" s="40"/>
      <c r="F5" s="40"/>
      <c r="G5" s="40"/>
      <c r="H5" s="77">
        <v>15276465.68</v>
      </c>
      <c r="I5" s="77">
        <v>7805500.8099999996</v>
      </c>
      <c r="J5" s="77">
        <v>7493173.8300000001</v>
      </c>
      <c r="K5" s="77">
        <v>15588792.66</v>
      </c>
      <c r="L5" s="72"/>
    </row>
    <row r="6" spans="1:12" x14ac:dyDescent="0.3">
      <c r="A6" s="43" t="s">
        <v>355</v>
      </c>
      <c r="B6" s="37" t="s">
        <v>353</v>
      </c>
      <c r="C6" s="38"/>
      <c r="D6" s="44" t="s">
        <v>356</v>
      </c>
      <c r="E6" s="40"/>
      <c r="F6" s="40"/>
      <c r="G6" s="40"/>
      <c r="H6" s="77">
        <v>15042907</v>
      </c>
      <c r="I6" s="77">
        <v>7569396.0499999998</v>
      </c>
      <c r="J6" s="77">
        <v>7167100.8099999996</v>
      </c>
      <c r="K6" s="77">
        <v>15445202.24</v>
      </c>
      <c r="L6" s="72"/>
    </row>
    <row r="7" spans="1:12" x14ac:dyDescent="0.3">
      <c r="A7" s="43" t="s">
        <v>357</v>
      </c>
      <c r="B7" s="37" t="s">
        <v>353</v>
      </c>
      <c r="C7" s="38"/>
      <c r="D7" s="38"/>
      <c r="E7" s="44" t="s">
        <v>356</v>
      </c>
      <c r="F7" s="40"/>
      <c r="G7" s="40"/>
      <c r="H7" s="77">
        <v>15042907</v>
      </c>
      <c r="I7" s="77">
        <v>7569396.0499999998</v>
      </c>
      <c r="J7" s="77">
        <v>7167100.8099999996</v>
      </c>
      <c r="K7" s="77">
        <v>15445202.24</v>
      </c>
      <c r="L7" s="72"/>
    </row>
    <row r="8" spans="1:12" x14ac:dyDescent="0.3">
      <c r="A8" s="43" t="s">
        <v>358</v>
      </c>
      <c r="B8" s="37" t="s">
        <v>353</v>
      </c>
      <c r="C8" s="38"/>
      <c r="D8" s="38"/>
      <c r="E8" s="38"/>
      <c r="F8" s="44" t="s">
        <v>359</v>
      </c>
      <c r="G8" s="40"/>
      <c r="H8" s="77">
        <v>5000</v>
      </c>
      <c r="I8" s="77">
        <v>5799.62</v>
      </c>
      <c r="J8" s="77">
        <v>5799.62</v>
      </c>
      <c r="K8" s="77">
        <v>5000</v>
      </c>
      <c r="L8" s="72"/>
    </row>
    <row r="9" spans="1:12" x14ac:dyDescent="0.3">
      <c r="A9" s="45" t="s">
        <v>360</v>
      </c>
      <c r="B9" s="37" t="s">
        <v>353</v>
      </c>
      <c r="C9" s="38"/>
      <c r="D9" s="38"/>
      <c r="E9" s="38"/>
      <c r="F9" s="38"/>
      <c r="G9" s="46" t="s">
        <v>361</v>
      </c>
      <c r="H9" s="80">
        <v>5000</v>
      </c>
      <c r="I9" s="80">
        <v>5799.62</v>
      </c>
      <c r="J9" s="80">
        <v>5799.62</v>
      </c>
      <c r="K9" s="80">
        <v>5000</v>
      </c>
      <c r="L9" s="68"/>
    </row>
    <row r="10" spans="1:12" x14ac:dyDescent="0.3">
      <c r="A10" s="47" t="s">
        <v>353</v>
      </c>
      <c r="B10" s="37" t="s">
        <v>353</v>
      </c>
      <c r="C10" s="38"/>
      <c r="D10" s="38"/>
      <c r="E10" s="38"/>
      <c r="F10" s="38"/>
      <c r="G10" s="48" t="s">
        <v>353</v>
      </c>
      <c r="H10" s="81"/>
      <c r="I10" s="81"/>
      <c r="J10" s="81"/>
      <c r="K10" s="81"/>
      <c r="L10" s="69"/>
    </row>
    <row r="11" spans="1:12" x14ac:dyDescent="0.3">
      <c r="A11" s="43" t="s">
        <v>362</v>
      </c>
      <c r="B11" s="37" t="s">
        <v>353</v>
      </c>
      <c r="C11" s="38"/>
      <c r="D11" s="38"/>
      <c r="E11" s="38"/>
      <c r="F11" s="44" t="s">
        <v>363</v>
      </c>
      <c r="G11" s="40"/>
      <c r="H11" s="77">
        <v>5211.3</v>
      </c>
      <c r="I11" s="77">
        <v>5191768.76</v>
      </c>
      <c r="J11" s="77">
        <v>5190275.29</v>
      </c>
      <c r="K11" s="77">
        <v>6704.77</v>
      </c>
      <c r="L11" s="72"/>
    </row>
    <row r="12" spans="1:12" x14ac:dyDescent="0.3">
      <c r="A12" s="45" t="s">
        <v>364</v>
      </c>
      <c r="B12" s="37" t="s">
        <v>353</v>
      </c>
      <c r="C12" s="38"/>
      <c r="D12" s="38"/>
      <c r="E12" s="38"/>
      <c r="F12" s="38"/>
      <c r="G12" s="46" t="s">
        <v>365</v>
      </c>
      <c r="H12" s="80">
        <v>278.13</v>
      </c>
      <c r="I12" s="80">
        <v>5155765.04</v>
      </c>
      <c r="J12" s="80">
        <v>5150152.6900000004</v>
      </c>
      <c r="K12" s="80">
        <v>5890.48</v>
      </c>
      <c r="L12" s="68"/>
    </row>
    <row r="13" spans="1:12" x14ac:dyDescent="0.3">
      <c r="A13" s="45" t="s">
        <v>366</v>
      </c>
      <c r="B13" s="37" t="s">
        <v>353</v>
      </c>
      <c r="C13" s="38"/>
      <c r="D13" s="38"/>
      <c r="E13" s="38"/>
      <c r="F13" s="38"/>
      <c r="G13" s="46" t="s">
        <v>367</v>
      </c>
      <c r="H13" s="80">
        <v>451.04</v>
      </c>
      <c r="I13" s="80">
        <v>35498.160000000003</v>
      </c>
      <c r="J13" s="80">
        <v>35500</v>
      </c>
      <c r="K13" s="80">
        <v>449.2</v>
      </c>
      <c r="L13" s="68"/>
    </row>
    <row r="14" spans="1:12" x14ac:dyDescent="0.3">
      <c r="A14" s="45" t="s">
        <v>368</v>
      </c>
      <c r="B14" s="37" t="s">
        <v>353</v>
      </c>
      <c r="C14" s="38"/>
      <c r="D14" s="38"/>
      <c r="E14" s="38"/>
      <c r="F14" s="38"/>
      <c r="G14" s="46" t="s">
        <v>369</v>
      </c>
      <c r="H14" s="80">
        <v>4415.87</v>
      </c>
      <c r="I14" s="80">
        <v>505.56</v>
      </c>
      <c r="J14" s="80">
        <v>4622.6000000000004</v>
      </c>
      <c r="K14" s="80">
        <v>298.83</v>
      </c>
      <c r="L14" s="68"/>
    </row>
    <row r="15" spans="1:12" x14ac:dyDescent="0.3">
      <c r="A15" s="45" t="s">
        <v>370</v>
      </c>
      <c r="B15" s="37" t="s">
        <v>353</v>
      </c>
      <c r="C15" s="38"/>
      <c r="D15" s="38"/>
      <c r="E15" s="38"/>
      <c r="F15" s="38"/>
      <c r="G15" s="46" t="s">
        <v>371</v>
      </c>
      <c r="H15" s="80">
        <v>66.260000000000005</v>
      </c>
      <c r="I15" s="80">
        <v>0</v>
      </c>
      <c r="J15" s="80">
        <v>0</v>
      </c>
      <c r="K15" s="80">
        <v>66.260000000000005</v>
      </c>
      <c r="L15" s="68"/>
    </row>
    <row r="16" spans="1:12" x14ac:dyDescent="0.3">
      <c r="A16" s="47" t="s">
        <v>353</v>
      </c>
      <c r="B16" s="37" t="s">
        <v>353</v>
      </c>
      <c r="C16" s="38"/>
      <c r="D16" s="38"/>
      <c r="E16" s="38"/>
      <c r="F16" s="38"/>
      <c r="G16" s="48" t="s">
        <v>353</v>
      </c>
      <c r="H16" s="81"/>
      <c r="I16" s="81"/>
      <c r="J16" s="81"/>
      <c r="K16" s="81"/>
      <c r="L16" s="69"/>
    </row>
    <row r="17" spans="1:12" x14ac:dyDescent="0.3">
      <c r="A17" s="43" t="s">
        <v>372</v>
      </c>
      <c r="B17" s="37" t="s">
        <v>353</v>
      </c>
      <c r="C17" s="38"/>
      <c r="D17" s="38"/>
      <c r="E17" s="38"/>
      <c r="F17" s="44" t="s">
        <v>373</v>
      </c>
      <c r="G17" s="40"/>
      <c r="H17" s="77">
        <v>15032695.699999999</v>
      </c>
      <c r="I17" s="77">
        <v>2371827.67</v>
      </c>
      <c r="J17" s="77">
        <v>1971025.9</v>
      </c>
      <c r="K17" s="77">
        <v>15433497.470000001</v>
      </c>
      <c r="L17" s="72"/>
    </row>
    <row r="18" spans="1:12" x14ac:dyDescent="0.3">
      <c r="A18" s="45" t="s">
        <v>374</v>
      </c>
      <c r="B18" s="37" t="s">
        <v>353</v>
      </c>
      <c r="C18" s="38"/>
      <c r="D18" s="38"/>
      <c r="E18" s="38"/>
      <c r="F18" s="38"/>
      <c r="G18" s="46" t="s">
        <v>375</v>
      </c>
      <c r="H18" s="80">
        <v>13292479.26</v>
      </c>
      <c r="I18" s="80">
        <v>2326258.2599999998</v>
      </c>
      <c r="J18" s="80">
        <v>1969710.27</v>
      </c>
      <c r="K18" s="80">
        <v>13649027.25</v>
      </c>
      <c r="L18" s="68"/>
    </row>
    <row r="19" spans="1:12" x14ac:dyDescent="0.3">
      <c r="A19" s="45" t="s">
        <v>376</v>
      </c>
      <c r="B19" s="37" t="s">
        <v>353</v>
      </c>
      <c r="C19" s="38"/>
      <c r="D19" s="38"/>
      <c r="E19" s="38"/>
      <c r="F19" s="38"/>
      <c r="G19" s="46" t="s">
        <v>377</v>
      </c>
      <c r="H19" s="80">
        <v>1121946.69</v>
      </c>
      <c r="I19" s="80">
        <v>39414.129999999997</v>
      </c>
      <c r="J19" s="80">
        <v>562.67999999999995</v>
      </c>
      <c r="K19" s="80">
        <v>1160798.1399999999</v>
      </c>
      <c r="L19" s="68"/>
    </row>
    <row r="20" spans="1:12" x14ac:dyDescent="0.3">
      <c r="A20" s="45" t="s">
        <v>378</v>
      </c>
      <c r="B20" s="37" t="s">
        <v>353</v>
      </c>
      <c r="C20" s="38"/>
      <c r="D20" s="38"/>
      <c r="E20" s="38"/>
      <c r="F20" s="38"/>
      <c r="G20" s="46" t="s">
        <v>379</v>
      </c>
      <c r="H20" s="80">
        <v>607670.84</v>
      </c>
      <c r="I20" s="80">
        <v>6118.53</v>
      </c>
      <c r="J20" s="80">
        <v>748.75</v>
      </c>
      <c r="K20" s="80">
        <v>613040.62</v>
      </c>
      <c r="L20" s="68"/>
    </row>
    <row r="21" spans="1:12" x14ac:dyDescent="0.3">
      <c r="A21" s="45" t="s">
        <v>380</v>
      </c>
      <c r="B21" s="37" t="s">
        <v>353</v>
      </c>
      <c r="C21" s="38"/>
      <c r="D21" s="38"/>
      <c r="E21" s="38"/>
      <c r="F21" s="38"/>
      <c r="G21" s="46" t="s">
        <v>381</v>
      </c>
      <c r="H21" s="80">
        <v>10598.91</v>
      </c>
      <c r="I21" s="80">
        <v>36.75</v>
      </c>
      <c r="J21" s="80">
        <v>4.2</v>
      </c>
      <c r="K21" s="80">
        <v>10631.46</v>
      </c>
      <c r="L21" s="68"/>
    </row>
    <row r="22" spans="1:12" x14ac:dyDescent="0.3">
      <c r="A22" s="47" t="s">
        <v>353</v>
      </c>
      <c r="B22" s="37" t="s">
        <v>353</v>
      </c>
      <c r="C22" s="38"/>
      <c r="D22" s="38"/>
      <c r="E22" s="38"/>
      <c r="F22" s="38"/>
      <c r="G22" s="48" t="s">
        <v>353</v>
      </c>
      <c r="H22" s="81"/>
      <c r="I22" s="81"/>
      <c r="J22" s="81"/>
      <c r="K22" s="81"/>
      <c r="L22" s="69"/>
    </row>
    <row r="23" spans="1:12" x14ac:dyDescent="0.3">
      <c r="A23" s="43" t="s">
        <v>386</v>
      </c>
      <c r="B23" s="37" t="s">
        <v>353</v>
      </c>
      <c r="C23" s="38"/>
      <c r="D23" s="44" t="s">
        <v>387</v>
      </c>
      <c r="E23" s="40"/>
      <c r="F23" s="40"/>
      <c r="G23" s="40"/>
      <c r="H23" s="77">
        <v>233558.68</v>
      </c>
      <c r="I23" s="77">
        <v>236104.76</v>
      </c>
      <c r="J23" s="77">
        <v>326073.02</v>
      </c>
      <c r="K23" s="77">
        <v>143590.42000000001</v>
      </c>
      <c r="L23" s="72"/>
    </row>
    <row r="24" spans="1:12" x14ac:dyDescent="0.3">
      <c r="A24" s="43" t="s">
        <v>388</v>
      </c>
      <c r="B24" s="37" t="s">
        <v>353</v>
      </c>
      <c r="C24" s="38"/>
      <c r="D24" s="38"/>
      <c r="E24" s="44" t="s">
        <v>389</v>
      </c>
      <c r="F24" s="40"/>
      <c r="G24" s="40"/>
      <c r="H24" s="77">
        <v>206411.74</v>
      </c>
      <c r="I24" s="77">
        <v>236104.76</v>
      </c>
      <c r="J24" s="77">
        <v>321499.34999999998</v>
      </c>
      <c r="K24" s="77">
        <v>121017.15</v>
      </c>
      <c r="L24" s="72"/>
    </row>
    <row r="25" spans="1:12" x14ac:dyDescent="0.3">
      <c r="A25" s="43" t="s">
        <v>390</v>
      </c>
      <c r="B25" s="37" t="s">
        <v>353</v>
      </c>
      <c r="C25" s="38"/>
      <c r="D25" s="38"/>
      <c r="E25" s="38"/>
      <c r="F25" s="44" t="s">
        <v>389</v>
      </c>
      <c r="G25" s="40"/>
      <c r="H25" s="77">
        <v>206411.74</v>
      </c>
      <c r="I25" s="77">
        <v>236104.76</v>
      </c>
      <c r="J25" s="77">
        <v>321499.34999999998</v>
      </c>
      <c r="K25" s="77">
        <v>121017.15</v>
      </c>
      <c r="L25" s="72"/>
    </row>
    <row r="26" spans="1:12" x14ac:dyDescent="0.3">
      <c r="A26" s="45" t="s">
        <v>391</v>
      </c>
      <c r="B26" s="37" t="s">
        <v>353</v>
      </c>
      <c r="C26" s="38"/>
      <c r="D26" s="38"/>
      <c r="E26" s="38"/>
      <c r="F26" s="38"/>
      <c r="G26" s="46" t="s">
        <v>392</v>
      </c>
      <c r="H26" s="80">
        <v>7881.89</v>
      </c>
      <c r="I26" s="80">
        <v>208.47</v>
      </c>
      <c r="J26" s="80">
        <v>0</v>
      </c>
      <c r="K26" s="80">
        <v>8090.36</v>
      </c>
      <c r="L26" s="68"/>
    </row>
    <row r="27" spans="1:12" x14ac:dyDescent="0.3">
      <c r="A27" s="45" t="s">
        <v>393</v>
      </c>
      <c r="B27" s="37" t="s">
        <v>353</v>
      </c>
      <c r="C27" s="38"/>
      <c r="D27" s="38"/>
      <c r="E27" s="38"/>
      <c r="F27" s="38"/>
      <c r="G27" s="46" t="s">
        <v>394</v>
      </c>
      <c r="H27" s="80">
        <v>185674.74</v>
      </c>
      <c r="I27" s="80">
        <v>159356.23000000001</v>
      </c>
      <c r="J27" s="80">
        <v>250134.89</v>
      </c>
      <c r="K27" s="80">
        <v>94896.08</v>
      </c>
      <c r="L27" s="68"/>
    </row>
    <row r="28" spans="1:12" x14ac:dyDescent="0.3">
      <c r="A28" s="45" t="s">
        <v>395</v>
      </c>
      <c r="B28" s="37" t="s">
        <v>353</v>
      </c>
      <c r="C28" s="38"/>
      <c r="D28" s="38"/>
      <c r="E28" s="38"/>
      <c r="F28" s="38"/>
      <c r="G28" s="46" t="s">
        <v>396</v>
      </c>
      <c r="H28" s="80">
        <v>10676.29</v>
      </c>
      <c r="I28" s="80">
        <v>6893.57</v>
      </c>
      <c r="J28" s="80">
        <v>0</v>
      </c>
      <c r="K28" s="80">
        <v>17569.86</v>
      </c>
      <c r="L28" s="68"/>
    </row>
    <row r="29" spans="1:12" x14ac:dyDescent="0.3">
      <c r="A29" s="45" t="s">
        <v>397</v>
      </c>
      <c r="B29" s="37" t="s">
        <v>353</v>
      </c>
      <c r="C29" s="38"/>
      <c r="D29" s="38"/>
      <c r="E29" s="38"/>
      <c r="F29" s="38"/>
      <c r="G29" s="46" t="s">
        <v>398</v>
      </c>
      <c r="H29" s="80">
        <v>0</v>
      </c>
      <c r="I29" s="80">
        <v>3476.8</v>
      </c>
      <c r="J29" s="80">
        <v>3476.8</v>
      </c>
      <c r="K29" s="80">
        <v>0</v>
      </c>
      <c r="L29" s="68"/>
    </row>
    <row r="30" spans="1:12" x14ac:dyDescent="0.3">
      <c r="A30" s="45" t="s">
        <v>399</v>
      </c>
      <c r="B30" s="37" t="s">
        <v>353</v>
      </c>
      <c r="C30" s="38"/>
      <c r="D30" s="38"/>
      <c r="E30" s="38"/>
      <c r="F30" s="38"/>
      <c r="G30" s="46" t="s">
        <v>400</v>
      </c>
      <c r="H30" s="80">
        <v>399.91</v>
      </c>
      <c r="I30" s="80">
        <v>0</v>
      </c>
      <c r="J30" s="80">
        <v>0</v>
      </c>
      <c r="K30" s="80">
        <v>399.91</v>
      </c>
      <c r="L30" s="68"/>
    </row>
    <row r="31" spans="1:12" x14ac:dyDescent="0.3">
      <c r="A31" s="45" t="s">
        <v>401</v>
      </c>
      <c r="B31" s="37" t="s">
        <v>353</v>
      </c>
      <c r="C31" s="38"/>
      <c r="D31" s="38"/>
      <c r="E31" s="38"/>
      <c r="F31" s="38"/>
      <c r="G31" s="46" t="s">
        <v>402</v>
      </c>
      <c r="H31" s="80">
        <v>0</v>
      </c>
      <c r="I31" s="80">
        <v>66108.75</v>
      </c>
      <c r="J31" s="80">
        <v>66108.75</v>
      </c>
      <c r="K31" s="80">
        <v>0</v>
      </c>
      <c r="L31" s="68"/>
    </row>
    <row r="32" spans="1:12" x14ac:dyDescent="0.3">
      <c r="A32" s="45" t="s">
        <v>1006</v>
      </c>
      <c r="B32" s="37" t="s">
        <v>353</v>
      </c>
      <c r="C32" s="38"/>
      <c r="D32" s="38"/>
      <c r="E32" s="38"/>
      <c r="F32" s="38"/>
      <c r="G32" s="46" t="s">
        <v>1007</v>
      </c>
      <c r="H32" s="80">
        <v>0</v>
      </c>
      <c r="I32" s="80">
        <v>60.94</v>
      </c>
      <c r="J32" s="80">
        <v>0</v>
      </c>
      <c r="K32" s="80">
        <v>60.94</v>
      </c>
      <c r="L32" s="68"/>
    </row>
    <row r="33" spans="1:12" x14ac:dyDescent="0.3">
      <c r="A33" s="45" t="s">
        <v>403</v>
      </c>
      <c r="B33" s="37" t="s">
        <v>353</v>
      </c>
      <c r="C33" s="38"/>
      <c r="D33" s="38"/>
      <c r="E33" s="38"/>
      <c r="F33" s="38"/>
      <c r="G33" s="46" t="s">
        <v>404</v>
      </c>
      <c r="H33" s="80">
        <v>1778.91</v>
      </c>
      <c r="I33" s="80">
        <v>0</v>
      </c>
      <c r="J33" s="80">
        <v>1778.91</v>
      </c>
      <c r="K33" s="80">
        <v>0</v>
      </c>
      <c r="L33" s="68"/>
    </row>
    <row r="34" spans="1:12" x14ac:dyDescent="0.3">
      <c r="A34" s="47" t="s">
        <v>353</v>
      </c>
      <c r="B34" s="37" t="s">
        <v>353</v>
      </c>
      <c r="C34" s="38"/>
      <c r="D34" s="38"/>
      <c r="E34" s="38"/>
      <c r="F34" s="38"/>
      <c r="G34" s="48" t="s">
        <v>353</v>
      </c>
      <c r="H34" s="81"/>
      <c r="I34" s="81"/>
      <c r="J34" s="81"/>
      <c r="K34" s="81"/>
      <c r="L34" s="69"/>
    </row>
    <row r="35" spans="1:12" x14ac:dyDescent="0.3">
      <c r="A35" s="43" t="s">
        <v>405</v>
      </c>
      <c r="B35" s="37" t="s">
        <v>353</v>
      </c>
      <c r="C35" s="38"/>
      <c r="D35" s="38"/>
      <c r="E35" s="44" t="s">
        <v>406</v>
      </c>
      <c r="F35" s="40"/>
      <c r="G35" s="40"/>
      <c r="H35" s="77">
        <v>27146.94</v>
      </c>
      <c r="I35" s="77">
        <v>0</v>
      </c>
      <c r="J35" s="77">
        <v>4573.67</v>
      </c>
      <c r="K35" s="77">
        <v>22573.27</v>
      </c>
      <c r="L35" s="72"/>
    </row>
    <row r="36" spans="1:12" x14ac:dyDescent="0.3">
      <c r="A36" s="43" t="s">
        <v>407</v>
      </c>
      <c r="B36" s="37" t="s">
        <v>353</v>
      </c>
      <c r="C36" s="38"/>
      <c r="D36" s="38"/>
      <c r="E36" s="38"/>
      <c r="F36" s="44" t="s">
        <v>406</v>
      </c>
      <c r="G36" s="40"/>
      <c r="H36" s="77">
        <v>27146.94</v>
      </c>
      <c r="I36" s="77">
        <v>0</v>
      </c>
      <c r="J36" s="77">
        <v>4573.67</v>
      </c>
      <c r="K36" s="77">
        <v>22573.27</v>
      </c>
      <c r="L36" s="72"/>
    </row>
    <row r="37" spans="1:12" x14ac:dyDescent="0.3">
      <c r="A37" s="45" t="s">
        <v>408</v>
      </c>
      <c r="B37" s="37" t="s">
        <v>353</v>
      </c>
      <c r="C37" s="38"/>
      <c r="D37" s="38"/>
      <c r="E37" s="38"/>
      <c r="F37" s="38"/>
      <c r="G37" s="46" t="s">
        <v>409</v>
      </c>
      <c r="H37" s="80">
        <v>27146.94</v>
      </c>
      <c r="I37" s="80">
        <v>0</v>
      </c>
      <c r="J37" s="80">
        <v>4573.67</v>
      </c>
      <c r="K37" s="80">
        <v>22573.27</v>
      </c>
      <c r="L37" s="68"/>
    </row>
    <row r="38" spans="1:12" x14ac:dyDescent="0.3">
      <c r="A38" s="47" t="s">
        <v>353</v>
      </c>
      <c r="B38" s="37" t="s">
        <v>353</v>
      </c>
      <c r="C38" s="38"/>
      <c r="D38" s="38"/>
      <c r="E38" s="38"/>
      <c r="F38" s="38"/>
      <c r="G38" s="48" t="s">
        <v>353</v>
      </c>
      <c r="H38" s="81"/>
      <c r="I38" s="81"/>
      <c r="J38" s="81"/>
      <c r="K38" s="81"/>
      <c r="L38" s="69"/>
    </row>
    <row r="39" spans="1:12" x14ac:dyDescent="0.3">
      <c r="A39" s="43" t="s">
        <v>410</v>
      </c>
      <c r="B39" s="36" t="s">
        <v>353</v>
      </c>
      <c r="C39" s="44" t="s">
        <v>411</v>
      </c>
      <c r="D39" s="40"/>
      <c r="E39" s="40"/>
      <c r="F39" s="40"/>
      <c r="G39" s="40"/>
      <c r="H39" s="77">
        <v>4709701.6100000003</v>
      </c>
      <c r="I39" s="77">
        <v>17176.43</v>
      </c>
      <c r="J39" s="77">
        <v>168459.83</v>
      </c>
      <c r="K39" s="77">
        <v>4558418.21</v>
      </c>
      <c r="L39" s="72"/>
    </row>
    <row r="40" spans="1:12" x14ac:dyDescent="0.3">
      <c r="A40" s="43" t="s">
        <v>412</v>
      </c>
      <c r="B40" s="37" t="s">
        <v>353</v>
      </c>
      <c r="C40" s="38"/>
      <c r="D40" s="44" t="s">
        <v>413</v>
      </c>
      <c r="E40" s="40"/>
      <c r="F40" s="40"/>
      <c r="G40" s="40"/>
      <c r="H40" s="77">
        <v>4709701.6100000003</v>
      </c>
      <c r="I40" s="77">
        <v>17176.43</v>
      </c>
      <c r="J40" s="77">
        <v>168459.83</v>
      </c>
      <c r="K40" s="77">
        <v>4558418.21</v>
      </c>
      <c r="L40" s="72"/>
    </row>
    <row r="41" spans="1:12" x14ac:dyDescent="0.3">
      <c r="A41" s="43" t="s">
        <v>414</v>
      </c>
      <c r="B41" s="37" t="s">
        <v>353</v>
      </c>
      <c r="C41" s="38"/>
      <c r="D41" s="38"/>
      <c r="E41" s="44" t="s">
        <v>415</v>
      </c>
      <c r="F41" s="40"/>
      <c r="G41" s="40"/>
      <c r="H41" s="77">
        <v>1937338.67</v>
      </c>
      <c r="I41" s="77">
        <v>0</v>
      </c>
      <c r="J41" s="77">
        <v>1760</v>
      </c>
      <c r="K41" s="77">
        <v>1935578.67</v>
      </c>
      <c r="L41" s="72"/>
    </row>
    <row r="42" spans="1:12" x14ac:dyDescent="0.3">
      <c r="A42" s="43" t="s">
        <v>416</v>
      </c>
      <c r="B42" s="37" t="s">
        <v>353</v>
      </c>
      <c r="C42" s="38"/>
      <c r="D42" s="38"/>
      <c r="E42" s="38"/>
      <c r="F42" s="44" t="s">
        <v>415</v>
      </c>
      <c r="G42" s="40"/>
      <c r="H42" s="77">
        <v>1937338.67</v>
      </c>
      <c r="I42" s="77">
        <v>0</v>
      </c>
      <c r="J42" s="77">
        <v>1760</v>
      </c>
      <c r="K42" s="77">
        <v>1935578.67</v>
      </c>
      <c r="L42" s="72"/>
    </row>
    <row r="43" spans="1:12" x14ac:dyDescent="0.3">
      <c r="A43" s="45" t="s">
        <v>417</v>
      </c>
      <c r="B43" s="37" t="s">
        <v>353</v>
      </c>
      <c r="C43" s="38"/>
      <c r="D43" s="38"/>
      <c r="E43" s="38"/>
      <c r="F43" s="38"/>
      <c r="G43" s="46" t="s">
        <v>418</v>
      </c>
      <c r="H43" s="80">
        <v>181970</v>
      </c>
      <c r="I43" s="80">
        <v>0</v>
      </c>
      <c r="J43" s="80">
        <v>0</v>
      </c>
      <c r="K43" s="80">
        <v>181970</v>
      </c>
      <c r="L43" s="68"/>
    </row>
    <row r="44" spans="1:12" x14ac:dyDescent="0.3">
      <c r="A44" s="45" t="s">
        <v>419</v>
      </c>
      <c r="B44" s="37" t="s">
        <v>353</v>
      </c>
      <c r="C44" s="38"/>
      <c r="D44" s="38"/>
      <c r="E44" s="38"/>
      <c r="F44" s="38"/>
      <c r="G44" s="46" t="s">
        <v>420</v>
      </c>
      <c r="H44" s="80">
        <v>178120.55</v>
      </c>
      <c r="I44" s="80">
        <v>0</v>
      </c>
      <c r="J44" s="80">
        <v>1760</v>
      </c>
      <c r="K44" s="80">
        <v>176360.55</v>
      </c>
      <c r="L44" s="68"/>
    </row>
    <row r="45" spans="1:12" x14ac:dyDescent="0.3">
      <c r="A45" s="45" t="s">
        <v>421</v>
      </c>
      <c r="B45" s="37" t="s">
        <v>353</v>
      </c>
      <c r="C45" s="38"/>
      <c r="D45" s="38"/>
      <c r="E45" s="38"/>
      <c r="F45" s="38"/>
      <c r="G45" s="46" t="s">
        <v>422</v>
      </c>
      <c r="H45" s="80">
        <v>75546.350000000006</v>
      </c>
      <c r="I45" s="80">
        <v>0</v>
      </c>
      <c r="J45" s="80">
        <v>0</v>
      </c>
      <c r="K45" s="80">
        <v>75546.350000000006</v>
      </c>
      <c r="L45" s="68"/>
    </row>
    <row r="46" spans="1:12" x14ac:dyDescent="0.3">
      <c r="A46" s="45" t="s">
        <v>423</v>
      </c>
      <c r="B46" s="37" t="s">
        <v>353</v>
      </c>
      <c r="C46" s="38"/>
      <c r="D46" s="38"/>
      <c r="E46" s="38"/>
      <c r="F46" s="38"/>
      <c r="G46" s="46" t="s">
        <v>424</v>
      </c>
      <c r="H46" s="80">
        <v>1380622.77</v>
      </c>
      <c r="I46" s="80">
        <v>0</v>
      </c>
      <c r="J46" s="80">
        <v>0</v>
      </c>
      <c r="K46" s="80">
        <v>1380622.77</v>
      </c>
      <c r="L46" s="68"/>
    </row>
    <row r="47" spans="1:12" x14ac:dyDescent="0.3">
      <c r="A47" s="45" t="s">
        <v>425</v>
      </c>
      <c r="B47" s="37" t="s">
        <v>353</v>
      </c>
      <c r="C47" s="38"/>
      <c r="D47" s="38"/>
      <c r="E47" s="38"/>
      <c r="F47" s="38"/>
      <c r="G47" s="46" t="s">
        <v>426</v>
      </c>
      <c r="H47" s="80">
        <v>121079</v>
      </c>
      <c r="I47" s="80">
        <v>0</v>
      </c>
      <c r="J47" s="80">
        <v>0</v>
      </c>
      <c r="K47" s="80">
        <v>121079</v>
      </c>
      <c r="L47" s="68"/>
    </row>
    <row r="48" spans="1:12" x14ac:dyDescent="0.3">
      <c r="A48" s="47" t="s">
        <v>353</v>
      </c>
      <c r="B48" s="37" t="s">
        <v>353</v>
      </c>
      <c r="C48" s="38"/>
      <c r="D48" s="38"/>
      <c r="E48" s="38"/>
      <c r="F48" s="38"/>
      <c r="G48" s="48" t="s">
        <v>353</v>
      </c>
      <c r="H48" s="81"/>
      <c r="I48" s="81"/>
      <c r="J48" s="81"/>
      <c r="K48" s="81"/>
      <c r="L48" s="69"/>
    </row>
    <row r="49" spans="1:12" x14ac:dyDescent="0.3">
      <c r="A49" s="43" t="s">
        <v>427</v>
      </c>
      <c r="B49" s="37" t="s">
        <v>353</v>
      </c>
      <c r="C49" s="38"/>
      <c r="D49" s="38"/>
      <c r="E49" s="44" t="s">
        <v>428</v>
      </c>
      <c r="F49" s="40"/>
      <c r="G49" s="40"/>
      <c r="H49" s="77">
        <v>-1937338.67</v>
      </c>
      <c r="I49" s="77">
        <v>1760</v>
      </c>
      <c r="J49" s="77">
        <v>0</v>
      </c>
      <c r="K49" s="77">
        <v>-1935578.67</v>
      </c>
      <c r="L49" s="72"/>
    </row>
    <row r="50" spans="1:12" x14ac:dyDescent="0.3">
      <c r="A50" s="43" t="s">
        <v>429</v>
      </c>
      <c r="B50" s="37" t="s">
        <v>353</v>
      </c>
      <c r="C50" s="38"/>
      <c r="D50" s="38"/>
      <c r="E50" s="38"/>
      <c r="F50" s="44" t="s">
        <v>428</v>
      </c>
      <c r="G50" s="40"/>
      <c r="H50" s="77">
        <v>-1937338.67</v>
      </c>
      <c r="I50" s="77">
        <v>1760</v>
      </c>
      <c r="J50" s="77">
        <v>0</v>
      </c>
      <c r="K50" s="77">
        <v>-1935578.67</v>
      </c>
      <c r="L50" s="72"/>
    </row>
    <row r="51" spans="1:12" x14ac:dyDescent="0.3">
      <c r="A51" s="45" t="s">
        <v>430</v>
      </c>
      <c r="B51" s="37" t="s">
        <v>353</v>
      </c>
      <c r="C51" s="38"/>
      <c r="D51" s="38"/>
      <c r="E51" s="38"/>
      <c r="F51" s="38"/>
      <c r="G51" s="46" t="s">
        <v>431</v>
      </c>
      <c r="H51" s="80">
        <v>-178120.55</v>
      </c>
      <c r="I51" s="80">
        <v>1760</v>
      </c>
      <c r="J51" s="80">
        <v>0</v>
      </c>
      <c r="K51" s="80">
        <v>-176360.55</v>
      </c>
      <c r="L51" s="68"/>
    </row>
    <row r="52" spans="1:12" x14ac:dyDescent="0.3">
      <c r="A52" s="45" t="s">
        <v>432</v>
      </c>
      <c r="B52" s="37" t="s">
        <v>353</v>
      </c>
      <c r="C52" s="38"/>
      <c r="D52" s="38"/>
      <c r="E52" s="38"/>
      <c r="F52" s="38"/>
      <c r="G52" s="46" t="s">
        <v>433</v>
      </c>
      <c r="H52" s="80">
        <v>-75546.350000000006</v>
      </c>
      <c r="I52" s="80">
        <v>0</v>
      </c>
      <c r="J52" s="80">
        <v>0</v>
      </c>
      <c r="K52" s="80">
        <v>-75546.350000000006</v>
      </c>
      <c r="L52" s="68"/>
    </row>
    <row r="53" spans="1:12" x14ac:dyDescent="0.3">
      <c r="A53" s="45" t="s">
        <v>434</v>
      </c>
      <c r="B53" s="37" t="s">
        <v>353</v>
      </c>
      <c r="C53" s="38"/>
      <c r="D53" s="38"/>
      <c r="E53" s="38"/>
      <c r="F53" s="38"/>
      <c r="G53" s="46" t="s">
        <v>435</v>
      </c>
      <c r="H53" s="80">
        <v>-1380622.77</v>
      </c>
      <c r="I53" s="80">
        <v>0</v>
      </c>
      <c r="J53" s="80">
        <v>0</v>
      </c>
      <c r="K53" s="80">
        <v>-1380622.77</v>
      </c>
      <c r="L53" s="68"/>
    </row>
    <row r="54" spans="1:12" x14ac:dyDescent="0.3">
      <c r="A54" s="45" t="s">
        <v>436</v>
      </c>
      <c r="B54" s="37" t="s">
        <v>353</v>
      </c>
      <c r="C54" s="38"/>
      <c r="D54" s="38"/>
      <c r="E54" s="38"/>
      <c r="F54" s="38"/>
      <c r="G54" s="46" t="s">
        <v>437</v>
      </c>
      <c r="H54" s="80">
        <v>-181970</v>
      </c>
      <c r="I54" s="80">
        <v>0</v>
      </c>
      <c r="J54" s="80">
        <v>0</v>
      </c>
      <c r="K54" s="80">
        <v>-181970</v>
      </c>
      <c r="L54" s="68"/>
    </row>
    <row r="55" spans="1:12" x14ac:dyDescent="0.3">
      <c r="A55" s="45" t="s">
        <v>438</v>
      </c>
      <c r="B55" s="37" t="s">
        <v>353</v>
      </c>
      <c r="C55" s="38"/>
      <c r="D55" s="38"/>
      <c r="E55" s="38"/>
      <c r="F55" s="38"/>
      <c r="G55" s="46" t="s">
        <v>439</v>
      </c>
      <c r="H55" s="80">
        <v>-121079</v>
      </c>
      <c r="I55" s="80">
        <v>0</v>
      </c>
      <c r="J55" s="80">
        <v>0</v>
      </c>
      <c r="K55" s="80">
        <v>-121079</v>
      </c>
      <c r="L55" s="68"/>
    </row>
    <row r="56" spans="1:12" x14ac:dyDescent="0.3">
      <c r="A56" s="47" t="s">
        <v>353</v>
      </c>
      <c r="B56" s="37" t="s">
        <v>353</v>
      </c>
      <c r="C56" s="38"/>
      <c r="D56" s="38"/>
      <c r="E56" s="38"/>
      <c r="F56" s="38"/>
      <c r="G56" s="48" t="s">
        <v>353</v>
      </c>
      <c r="H56" s="81"/>
      <c r="I56" s="81"/>
      <c r="J56" s="81"/>
      <c r="K56" s="81"/>
      <c r="L56" s="69"/>
    </row>
    <row r="57" spans="1:12" x14ac:dyDescent="0.3">
      <c r="A57" s="43" t="s">
        <v>440</v>
      </c>
      <c r="B57" s="37" t="s">
        <v>353</v>
      </c>
      <c r="C57" s="38"/>
      <c r="D57" s="38"/>
      <c r="E57" s="44" t="s">
        <v>441</v>
      </c>
      <c r="F57" s="40"/>
      <c r="G57" s="40"/>
      <c r="H57" s="77">
        <v>18352160.75</v>
      </c>
      <c r="I57" s="77">
        <v>5936.9</v>
      </c>
      <c r="J57" s="77">
        <v>11296</v>
      </c>
      <c r="K57" s="77">
        <v>18346801.649999999</v>
      </c>
      <c r="L57" s="72"/>
    </row>
    <row r="58" spans="1:12" x14ac:dyDescent="0.3">
      <c r="A58" s="43" t="s">
        <v>442</v>
      </c>
      <c r="B58" s="37" t="s">
        <v>353</v>
      </c>
      <c r="C58" s="38"/>
      <c r="D58" s="38"/>
      <c r="E58" s="38"/>
      <c r="F58" s="44" t="s">
        <v>441</v>
      </c>
      <c r="G58" s="40"/>
      <c r="H58" s="77">
        <v>18352160.75</v>
      </c>
      <c r="I58" s="77">
        <v>5936.9</v>
      </c>
      <c r="J58" s="77">
        <v>11296</v>
      </c>
      <c r="K58" s="77">
        <v>18346801.649999999</v>
      </c>
      <c r="L58" s="72"/>
    </row>
    <row r="59" spans="1:12" x14ac:dyDescent="0.3">
      <c r="A59" s="45" t="s">
        <v>443</v>
      </c>
      <c r="B59" s="37" t="s">
        <v>353</v>
      </c>
      <c r="C59" s="38"/>
      <c r="D59" s="38"/>
      <c r="E59" s="38"/>
      <c r="F59" s="38"/>
      <c r="G59" s="46" t="s">
        <v>424</v>
      </c>
      <c r="H59" s="80">
        <v>328248.56</v>
      </c>
      <c r="I59" s="80">
        <v>0</v>
      </c>
      <c r="J59" s="80">
        <v>0</v>
      </c>
      <c r="K59" s="80">
        <v>328248.56</v>
      </c>
      <c r="L59" s="68"/>
    </row>
    <row r="60" spans="1:12" x14ac:dyDescent="0.3">
      <c r="A60" s="45" t="s">
        <v>444</v>
      </c>
      <c r="B60" s="37" t="s">
        <v>353</v>
      </c>
      <c r="C60" s="38"/>
      <c r="D60" s="38"/>
      <c r="E60" s="38"/>
      <c r="F60" s="38"/>
      <c r="G60" s="46" t="s">
        <v>445</v>
      </c>
      <c r="H60" s="80">
        <v>192699.85</v>
      </c>
      <c r="I60" s="80">
        <v>0</v>
      </c>
      <c r="J60" s="80">
        <v>2400</v>
      </c>
      <c r="K60" s="80">
        <v>190299.85</v>
      </c>
      <c r="L60" s="68"/>
    </row>
    <row r="61" spans="1:12" x14ac:dyDescent="0.3">
      <c r="A61" s="45" t="s">
        <v>446</v>
      </c>
      <c r="B61" s="37" t="s">
        <v>353</v>
      </c>
      <c r="C61" s="38"/>
      <c r="D61" s="38"/>
      <c r="E61" s="38"/>
      <c r="F61" s="38"/>
      <c r="G61" s="46" t="s">
        <v>447</v>
      </c>
      <c r="H61" s="80">
        <v>2377742.0099999998</v>
      </c>
      <c r="I61" s="80">
        <v>0</v>
      </c>
      <c r="J61" s="80">
        <v>0</v>
      </c>
      <c r="K61" s="80">
        <v>2377742.0099999998</v>
      </c>
      <c r="L61" s="68"/>
    </row>
    <row r="62" spans="1:12" x14ac:dyDescent="0.3">
      <c r="A62" s="45" t="s">
        <v>448</v>
      </c>
      <c r="B62" s="37" t="s">
        <v>353</v>
      </c>
      <c r="C62" s="38"/>
      <c r="D62" s="38"/>
      <c r="E62" s="38"/>
      <c r="F62" s="38"/>
      <c r="G62" s="46" t="s">
        <v>422</v>
      </c>
      <c r="H62" s="80">
        <v>1933472.66</v>
      </c>
      <c r="I62" s="80">
        <v>0</v>
      </c>
      <c r="J62" s="80">
        <v>0</v>
      </c>
      <c r="K62" s="80">
        <v>1933472.66</v>
      </c>
      <c r="L62" s="68"/>
    </row>
    <row r="63" spans="1:12" x14ac:dyDescent="0.3">
      <c r="A63" s="45" t="s">
        <v>449</v>
      </c>
      <c r="B63" s="37" t="s">
        <v>353</v>
      </c>
      <c r="C63" s="38"/>
      <c r="D63" s="38"/>
      <c r="E63" s="38"/>
      <c r="F63" s="38"/>
      <c r="G63" s="46" t="s">
        <v>420</v>
      </c>
      <c r="H63" s="80">
        <v>4208583.07</v>
      </c>
      <c r="I63" s="80">
        <v>5936.9</v>
      </c>
      <c r="J63" s="80">
        <v>2525</v>
      </c>
      <c r="K63" s="80">
        <v>4211994.97</v>
      </c>
      <c r="L63" s="68"/>
    </row>
    <row r="64" spans="1:12" x14ac:dyDescent="0.3">
      <c r="A64" s="45" t="s">
        <v>450</v>
      </c>
      <c r="B64" s="37" t="s">
        <v>353</v>
      </c>
      <c r="C64" s="38"/>
      <c r="D64" s="38"/>
      <c r="E64" s="38"/>
      <c r="F64" s="38"/>
      <c r="G64" s="46" t="s">
        <v>451</v>
      </c>
      <c r="H64" s="80">
        <v>7663494.0899999999</v>
      </c>
      <c r="I64" s="80">
        <v>0</v>
      </c>
      <c r="J64" s="80">
        <v>0</v>
      </c>
      <c r="K64" s="80">
        <v>7663494.0899999999</v>
      </c>
      <c r="L64" s="68"/>
    </row>
    <row r="65" spans="1:12" x14ac:dyDescent="0.3">
      <c r="A65" s="45" t="s">
        <v>452</v>
      </c>
      <c r="B65" s="37" t="s">
        <v>353</v>
      </c>
      <c r="C65" s="38"/>
      <c r="D65" s="38"/>
      <c r="E65" s="38"/>
      <c r="F65" s="38"/>
      <c r="G65" s="46" t="s">
        <v>453</v>
      </c>
      <c r="H65" s="80">
        <v>1235227.45</v>
      </c>
      <c r="I65" s="80">
        <v>0</v>
      </c>
      <c r="J65" s="80">
        <v>0</v>
      </c>
      <c r="K65" s="80">
        <v>1235227.45</v>
      </c>
      <c r="L65" s="68"/>
    </row>
    <row r="66" spans="1:12" x14ac:dyDescent="0.3">
      <c r="A66" s="45" t="s">
        <v>454</v>
      </c>
      <c r="B66" s="37" t="s">
        <v>353</v>
      </c>
      <c r="C66" s="38"/>
      <c r="D66" s="38"/>
      <c r="E66" s="38"/>
      <c r="F66" s="38"/>
      <c r="G66" s="46" t="s">
        <v>455</v>
      </c>
      <c r="H66" s="80">
        <v>104497</v>
      </c>
      <c r="I66" s="80">
        <v>0</v>
      </c>
      <c r="J66" s="80">
        <v>0</v>
      </c>
      <c r="K66" s="80">
        <v>104497</v>
      </c>
      <c r="L66" s="68"/>
    </row>
    <row r="67" spans="1:12" x14ac:dyDescent="0.3">
      <c r="A67" s="45" t="s">
        <v>456</v>
      </c>
      <c r="B67" s="37" t="s">
        <v>353</v>
      </c>
      <c r="C67" s="38"/>
      <c r="D67" s="38"/>
      <c r="E67" s="38"/>
      <c r="F67" s="38"/>
      <c r="G67" s="46" t="s">
        <v>418</v>
      </c>
      <c r="H67" s="80">
        <v>293156.06</v>
      </c>
      <c r="I67" s="80">
        <v>0</v>
      </c>
      <c r="J67" s="80">
        <v>6371</v>
      </c>
      <c r="K67" s="80">
        <v>286785.06</v>
      </c>
      <c r="L67" s="68"/>
    </row>
    <row r="68" spans="1:12" x14ac:dyDescent="0.3">
      <c r="A68" s="45" t="s">
        <v>457</v>
      </c>
      <c r="B68" s="37" t="s">
        <v>353</v>
      </c>
      <c r="C68" s="38"/>
      <c r="D68" s="38"/>
      <c r="E68" s="38"/>
      <c r="F68" s="38"/>
      <c r="G68" s="46" t="s">
        <v>458</v>
      </c>
      <c r="H68" s="80">
        <v>15040</v>
      </c>
      <c r="I68" s="80">
        <v>0</v>
      </c>
      <c r="J68" s="80">
        <v>0</v>
      </c>
      <c r="K68" s="80">
        <v>15040</v>
      </c>
      <c r="L68" s="68"/>
    </row>
    <row r="69" spans="1:12" x14ac:dyDescent="0.3">
      <c r="A69" s="47" t="s">
        <v>353</v>
      </c>
      <c r="B69" s="37" t="s">
        <v>353</v>
      </c>
      <c r="C69" s="38"/>
      <c r="D69" s="38"/>
      <c r="E69" s="38"/>
      <c r="F69" s="38"/>
      <c r="G69" s="48" t="s">
        <v>353</v>
      </c>
      <c r="H69" s="81"/>
      <c r="I69" s="81"/>
      <c r="J69" s="81"/>
      <c r="K69" s="81"/>
      <c r="L69" s="69"/>
    </row>
    <row r="70" spans="1:12" x14ac:dyDescent="0.3">
      <c r="A70" s="43" t="s">
        <v>459</v>
      </c>
      <c r="B70" s="37" t="s">
        <v>353</v>
      </c>
      <c r="C70" s="38"/>
      <c r="D70" s="38"/>
      <c r="E70" s="44" t="s">
        <v>460</v>
      </c>
      <c r="F70" s="40"/>
      <c r="G70" s="40"/>
      <c r="H70" s="77">
        <v>-13661784.060000001</v>
      </c>
      <c r="I70" s="77">
        <v>9479.5300000000007</v>
      </c>
      <c r="J70" s="77">
        <v>154762.07999999999</v>
      </c>
      <c r="K70" s="77">
        <v>-13807066.609999999</v>
      </c>
      <c r="L70" s="72"/>
    </row>
    <row r="71" spans="1:12" x14ac:dyDescent="0.3">
      <c r="A71" s="43" t="s">
        <v>461</v>
      </c>
      <c r="B71" s="37" t="s">
        <v>353</v>
      </c>
      <c r="C71" s="38"/>
      <c r="D71" s="38"/>
      <c r="E71" s="38"/>
      <c r="F71" s="44" t="s">
        <v>460</v>
      </c>
      <c r="G71" s="40"/>
      <c r="H71" s="77">
        <v>-13661784.060000001</v>
      </c>
      <c r="I71" s="77">
        <v>9479.5300000000007</v>
      </c>
      <c r="J71" s="77">
        <v>154762.07999999999</v>
      </c>
      <c r="K71" s="77">
        <v>-13807066.609999999</v>
      </c>
      <c r="L71" s="72"/>
    </row>
    <row r="72" spans="1:12" x14ac:dyDescent="0.3">
      <c r="A72" s="45" t="s">
        <v>462</v>
      </c>
      <c r="B72" s="37" t="s">
        <v>353</v>
      </c>
      <c r="C72" s="38"/>
      <c r="D72" s="38"/>
      <c r="E72" s="38"/>
      <c r="F72" s="38"/>
      <c r="G72" s="46" t="s">
        <v>463</v>
      </c>
      <c r="H72" s="80">
        <v>-2377742.0099999998</v>
      </c>
      <c r="I72" s="80">
        <v>0</v>
      </c>
      <c r="J72" s="80">
        <v>0</v>
      </c>
      <c r="K72" s="80">
        <v>-2377742.0099999998</v>
      </c>
      <c r="L72" s="68"/>
    </row>
    <row r="73" spans="1:12" x14ac:dyDescent="0.3">
      <c r="A73" s="45" t="s">
        <v>464</v>
      </c>
      <c r="B73" s="37" t="s">
        <v>353</v>
      </c>
      <c r="C73" s="38"/>
      <c r="D73" s="38"/>
      <c r="E73" s="38"/>
      <c r="F73" s="38"/>
      <c r="G73" s="46" t="s">
        <v>431</v>
      </c>
      <c r="H73" s="80">
        <v>-1945812.98</v>
      </c>
      <c r="I73" s="80">
        <v>2394.56</v>
      </c>
      <c r="J73" s="80">
        <v>47884.36</v>
      </c>
      <c r="K73" s="80">
        <v>-1991302.78</v>
      </c>
      <c r="L73" s="68"/>
    </row>
    <row r="74" spans="1:12" x14ac:dyDescent="0.3">
      <c r="A74" s="45" t="s">
        <v>465</v>
      </c>
      <c r="B74" s="37" t="s">
        <v>353</v>
      </c>
      <c r="C74" s="38"/>
      <c r="D74" s="38"/>
      <c r="E74" s="38"/>
      <c r="F74" s="38"/>
      <c r="G74" s="46" t="s">
        <v>433</v>
      </c>
      <c r="H74" s="80">
        <v>-1207078.8600000001</v>
      </c>
      <c r="I74" s="80">
        <v>0</v>
      </c>
      <c r="J74" s="80">
        <v>11510.43</v>
      </c>
      <c r="K74" s="80">
        <v>-1218589.29</v>
      </c>
      <c r="L74" s="68"/>
    </row>
    <row r="75" spans="1:12" x14ac:dyDescent="0.3">
      <c r="A75" s="45" t="s">
        <v>466</v>
      </c>
      <c r="B75" s="37" t="s">
        <v>353</v>
      </c>
      <c r="C75" s="38"/>
      <c r="D75" s="38"/>
      <c r="E75" s="38"/>
      <c r="F75" s="38"/>
      <c r="G75" s="46" t="s">
        <v>435</v>
      </c>
      <c r="H75" s="80">
        <v>-328248.56</v>
      </c>
      <c r="I75" s="80">
        <v>0</v>
      </c>
      <c r="J75" s="80">
        <v>0</v>
      </c>
      <c r="K75" s="80">
        <v>-328248.56</v>
      </c>
      <c r="L75" s="68"/>
    </row>
    <row r="76" spans="1:12" x14ac:dyDescent="0.3">
      <c r="A76" s="45" t="s">
        <v>467</v>
      </c>
      <c r="B76" s="37" t="s">
        <v>353</v>
      </c>
      <c r="C76" s="38"/>
      <c r="D76" s="38"/>
      <c r="E76" s="38"/>
      <c r="F76" s="38"/>
      <c r="G76" s="46" t="s">
        <v>468</v>
      </c>
      <c r="H76" s="80">
        <v>-624765.22</v>
      </c>
      <c r="I76" s="80">
        <v>0</v>
      </c>
      <c r="J76" s="80">
        <v>12538.65</v>
      </c>
      <c r="K76" s="80">
        <v>-637303.87</v>
      </c>
      <c r="L76" s="68"/>
    </row>
    <row r="77" spans="1:12" x14ac:dyDescent="0.3">
      <c r="A77" s="45" t="s">
        <v>469</v>
      </c>
      <c r="B77" s="37" t="s">
        <v>353</v>
      </c>
      <c r="C77" s="38"/>
      <c r="D77" s="38"/>
      <c r="E77" s="38"/>
      <c r="F77" s="38"/>
      <c r="G77" s="46" t="s">
        <v>470</v>
      </c>
      <c r="H77" s="80">
        <v>-72219.34</v>
      </c>
      <c r="I77" s="80">
        <v>0</v>
      </c>
      <c r="J77" s="80">
        <v>887.5</v>
      </c>
      <c r="K77" s="80">
        <v>-73106.84</v>
      </c>
      <c r="L77" s="68"/>
    </row>
    <row r="78" spans="1:12" x14ac:dyDescent="0.3">
      <c r="A78" s="45" t="s">
        <v>471</v>
      </c>
      <c r="B78" s="37" t="s">
        <v>353</v>
      </c>
      <c r="C78" s="38"/>
      <c r="D78" s="38"/>
      <c r="E78" s="38"/>
      <c r="F78" s="38"/>
      <c r="G78" s="46" t="s">
        <v>472</v>
      </c>
      <c r="H78" s="80">
        <v>-6657226.46</v>
      </c>
      <c r="I78" s="80">
        <v>0</v>
      </c>
      <c r="J78" s="80">
        <v>80561.039999999994</v>
      </c>
      <c r="K78" s="80">
        <v>-6737787.5</v>
      </c>
      <c r="L78" s="68"/>
    </row>
    <row r="79" spans="1:12" x14ac:dyDescent="0.3">
      <c r="A79" s="45" t="s">
        <v>473</v>
      </c>
      <c r="B79" s="37" t="s">
        <v>353</v>
      </c>
      <c r="C79" s="38"/>
      <c r="D79" s="38"/>
      <c r="E79" s="38"/>
      <c r="F79" s="38"/>
      <c r="G79" s="46" t="s">
        <v>474</v>
      </c>
      <c r="H79" s="80">
        <v>-159594.29999999999</v>
      </c>
      <c r="I79" s="80">
        <v>946.85</v>
      </c>
      <c r="J79" s="80">
        <v>786.16</v>
      </c>
      <c r="K79" s="80">
        <v>-159433.60999999999</v>
      </c>
      <c r="L79" s="68"/>
    </row>
    <row r="80" spans="1:12" x14ac:dyDescent="0.3">
      <c r="A80" s="45" t="s">
        <v>475</v>
      </c>
      <c r="B80" s="37" t="s">
        <v>353</v>
      </c>
      <c r="C80" s="38"/>
      <c r="D80" s="38"/>
      <c r="E80" s="38"/>
      <c r="F80" s="38"/>
      <c r="G80" s="46" t="s">
        <v>437</v>
      </c>
      <c r="H80" s="80">
        <v>-279576.08</v>
      </c>
      <c r="I80" s="80">
        <v>6138.12</v>
      </c>
      <c r="J80" s="80">
        <v>435.29</v>
      </c>
      <c r="K80" s="80">
        <v>-273873.25</v>
      </c>
      <c r="L80" s="68"/>
    </row>
    <row r="81" spans="1:12" x14ac:dyDescent="0.3">
      <c r="A81" s="45" t="s">
        <v>476</v>
      </c>
      <c r="B81" s="37" t="s">
        <v>353</v>
      </c>
      <c r="C81" s="38"/>
      <c r="D81" s="38"/>
      <c r="E81" s="38"/>
      <c r="F81" s="38"/>
      <c r="G81" s="46" t="s">
        <v>477</v>
      </c>
      <c r="H81" s="80">
        <v>-9520.25</v>
      </c>
      <c r="I81" s="80">
        <v>0</v>
      </c>
      <c r="J81" s="80">
        <v>158.65</v>
      </c>
      <c r="K81" s="80">
        <v>-9678.9</v>
      </c>
      <c r="L81" s="68"/>
    </row>
    <row r="82" spans="1:12" x14ac:dyDescent="0.3">
      <c r="A82" s="47" t="s">
        <v>353</v>
      </c>
      <c r="B82" s="37" t="s">
        <v>353</v>
      </c>
      <c r="C82" s="38"/>
      <c r="D82" s="38"/>
      <c r="E82" s="38"/>
      <c r="F82" s="38"/>
      <c r="G82" s="48" t="s">
        <v>353</v>
      </c>
      <c r="H82" s="81"/>
      <c r="I82" s="81"/>
      <c r="J82" s="81"/>
      <c r="K82" s="81"/>
      <c r="L82" s="69"/>
    </row>
    <row r="83" spans="1:12" x14ac:dyDescent="0.3">
      <c r="A83" s="43" t="s">
        <v>478</v>
      </c>
      <c r="B83" s="37" t="s">
        <v>353</v>
      </c>
      <c r="C83" s="38"/>
      <c r="D83" s="38"/>
      <c r="E83" s="44" t="s">
        <v>479</v>
      </c>
      <c r="F83" s="40"/>
      <c r="G83" s="40"/>
      <c r="H83" s="77">
        <v>206769.81</v>
      </c>
      <c r="I83" s="77">
        <v>0</v>
      </c>
      <c r="J83" s="77">
        <v>0</v>
      </c>
      <c r="K83" s="77">
        <v>206769.81</v>
      </c>
      <c r="L83" s="72"/>
    </row>
    <row r="84" spans="1:12" x14ac:dyDescent="0.3">
      <c r="A84" s="43" t="s">
        <v>480</v>
      </c>
      <c r="B84" s="37" t="s">
        <v>353</v>
      </c>
      <c r="C84" s="38"/>
      <c r="D84" s="38"/>
      <c r="E84" s="38"/>
      <c r="F84" s="44" t="s">
        <v>479</v>
      </c>
      <c r="G84" s="40"/>
      <c r="H84" s="77">
        <v>206769.81</v>
      </c>
      <c r="I84" s="77">
        <v>0</v>
      </c>
      <c r="J84" s="77">
        <v>0</v>
      </c>
      <c r="K84" s="77">
        <v>206769.81</v>
      </c>
      <c r="L84" s="72"/>
    </row>
    <row r="85" spans="1:12" x14ac:dyDescent="0.3">
      <c r="A85" s="45" t="s">
        <v>481</v>
      </c>
      <c r="B85" s="37" t="s">
        <v>353</v>
      </c>
      <c r="C85" s="38"/>
      <c r="D85" s="38"/>
      <c r="E85" s="38"/>
      <c r="F85" s="38"/>
      <c r="G85" s="46" t="s">
        <v>482</v>
      </c>
      <c r="H85" s="80">
        <v>206769.81</v>
      </c>
      <c r="I85" s="80">
        <v>0</v>
      </c>
      <c r="J85" s="80">
        <v>0</v>
      </c>
      <c r="K85" s="80">
        <v>206769.81</v>
      </c>
      <c r="L85" s="68"/>
    </row>
    <row r="86" spans="1:12" x14ac:dyDescent="0.3">
      <c r="A86" s="47" t="s">
        <v>353</v>
      </c>
      <c r="B86" s="37" t="s">
        <v>353</v>
      </c>
      <c r="C86" s="38"/>
      <c r="D86" s="38"/>
      <c r="E86" s="38"/>
      <c r="F86" s="38"/>
      <c r="G86" s="48" t="s">
        <v>353</v>
      </c>
      <c r="H86" s="81"/>
      <c r="I86" s="81"/>
      <c r="J86" s="81"/>
      <c r="K86" s="81"/>
      <c r="L86" s="69"/>
    </row>
    <row r="87" spans="1:12" x14ac:dyDescent="0.3">
      <c r="A87" s="43" t="s">
        <v>483</v>
      </c>
      <c r="B87" s="37" t="s">
        <v>353</v>
      </c>
      <c r="C87" s="38"/>
      <c r="D87" s="38"/>
      <c r="E87" s="44" t="s">
        <v>484</v>
      </c>
      <c r="F87" s="40"/>
      <c r="G87" s="40"/>
      <c r="H87" s="77">
        <v>-187444.89</v>
      </c>
      <c r="I87" s="77">
        <v>0</v>
      </c>
      <c r="J87" s="77">
        <v>641.75</v>
      </c>
      <c r="K87" s="77">
        <v>-188086.64</v>
      </c>
      <c r="L87" s="72"/>
    </row>
    <row r="88" spans="1:12" x14ac:dyDescent="0.3">
      <c r="A88" s="43" t="s">
        <v>485</v>
      </c>
      <c r="B88" s="37" t="s">
        <v>353</v>
      </c>
      <c r="C88" s="38"/>
      <c r="D88" s="38"/>
      <c r="E88" s="38"/>
      <c r="F88" s="44" t="s">
        <v>486</v>
      </c>
      <c r="G88" s="40"/>
      <c r="H88" s="77">
        <v>-187444.89</v>
      </c>
      <c r="I88" s="77">
        <v>0</v>
      </c>
      <c r="J88" s="77">
        <v>641.75</v>
      </c>
      <c r="K88" s="77">
        <v>-188086.64</v>
      </c>
      <c r="L88" s="72"/>
    </row>
    <row r="89" spans="1:12" x14ac:dyDescent="0.3">
      <c r="A89" s="45" t="s">
        <v>487</v>
      </c>
      <c r="B89" s="37" t="s">
        <v>353</v>
      </c>
      <c r="C89" s="38"/>
      <c r="D89" s="38"/>
      <c r="E89" s="38"/>
      <c r="F89" s="38"/>
      <c r="G89" s="46" t="s">
        <v>488</v>
      </c>
      <c r="H89" s="80">
        <v>-187444.89</v>
      </c>
      <c r="I89" s="80">
        <v>0</v>
      </c>
      <c r="J89" s="80">
        <v>641.75</v>
      </c>
      <c r="K89" s="80">
        <v>-188086.64</v>
      </c>
      <c r="L89" s="68"/>
    </row>
    <row r="90" spans="1:12" x14ac:dyDescent="0.3">
      <c r="A90" s="43" t="s">
        <v>353</v>
      </c>
      <c r="B90" s="37" t="s">
        <v>353</v>
      </c>
      <c r="C90" s="38"/>
      <c r="D90" s="38"/>
      <c r="E90" s="44" t="s">
        <v>353</v>
      </c>
      <c r="F90" s="40"/>
      <c r="G90" s="40"/>
      <c r="H90" s="79"/>
      <c r="I90" s="79"/>
      <c r="J90" s="79"/>
      <c r="K90" s="79"/>
      <c r="L90" s="73"/>
    </row>
    <row r="91" spans="1:12" x14ac:dyDescent="0.3">
      <c r="A91" s="43" t="s">
        <v>54</v>
      </c>
      <c r="B91" s="44" t="s">
        <v>489</v>
      </c>
      <c r="C91" s="40"/>
      <c r="D91" s="40"/>
      <c r="E91" s="40"/>
      <c r="F91" s="40"/>
      <c r="G91" s="40"/>
      <c r="H91" s="77">
        <v>19986167.289999999</v>
      </c>
      <c r="I91" s="77">
        <v>9687618.4800000004</v>
      </c>
      <c r="J91" s="77">
        <v>9848662.0600000005</v>
      </c>
      <c r="K91" s="77">
        <v>20147210.870000001</v>
      </c>
      <c r="L91" s="72"/>
    </row>
    <row r="92" spans="1:12" x14ac:dyDescent="0.3">
      <c r="A92" s="43" t="s">
        <v>490</v>
      </c>
      <c r="B92" s="36" t="s">
        <v>353</v>
      </c>
      <c r="C92" s="44" t="s">
        <v>491</v>
      </c>
      <c r="D92" s="40"/>
      <c r="E92" s="40"/>
      <c r="F92" s="40"/>
      <c r="G92" s="40"/>
      <c r="H92" s="77">
        <v>14936627.300000001</v>
      </c>
      <c r="I92" s="77">
        <v>9536335.0800000001</v>
      </c>
      <c r="J92" s="77">
        <v>9845255.1799999997</v>
      </c>
      <c r="K92" s="77">
        <v>15245547.4</v>
      </c>
      <c r="L92" s="72"/>
    </row>
    <row r="93" spans="1:12" x14ac:dyDescent="0.3">
      <c r="A93" s="43" t="s">
        <v>492</v>
      </c>
      <c r="B93" s="37" t="s">
        <v>353</v>
      </c>
      <c r="C93" s="38"/>
      <c r="D93" s="44" t="s">
        <v>493</v>
      </c>
      <c r="E93" s="40"/>
      <c r="F93" s="40"/>
      <c r="G93" s="40"/>
      <c r="H93" s="77">
        <v>4671523.45</v>
      </c>
      <c r="I93" s="77">
        <v>6358161.9299999997</v>
      </c>
      <c r="J93" s="77">
        <v>6564123.9900000002</v>
      </c>
      <c r="K93" s="77">
        <v>4877485.51</v>
      </c>
      <c r="L93" s="72"/>
    </row>
    <row r="94" spans="1:12" x14ac:dyDescent="0.3">
      <c r="A94" s="43" t="s">
        <v>494</v>
      </c>
      <c r="B94" s="37" t="s">
        <v>353</v>
      </c>
      <c r="C94" s="38"/>
      <c r="D94" s="38"/>
      <c r="E94" s="44" t="s">
        <v>495</v>
      </c>
      <c r="F94" s="40"/>
      <c r="G94" s="40"/>
      <c r="H94" s="77">
        <v>3332896.54</v>
      </c>
      <c r="I94" s="77">
        <v>5078542.92</v>
      </c>
      <c r="J94" s="77">
        <v>4997195.76</v>
      </c>
      <c r="K94" s="77">
        <v>3251549.38</v>
      </c>
      <c r="L94" s="72"/>
    </row>
    <row r="95" spans="1:12" x14ac:dyDescent="0.3">
      <c r="A95" s="43" t="s">
        <v>496</v>
      </c>
      <c r="B95" s="37" t="s">
        <v>353</v>
      </c>
      <c r="C95" s="38"/>
      <c r="D95" s="38"/>
      <c r="E95" s="38"/>
      <c r="F95" s="44" t="s">
        <v>495</v>
      </c>
      <c r="G95" s="40"/>
      <c r="H95" s="77">
        <v>3332896.54</v>
      </c>
      <c r="I95" s="77">
        <v>5078542.92</v>
      </c>
      <c r="J95" s="77">
        <v>4997195.76</v>
      </c>
      <c r="K95" s="77">
        <v>3251549.38</v>
      </c>
      <c r="L95" s="72"/>
    </row>
    <row r="96" spans="1:12" x14ac:dyDescent="0.3">
      <c r="A96" s="45" t="s">
        <v>497</v>
      </c>
      <c r="B96" s="37" t="s">
        <v>353</v>
      </c>
      <c r="C96" s="38"/>
      <c r="D96" s="38"/>
      <c r="E96" s="38"/>
      <c r="F96" s="38"/>
      <c r="G96" s="46" t="s">
        <v>498</v>
      </c>
      <c r="H96" s="80">
        <v>0</v>
      </c>
      <c r="I96" s="80">
        <v>1467177.98</v>
      </c>
      <c r="J96" s="80">
        <v>1467177.98</v>
      </c>
      <c r="K96" s="80">
        <v>0</v>
      </c>
      <c r="L96" s="68"/>
    </row>
    <row r="97" spans="1:12" x14ac:dyDescent="0.3">
      <c r="A97" s="45" t="s">
        <v>499</v>
      </c>
      <c r="B97" s="37" t="s">
        <v>353</v>
      </c>
      <c r="C97" s="38"/>
      <c r="D97" s="38"/>
      <c r="E97" s="38"/>
      <c r="F97" s="38"/>
      <c r="G97" s="46" t="s">
        <v>500</v>
      </c>
      <c r="H97" s="80">
        <v>2413476.0499999998</v>
      </c>
      <c r="I97" s="80">
        <v>2413476.0499999998</v>
      </c>
      <c r="J97" s="80">
        <v>2175298.2400000002</v>
      </c>
      <c r="K97" s="80">
        <v>2175298.2400000002</v>
      </c>
      <c r="L97" s="68"/>
    </row>
    <row r="98" spans="1:12" x14ac:dyDescent="0.3">
      <c r="A98" s="45" t="s">
        <v>501</v>
      </c>
      <c r="B98" s="37" t="s">
        <v>353</v>
      </c>
      <c r="C98" s="38"/>
      <c r="D98" s="38"/>
      <c r="E98" s="38"/>
      <c r="F98" s="38"/>
      <c r="G98" s="46" t="s">
        <v>502</v>
      </c>
      <c r="H98" s="80">
        <v>782764.8</v>
      </c>
      <c r="I98" s="80">
        <v>782764.8</v>
      </c>
      <c r="J98" s="80">
        <v>927687.46</v>
      </c>
      <c r="K98" s="80">
        <v>927687.46</v>
      </c>
      <c r="L98" s="68"/>
    </row>
    <row r="99" spans="1:12" x14ac:dyDescent="0.3">
      <c r="A99" s="45" t="s">
        <v>503</v>
      </c>
      <c r="B99" s="37" t="s">
        <v>353</v>
      </c>
      <c r="C99" s="38"/>
      <c r="D99" s="38"/>
      <c r="E99" s="38"/>
      <c r="F99" s="38"/>
      <c r="G99" s="46" t="s">
        <v>504</v>
      </c>
      <c r="H99" s="80">
        <v>0</v>
      </c>
      <c r="I99" s="80">
        <v>4892.1899999999996</v>
      </c>
      <c r="J99" s="80">
        <v>4892.1899999999996</v>
      </c>
      <c r="K99" s="80">
        <v>0</v>
      </c>
      <c r="L99" s="68"/>
    </row>
    <row r="100" spans="1:12" x14ac:dyDescent="0.3">
      <c r="A100" s="45" t="s">
        <v>505</v>
      </c>
      <c r="B100" s="37" t="s">
        <v>353</v>
      </c>
      <c r="C100" s="38"/>
      <c r="D100" s="38"/>
      <c r="E100" s="38"/>
      <c r="F100" s="38"/>
      <c r="G100" s="46" t="s">
        <v>506</v>
      </c>
      <c r="H100" s="80">
        <v>0</v>
      </c>
      <c r="I100" s="80">
        <v>27768.07</v>
      </c>
      <c r="J100" s="80">
        <v>27768.07</v>
      </c>
      <c r="K100" s="80">
        <v>0</v>
      </c>
      <c r="L100" s="68"/>
    </row>
    <row r="101" spans="1:12" x14ac:dyDescent="0.3">
      <c r="A101" s="45" t="s">
        <v>507</v>
      </c>
      <c r="B101" s="37" t="s">
        <v>353</v>
      </c>
      <c r="C101" s="38"/>
      <c r="D101" s="38"/>
      <c r="E101" s="38"/>
      <c r="F101" s="38"/>
      <c r="G101" s="46" t="s">
        <v>508</v>
      </c>
      <c r="H101" s="80">
        <v>136655.69</v>
      </c>
      <c r="I101" s="80">
        <v>382463.83</v>
      </c>
      <c r="J101" s="80">
        <v>394371.82</v>
      </c>
      <c r="K101" s="80">
        <v>148563.68</v>
      </c>
      <c r="L101" s="68"/>
    </row>
    <row r="102" spans="1:12" x14ac:dyDescent="0.3">
      <c r="A102" s="47" t="s">
        <v>353</v>
      </c>
      <c r="B102" s="37" t="s">
        <v>353</v>
      </c>
      <c r="C102" s="38"/>
      <c r="D102" s="38"/>
      <c r="E102" s="38"/>
      <c r="F102" s="38"/>
      <c r="G102" s="48" t="s">
        <v>353</v>
      </c>
      <c r="H102" s="81"/>
      <c r="I102" s="81"/>
      <c r="J102" s="81"/>
      <c r="K102" s="81"/>
      <c r="L102" s="69"/>
    </row>
    <row r="103" spans="1:12" x14ac:dyDescent="0.3">
      <c r="A103" s="43" t="s">
        <v>509</v>
      </c>
      <c r="B103" s="37" t="s">
        <v>353</v>
      </c>
      <c r="C103" s="38"/>
      <c r="D103" s="38"/>
      <c r="E103" s="44" t="s">
        <v>510</v>
      </c>
      <c r="F103" s="40"/>
      <c r="G103" s="40"/>
      <c r="H103" s="77">
        <v>568679.06999999995</v>
      </c>
      <c r="I103" s="77">
        <v>581371.24</v>
      </c>
      <c r="J103" s="77">
        <v>651166.86</v>
      </c>
      <c r="K103" s="77">
        <v>638474.68999999994</v>
      </c>
      <c r="L103" s="72"/>
    </row>
    <row r="104" spans="1:12" x14ac:dyDescent="0.3">
      <c r="A104" s="43" t="s">
        <v>511</v>
      </c>
      <c r="B104" s="37" t="s">
        <v>353</v>
      </c>
      <c r="C104" s="38"/>
      <c r="D104" s="38"/>
      <c r="E104" s="38"/>
      <c r="F104" s="44" t="s">
        <v>510</v>
      </c>
      <c r="G104" s="40"/>
      <c r="H104" s="77">
        <v>568679.06999999995</v>
      </c>
      <c r="I104" s="77">
        <v>581371.24</v>
      </c>
      <c r="J104" s="77">
        <v>651166.86</v>
      </c>
      <c r="K104" s="77">
        <v>638474.68999999994</v>
      </c>
      <c r="L104" s="72"/>
    </row>
    <row r="105" spans="1:12" x14ac:dyDescent="0.3">
      <c r="A105" s="45" t="s">
        <v>512</v>
      </c>
      <c r="B105" s="37" t="s">
        <v>353</v>
      </c>
      <c r="C105" s="38"/>
      <c r="D105" s="38"/>
      <c r="E105" s="38"/>
      <c r="F105" s="38"/>
      <c r="G105" s="46" t="s">
        <v>513</v>
      </c>
      <c r="H105" s="80">
        <v>445793.51</v>
      </c>
      <c r="I105" s="80">
        <v>457302.1</v>
      </c>
      <c r="J105" s="80">
        <v>513079.11</v>
      </c>
      <c r="K105" s="80">
        <v>501570.52</v>
      </c>
      <c r="L105" s="68"/>
    </row>
    <row r="106" spans="1:12" x14ac:dyDescent="0.3">
      <c r="A106" s="45" t="s">
        <v>514</v>
      </c>
      <c r="B106" s="37" t="s">
        <v>353</v>
      </c>
      <c r="C106" s="38"/>
      <c r="D106" s="38"/>
      <c r="E106" s="38"/>
      <c r="F106" s="38"/>
      <c r="G106" s="46" t="s">
        <v>515</v>
      </c>
      <c r="H106" s="80">
        <v>99604.52</v>
      </c>
      <c r="I106" s="80">
        <v>99604.52</v>
      </c>
      <c r="J106" s="80">
        <v>113684.69</v>
      </c>
      <c r="K106" s="80">
        <v>113684.69</v>
      </c>
      <c r="L106" s="68"/>
    </row>
    <row r="107" spans="1:12" x14ac:dyDescent="0.3">
      <c r="A107" s="45" t="s">
        <v>516</v>
      </c>
      <c r="B107" s="37" t="s">
        <v>353</v>
      </c>
      <c r="C107" s="38"/>
      <c r="D107" s="38"/>
      <c r="E107" s="38"/>
      <c r="F107" s="38"/>
      <c r="G107" s="46" t="s">
        <v>517</v>
      </c>
      <c r="H107" s="80">
        <v>12280.5</v>
      </c>
      <c r="I107" s="80">
        <v>12280.5</v>
      </c>
      <c r="J107" s="80">
        <v>13984.32</v>
      </c>
      <c r="K107" s="80">
        <v>13984.32</v>
      </c>
      <c r="L107" s="68"/>
    </row>
    <row r="108" spans="1:12" x14ac:dyDescent="0.3">
      <c r="A108" s="45" t="s">
        <v>518</v>
      </c>
      <c r="B108" s="37" t="s">
        <v>353</v>
      </c>
      <c r="C108" s="38"/>
      <c r="D108" s="38"/>
      <c r="E108" s="38"/>
      <c r="F108" s="38"/>
      <c r="G108" s="46" t="s">
        <v>519</v>
      </c>
      <c r="H108" s="80">
        <v>11000.54</v>
      </c>
      <c r="I108" s="80">
        <v>12184.12</v>
      </c>
      <c r="J108" s="80">
        <v>10418.74</v>
      </c>
      <c r="K108" s="80">
        <v>9235.16</v>
      </c>
      <c r="L108" s="68"/>
    </row>
    <row r="109" spans="1:12" x14ac:dyDescent="0.3">
      <c r="A109" s="47" t="s">
        <v>353</v>
      </c>
      <c r="B109" s="37" t="s">
        <v>353</v>
      </c>
      <c r="C109" s="38"/>
      <c r="D109" s="38"/>
      <c r="E109" s="38"/>
      <c r="F109" s="38"/>
      <c r="G109" s="48" t="s">
        <v>353</v>
      </c>
      <c r="H109" s="81"/>
      <c r="I109" s="81"/>
      <c r="J109" s="81"/>
      <c r="K109" s="81"/>
      <c r="L109" s="69"/>
    </row>
    <row r="110" spans="1:12" x14ac:dyDescent="0.3">
      <c r="A110" s="43" t="s">
        <v>520</v>
      </c>
      <c r="B110" s="37" t="s">
        <v>353</v>
      </c>
      <c r="C110" s="38"/>
      <c r="D110" s="38"/>
      <c r="E110" s="44" t="s">
        <v>521</v>
      </c>
      <c r="F110" s="40"/>
      <c r="G110" s="40"/>
      <c r="H110" s="77">
        <v>409793.64</v>
      </c>
      <c r="I110" s="77">
        <v>149481.56</v>
      </c>
      <c r="J110" s="77">
        <v>171628.81</v>
      </c>
      <c r="K110" s="77">
        <v>431940.89</v>
      </c>
      <c r="L110" s="72"/>
    </row>
    <row r="111" spans="1:12" x14ac:dyDescent="0.3">
      <c r="A111" s="43" t="s">
        <v>522</v>
      </c>
      <c r="B111" s="37" t="s">
        <v>353</v>
      </c>
      <c r="C111" s="38"/>
      <c r="D111" s="38"/>
      <c r="E111" s="38"/>
      <c r="F111" s="44" t="s">
        <v>521</v>
      </c>
      <c r="G111" s="40"/>
      <c r="H111" s="77">
        <v>151069.94</v>
      </c>
      <c r="I111" s="77">
        <v>149481.56</v>
      </c>
      <c r="J111" s="77">
        <v>171628.81</v>
      </c>
      <c r="K111" s="77">
        <v>173217.19</v>
      </c>
      <c r="L111" s="72"/>
    </row>
    <row r="112" spans="1:12" x14ac:dyDescent="0.3">
      <c r="A112" s="45" t="s">
        <v>523</v>
      </c>
      <c r="B112" s="37" t="s">
        <v>353</v>
      </c>
      <c r="C112" s="38"/>
      <c r="D112" s="38"/>
      <c r="E112" s="38"/>
      <c r="F112" s="38"/>
      <c r="G112" s="46" t="s">
        <v>524</v>
      </c>
      <c r="H112" s="80">
        <v>75246.77</v>
      </c>
      <c r="I112" s="80">
        <v>84001.13</v>
      </c>
      <c r="J112" s="80">
        <v>78893.33</v>
      </c>
      <c r="K112" s="80">
        <v>70138.97</v>
      </c>
      <c r="L112" s="68"/>
    </row>
    <row r="113" spans="1:12" x14ac:dyDescent="0.3">
      <c r="A113" s="45" t="s">
        <v>525</v>
      </c>
      <c r="B113" s="37" t="s">
        <v>353</v>
      </c>
      <c r="C113" s="38"/>
      <c r="D113" s="38"/>
      <c r="E113" s="38"/>
      <c r="F113" s="38"/>
      <c r="G113" s="46" t="s">
        <v>526</v>
      </c>
      <c r="H113" s="80">
        <v>1235.31</v>
      </c>
      <c r="I113" s="80">
        <v>1471.88</v>
      </c>
      <c r="J113" s="80">
        <v>464.59</v>
      </c>
      <c r="K113" s="80">
        <v>228.02</v>
      </c>
      <c r="L113" s="68"/>
    </row>
    <row r="114" spans="1:12" x14ac:dyDescent="0.3">
      <c r="A114" s="45" t="s">
        <v>527</v>
      </c>
      <c r="B114" s="37" t="s">
        <v>353</v>
      </c>
      <c r="C114" s="38"/>
      <c r="D114" s="38"/>
      <c r="E114" s="38"/>
      <c r="F114" s="38"/>
      <c r="G114" s="46" t="s">
        <v>528</v>
      </c>
      <c r="H114" s="80">
        <v>3958.81</v>
      </c>
      <c r="I114" s="80">
        <v>3958.85</v>
      </c>
      <c r="J114" s="80">
        <v>5167.34</v>
      </c>
      <c r="K114" s="80">
        <v>5167.3</v>
      </c>
      <c r="L114" s="68"/>
    </row>
    <row r="115" spans="1:12" x14ac:dyDescent="0.3">
      <c r="A115" s="45" t="s">
        <v>529</v>
      </c>
      <c r="B115" s="37" t="s">
        <v>353</v>
      </c>
      <c r="C115" s="38"/>
      <c r="D115" s="38"/>
      <c r="E115" s="38"/>
      <c r="F115" s="38"/>
      <c r="G115" s="46" t="s">
        <v>530</v>
      </c>
      <c r="H115" s="80">
        <v>27997.82</v>
      </c>
      <c r="I115" s="80">
        <v>17227.560000000001</v>
      </c>
      <c r="J115" s="80">
        <v>24306.49</v>
      </c>
      <c r="K115" s="80">
        <v>35076.75</v>
      </c>
      <c r="L115" s="68"/>
    </row>
    <row r="116" spans="1:12" x14ac:dyDescent="0.3">
      <c r="A116" s="45" t="s">
        <v>531</v>
      </c>
      <c r="B116" s="37" t="s">
        <v>353</v>
      </c>
      <c r="C116" s="38"/>
      <c r="D116" s="38"/>
      <c r="E116" s="38"/>
      <c r="F116" s="38"/>
      <c r="G116" s="46" t="s">
        <v>532</v>
      </c>
      <c r="H116" s="80">
        <v>31163.66</v>
      </c>
      <c r="I116" s="80">
        <v>31163.66</v>
      </c>
      <c r="J116" s="80">
        <v>48057.53</v>
      </c>
      <c r="K116" s="80">
        <v>48057.53</v>
      </c>
      <c r="L116" s="68"/>
    </row>
    <row r="117" spans="1:12" x14ac:dyDescent="0.3">
      <c r="A117" s="45" t="s">
        <v>533</v>
      </c>
      <c r="B117" s="37" t="s">
        <v>353</v>
      </c>
      <c r="C117" s="38"/>
      <c r="D117" s="38"/>
      <c r="E117" s="38"/>
      <c r="F117" s="38"/>
      <c r="G117" s="46" t="s">
        <v>534</v>
      </c>
      <c r="H117" s="80">
        <v>7896.06</v>
      </c>
      <c r="I117" s="80">
        <v>7896.07</v>
      </c>
      <c r="J117" s="80">
        <v>10986</v>
      </c>
      <c r="K117" s="80">
        <v>10985.99</v>
      </c>
      <c r="L117" s="68"/>
    </row>
    <row r="118" spans="1:12" x14ac:dyDescent="0.3">
      <c r="A118" s="45" t="s">
        <v>535</v>
      </c>
      <c r="B118" s="37" t="s">
        <v>353</v>
      </c>
      <c r="C118" s="38"/>
      <c r="D118" s="38"/>
      <c r="E118" s="38"/>
      <c r="F118" s="38"/>
      <c r="G118" s="46" t="s">
        <v>536</v>
      </c>
      <c r="H118" s="80">
        <v>1808.45</v>
      </c>
      <c r="I118" s="80">
        <v>1999.35</v>
      </c>
      <c r="J118" s="80">
        <v>1680.42</v>
      </c>
      <c r="K118" s="80">
        <v>1489.52</v>
      </c>
      <c r="L118" s="68"/>
    </row>
    <row r="119" spans="1:12" x14ac:dyDescent="0.3">
      <c r="A119" s="45" t="s">
        <v>537</v>
      </c>
      <c r="B119" s="37" t="s">
        <v>353</v>
      </c>
      <c r="C119" s="38"/>
      <c r="D119" s="38"/>
      <c r="E119" s="38"/>
      <c r="F119" s="38"/>
      <c r="G119" s="46" t="s">
        <v>538</v>
      </c>
      <c r="H119" s="80">
        <v>1763.06</v>
      </c>
      <c r="I119" s="80">
        <v>1763.06</v>
      </c>
      <c r="J119" s="80">
        <v>2073.11</v>
      </c>
      <c r="K119" s="80">
        <v>2073.11</v>
      </c>
      <c r="L119" s="68"/>
    </row>
    <row r="120" spans="1:12" x14ac:dyDescent="0.3">
      <c r="A120" s="47" t="s">
        <v>353</v>
      </c>
      <c r="B120" s="37" t="s">
        <v>353</v>
      </c>
      <c r="C120" s="38"/>
      <c r="D120" s="38"/>
      <c r="E120" s="38"/>
      <c r="F120" s="38"/>
      <c r="G120" s="48" t="s">
        <v>353</v>
      </c>
      <c r="H120" s="81"/>
      <c r="I120" s="81"/>
      <c r="J120" s="81"/>
      <c r="K120" s="81"/>
      <c r="L120" s="69"/>
    </row>
    <row r="121" spans="1:12" x14ac:dyDescent="0.3">
      <c r="A121" s="43" t="s">
        <v>539</v>
      </c>
      <c r="B121" s="37" t="s">
        <v>353</v>
      </c>
      <c r="C121" s="38"/>
      <c r="D121" s="38"/>
      <c r="E121" s="38"/>
      <c r="F121" s="44" t="s">
        <v>540</v>
      </c>
      <c r="G121" s="40"/>
      <c r="H121" s="77">
        <v>258723.7</v>
      </c>
      <c r="I121" s="77">
        <v>0</v>
      </c>
      <c r="J121" s="77">
        <v>0</v>
      </c>
      <c r="K121" s="77">
        <v>258723.7</v>
      </c>
      <c r="L121" s="72"/>
    </row>
    <row r="122" spans="1:12" x14ac:dyDescent="0.3">
      <c r="A122" s="45" t="s">
        <v>541</v>
      </c>
      <c r="B122" s="37" t="s">
        <v>353</v>
      </c>
      <c r="C122" s="38"/>
      <c r="D122" s="38"/>
      <c r="E122" s="38"/>
      <c r="F122" s="38"/>
      <c r="G122" s="46" t="s">
        <v>542</v>
      </c>
      <c r="H122" s="80">
        <v>258723.7</v>
      </c>
      <c r="I122" s="80">
        <v>0</v>
      </c>
      <c r="J122" s="80">
        <v>0</v>
      </c>
      <c r="K122" s="80">
        <v>258723.7</v>
      </c>
      <c r="L122" s="68"/>
    </row>
    <row r="123" spans="1:12" x14ac:dyDescent="0.3">
      <c r="A123" s="47" t="s">
        <v>353</v>
      </c>
      <c r="B123" s="37" t="s">
        <v>353</v>
      </c>
      <c r="C123" s="38"/>
      <c r="D123" s="38"/>
      <c r="E123" s="38"/>
      <c r="F123" s="38"/>
      <c r="G123" s="48" t="s">
        <v>353</v>
      </c>
      <c r="H123" s="81"/>
      <c r="I123" s="81"/>
      <c r="J123" s="81"/>
      <c r="K123" s="81"/>
      <c r="L123" s="69"/>
    </row>
    <row r="124" spans="1:12" x14ac:dyDescent="0.3">
      <c r="A124" s="43" t="s">
        <v>543</v>
      </c>
      <c r="B124" s="37" t="s">
        <v>353</v>
      </c>
      <c r="C124" s="38"/>
      <c r="D124" s="38"/>
      <c r="E124" s="44" t="s">
        <v>544</v>
      </c>
      <c r="F124" s="40"/>
      <c r="G124" s="40"/>
      <c r="H124" s="77">
        <v>360154.2</v>
      </c>
      <c r="I124" s="77">
        <v>548766.21</v>
      </c>
      <c r="J124" s="77">
        <v>744132.56</v>
      </c>
      <c r="K124" s="77">
        <v>555520.55000000005</v>
      </c>
      <c r="L124" s="72"/>
    </row>
    <row r="125" spans="1:12" x14ac:dyDescent="0.3">
      <c r="A125" s="43" t="s">
        <v>545</v>
      </c>
      <c r="B125" s="37" t="s">
        <v>353</v>
      </c>
      <c r="C125" s="38"/>
      <c r="D125" s="38"/>
      <c r="E125" s="38"/>
      <c r="F125" s="44" t="s">
        <v>544</v>
      </c>
      <c r="G125" s="40"/>
      <c r="H125" s="77">
        <v>360154.2</v>
      </c>
      <c r="I125" s="77">
        <v>548766.21</v>
      </c>
      <c r="J125" s="77">
        <v>744132.56</v>
      </c>
      <c r="K125" s="77">
        <v>555520.55000000005</v>
      </c>
      <c r="L125" s="72"/>
    </row>
    <row r="126" spans="1:12" x14ac:dyDescent="0.3">
      <c r="A126" s="45" t="s">
        <v>546</v>
      </c>
      <c r="B126" s="37" t="s">
        <v>353</v>
      </c>
      <c r="C126" s="38"/>
      <c r="D126" s="38"/>
      <c r="E126" s="38"/>
      <c r="F126" s="38"/>
      <c r="G126" s="46" t="s">
        <v>547</v>
      </c>
      <c r="H126" s="80">
        <v>360154.2</v>
      </c>
      <c r="I126" s="80">
        <v>548766.21</v>
      </c>
      <c r="J126" s="80">
        <v>744132.56</v>
      </c>
      <c r="K126" s="80">
        <v>555520.55000000005</v>
      </c>
      <c r="L126" s="68"/>
    </row>
    <row r="127" spans="1:12" x14ac:dyDescent="0.3">
      <c r="A127" s="47" t="s">
        <v>353</v>
      </c>
      <c r="B127" s="37" t="s">
        <v>353</v>
      </c>
      <c r="C127" s="38"/>
      <c r="D127" s="38"/>
      <c r="E127" s="38"/>
      <c r="F127" s="38"/>
      <c r="G127" s="48" t="s">
        <v>353</v>
      </c>
      <c r="H127" s="81"/>
      <c r="I127" s="81"/>
      <c r="J127" s="81"/>
      <c r="K127" s="81"/>
      <c r="L127" s="69"/>
    </row>
    <row r="128" spans="1:12" x14ac:dyDescent="0.3">
      <c r="A128" s="43" t="s">
        <v>550</v>
      </c>
      <c r="B128" s="37" t="s">
        <v>353</v>
      </c>
      <c r="C128" s="38"/>
      <c r="D128" s="44" t="s">
        <v>551</v>
      </c>
      <c r="E128" s="40"/>
      <c r="F128" s="40"/>
      <c r="G128" s="40"/>
      <c r="H128" s="77">
        <v>10265103.85</v>
      </c>
      <c r="I128" s="77">
        <v>3178173.15</v>
      </c>
      <c r="J128" s="77">
        <v>3281131.19</v>
      </c>
      <c r="K128" s="77">
        <v>10368061.890000001</v>
      </c>
      <c r="L128" s="72"/>
    </row>
    <row r="129" spans="1:12" x14ac:dyDescent="0.3">
      <c r="A129" s="43" t="s">
        <v>552</v>
      </c>
      <c r="B129" s="37" t="s">
        <v>353</v>
      </c>
      <c r="C129" s="38"/>
      <c r="D129" s="38"/>
      <c r="E129" s="44" t="s">
        <v>551</v>
      </c>
      <c r="F129" s="40"/>
      <c r="G129" s="40"/>
      <c r="H129" s="77">
        <v>10265103.85</v>
      </c>
      <c r="I129" s="77">
        <v>3178173.15</v>
      </c>
      <c r="J129" s="77">
        <v>3281131.19</v>
      </c>
      <c r="K129" s="77">
        <v>10368061.890000001</v>
      </c>
      <c r="L129" s="72"/>
    </row>
    <row r="130" spans="1:12" x14ac:dyDescent="0.3">
      <c r="A130" s="43" t="s">
        <v>553</v>
      </c>
      <c r="B130" s="37" t="s">
        <v>353</v>
      </c>
      <c r="C130" s="38"/>
      <c r="D130" s="38"/>
      <c r="E130" s="38"/>
      <c r="F130" s="44" t="s">
        <v>551</v>
      </c>
      <c r="G130" s="40"/>
      <c r="H130" s="77">
        <v>10265103.85</v>
      </c>
      <c r="I130" s="77">
        <v>3178173.15</v>
      </c>
      <c r="J130" s="77">
        <v>3281131.19</v>
      </c>
      <c r="K130" s="77">
        <v>10368061.890000001</v>
      </c>
      <c r="L130" s="72"/>
    </row>
    <row r="131" spans="1:12" x14ac:dyDescent="0.3">
      <c r="A131" s="45" t="s">
        <v>554</v>
      </c>
      <c r="B131" s="37" t="s">
        <v>353</v>
      </c>
      <c r="C131" s="38"/>
      <c r="D131" s="38"/>
      <c r="E131" s="38"/>
      <c r="F131" s="38"/>
      <c r="G131" s="46" t="s">
        <v>555</v>
      </c>
      <c r="H131" s="80">
        <v>10265103.85</v>
      </c>
      <c r="I131" s="80">
        <v>3178173.15</v>
      </c>
      <c r="J131" s="80">
        <v>3281131.19</v>
      </c>
      <c r="K131" s="80">
        <v>10368061.890000001</v>
      </c>
      <c r="L131" s="68"/>
    </row>
    <row r="132" spans="1:12" x14ac:dyDescent="0.3">
      <c r="A132" s="43" t="s">
        <v>353</v>
      </c>
      <c r="B132" s="37" t="s">
        <v>353</v>
      </c>
      <c r="C132" s="38"/>
      <c r="D132" s="44" t="s">
        <v>353</v>
      </c>
      <c r="E132" s="40"/>
      <c r="F132" s="40"/>
      <c r="G132" s="40"/>
      <c r="H132" s="79"/>
      <c r="I132" s="79"/>
      <c r="J132" s="79"/>
      <c r="K132" s="79"/>
      <c r="L132" s="73"/>
    </row>
    <row r="133" spans="1:12" x14ac:dyDescent="0.3">
      <c r="A133" s="43" t="s">
        <v>556</v>
      </c>
      <c r="B133" s="36" t="s">
        <v>353</v>
      </c>
      <c r="C133" s="44" t="s">
        <v>557</v>
      </c>
      <c r="D133" s="40"/>
      <c r="E133" s="40"/>
      <c r="F133" s="40"/>
      <c r="G133" s="40"/>
      <c r="H133" s="77">
        <v>5049539.99</v>
      </c>
      <c r="I133" s="77">
        <v>151283.4</v>
      </c>
      <c r="J133" s="77">
        <v>3406.88</v>
      </c>
      <c r="K133" s="77">
        <v>4901663.47</v>
      </c>
      <c r="L133" s="72"/>
    </row>
    <row r="134" spans="1:12" x14ac:dyDescent="0.3">
      <c r="A134" s="43" t="s">
        <v>558</v>
      </c>
      <c r="B134" s="37" t="s">
        <v>353</v>
      </c>
      <c r="C134" s="38"/>
      <c r="D134" s="44" t="s">
        <v>559</v>
      </c>
      <c r="E134" s="40"/>
      <c r="F134" s="40"/>
      <c r="G134" s="40"/>
      <c r="H134" s="77">
        <v>5049539.99</v>
      </c>
      <c r="I134" s="77">
        <v>151283.4</v>
      </c>
      <c r="J134" s="77">
        <v>3406.88</v>
      </c>
      <c r="K134" s="77">
        <v>4901663.47</v>
      </c>
      <c r="L134" s="72"/>
    </row>
    <row r="135" spans="1:12" x14ac:dyDescent="0.3">
      <c r="A135" s="43" t="s">
        <v>560</v>
      </c>
      <c r="B135" s="37" t="s">
        <v>353</v>
      </c>
      <c r="C135" s="38"/>
      <c r="D135" s="38"/>
      <c r="E135" s="44" t="s">
        <v>561</v>
      </c>
      <c r="F135" s="40"/>
      <c r="G135" s="40"/>
      <c r="H135" s="77">
        <v>4700902.83</v>
      </c>
      <c r="I135" s="77">
        <v>150960.99</v>
      </c>
      <c r="J135" s="77">
        <v>0</v>
      </c>
      <c r="K135" s="77">
        <v>4549941.84</v>
      </c>
      <c r="L135" s="72"/>
    </row>
    <row r="136" spans="1:12" x14ac:dyDescent="0.3">
      <c r="A136" s="43" t="s">
        <v>562</v>
      </c>
      <c r="B136" s="37" t="s">
        <v>353</v>
      </c>
      <c r="C136" s="38"/>
      <c r="D136" s="38"/>
      <c r="E136" s="38"/>
      <c r="F136" s="44" t="s">
        <v>561</v>
      </c>
      <c r="G136" s="40"/>
      <c r="H136" s="77">
        <v>4700902.83</v>
      </c>
      <c r="I136" s="77">
        <v>150960.99</v>
      </c>
      <c r="J136" s="77">
        <v>0</v>
      </c>
      <c r="K136" s="77">
        <v>4549941.84</v>
      </c>
      <c r="L136" s="72"/>
    </row>
    <row r="137" spans="1:12" x14ac:dyDescent="0.3">
      <c r="A137" s="45" t="s">
        <v>563</v>
      </c>
      <c r="B137" s="37" t="s">
        <v>353</v>
      </c>
      <c r="C137" s="38"/>
      <c r="D137" s="38"/>
      <c r="E137" s="38"/>
      <c r="F137" s="38"/>
      <c r="G137" s="46" t="s">
        <v>564</v>
      </c>
      <c r="H137" s="80">
        <v>4700902.83</v>
      </c>
      <c r="I137" s="80">
        <v>150960.99</v>
      </c>
      <c r="J137" s="80">
        <v>0</v>
      </c>
      <c r="K137" s="80">
        <v>4549941.84</v>
      </c>
      <c r="L137" s="68"/>
    </row>
    <row r="138" spans="1:12" x14ac:dyDescent="0.3">
      <c r="A138" s="47" t="s">
        <v>353</v>
      </c>
      <c r="B138" s="37" t="s">
        <v>353</v>
      </c>
      <c r="C138" s="38"/>
      <c r="D138" s="38"/>
      <c r="E138" s="38"/>
      <c r="F138" s="38"/>
      <c r="G138" s="48" t="s">
        <v>353</v>
      </c>
      <c r="H138" s="81"/>
      <c r="I138" s="81"/>
      <c r="J138" s="81"/>
      <c r="K138" s="81"/>
      <c r="L138" s="69"/>
    </row>
    <row r="139" spans="1:12" x14ac:dyDescent="0.3">
      <c r="A139" s="43" t="s">
        <v>565</v>
      </c>
      <c r="B139" s="37" t="s">
        <v>353</v>
      </c>
      <c r="C139" s="38"/>
      <c r="D139" s="38"/>
      <c r="E139" s="44" t="s">
        <v>566</v>
      </c>
      <c r="F139" s="40"/>
      <c r="G139" s="40"/>
      <c r="H139" s="77">
        <v>8798.7800000000007</v>
      </c>
      <c r="I139" s="77">
        <v>322.41000000000003</v>
      </c>
      <c r="J139" s="77">
        <v>0</v>
      </c>
      <c r="K139" s="77">
        <v>8476.3700000000008</v>
      </c>
      <c r="L139" s="72"/>
    </row>
    <row r="140" spans="1:12" x14ac:dyDescent="0.3">
      <c r="A140" s="43" t="s">
        <v>567</v>
      </c>
      <c r="B140" s="37" t="s">
        <v>353</v>
      </c>
      <c r="C140" s="38"/>
      <c r="D140" s="38"/>
      <c r="E140" s="38"/>
      <c r="F140" s="44" t="s">
        <v>566</v>
      </c>
      <c r="G140" s="40"/>
      <c r="H140" s="77">
        <v>8798.7800000000007</v>
      </c>
      <c r="I140" s="77">
        <v>322.41000000000003</v>
      </c>
      <c r="J140" s="77">
        <v>0</v>
      </c>
      <c r="K140" s="77">
        <v>8476.3700000000008</v>
      </c>
      <c r="L140" s="72"/>
    </row>
    <row r="141" spans="1:12" x14ac:dyDescent="0.3">
      <c r="A141" s="45" t="s">
        <v>568</v>
      </c>
      <c r="B141" s="37" t="s">
        <v>353</v>
      </c>
      <c r="C141" s="38"/>
      <c r="D141" s="38"/>
      <c r="E141" s="38"/>
      <c r="F141" s="38"/>
      <c r="G141" s="46" t="s">
        <v>569</v>
      </c>
      <c r="H141" s="80">
        <v>8798.7800000000007</v>
      </c>
      <c r="I141" s="80">
        <v>322.41000000000003</v>
      </c>
      <c r="J141" s="80">
        <v>0</v>
      </c>
      <c r="K141" s="80">
        <v>8476.3700000000008</v>
      </c>
      <c r="L141" s="68"/>
    </row>
    <row r="142" spans="1:12" x14ac:dyDescent="0.3">
      <c r="A142" s="47" t="s">
        <v>353</v>
      </c>
      <c r="B142" s="37" t="s">
        <v>353</v>
      </c>
      <c r="C142" s="38"/>
      <c r="D142" s="38"/>
      <c r="E142" s="38"/>
      <c r="F142" s="38"/>
      <c r="G142" s="48" t="s">
        <v>353</v>
      </c>
      <c r="H142" s="81"/>
      <c r="I142" s="81"/>
      <c r="J142" s="81"/>
      <c r="K142" s="81"/>
      <c r="L142" s="69"/>
    </row>
    <row r="143" spans="1:12" x14ac:dyDescent="0.3">
      <c r="A143" s="43" t="s">
        <v>570</v>
      </c>
      <c r="B143" s="37" t="s">
        <v>353</v>
      </c>
      <c r="C143" s="38"/>
      <c r="D143" s="38"/>
      <c r="E143" s="44" t="s">
        <v>571</v>
      </c>
      <c r="F143" s="40"/>
      <c r="G143" s="40"/>
      <c r="H143" s="77">
        <v>339838.38</v>
      </c>
      <c r="I143" s="77">
        <v>0</v>
      </c>
      <c r="J143" s="77">
        <v>3406.88</v>
      </c>
      <c r="K143" s="77">
        <v>343245.26</v>
      </c>
      <c r="L143" s="72"/>
    </row>
    <row r="144" spans="1:12" x14ac:dyDescent="0.3">
      <c r="A144" s="43" t="s">
        <v>572</v>
      </c>
      <c r="B144" s="37" t="s">
        <v>353</v>
      </c>
      <c r="C144" s="38"/>
      <c r="D144" s="38"/>
      <c r="E144" s="38"/>
      <c r="F144" s="44" t="s">
        <v>571</v>
      </c>
      <c r="G144" s="40"/>
      <c r="H144" s="77">
        <v>339838.38</v>
      </c>
      <c r="I144" s="77">
        <v>0</v>
      </c>
      <c r="J144" s="77">
        <v>3406.88</v>
      </c>
      <c r="K144" s="77">
        <v>343245.26</v>
      </c>
      <c r="L144" s="72"/>
    </row>
    <row r="145" spans="1:12" x14ac:dyDescent="0.3">
      <c r="A145" s="45" t="s">
        <v>575</v>
      </c>
      <c r="B145" s="37" t="s">
        <v>353</v>
      </c>
      <c r="C145" s="38"/>
      <c r="D145" s="38"/>
      <c r="E145" s="38"/>
      <c r="F145" s="38"/>
      <c r="G145" s="46" t="s">
        <v>576</v>
      </c>
      <c r="H145" s="80">
        <v>339838.38</v>
      </c>
      <c r="I145" s="80">
        <v>0</v>
      </c>
      <c r="J145" s="80">
        <v>3406.88</v>
      </c>
      <c r="K145" s="80">
        <v>343245.26</v>
      </c>
      <c r="L145" s="68"/>
    </row>
    <row r="146" spans="1:12" x14ac:dyDescent="0.3">
      <c r="A146" s="43" t="s">
        <v>353</v>
      </c>
      <c r="B146" s="37" t="s">
        <v>353</v>
      </c>
      <c r="C146" s="38"/>
      <c r="D146" s="44" t="s">
        <v>353</v>
      </c>
      <c r="E146" s="40"/>
      <c r="F146" s="40"/>
      <c r="G146" s="40"/>
      <c r="H146" s="79"/>
      <c r="I146" s="79"/>
      <c r="J146" s="79"/>
      <c r="K146" s="79"/>
      <c r="L146" s="73"/>
    </row>
    <row r="147" spans="1:12" x14ac:dyDescent="0.3">
      <c r="A147" s="43" t="s">
        <v>58</v>
      </c>
      <c r="B147" s="44" t="s">
        <v>577</v>
      </c>
      <c r="C147" s="40"/>
      <c r="D147" s="40"/>
      <c r="E147" s="40"/>
      <c r="F147" s="40"/>
      <c r="G147" s="40"/>
      <c r="H147" s="77">
        <v>19708457.539999999</v>
      </c>
      <c r="I147" s="77">
        <v>6684920.5</v>
      </c>
      <c r="J147" s="77">
        <v>3400312.79</v>
      </c>
      <c r="K147" s="77">
        <v>22993065.25</v>
      </c>
      <c r="L147" s="74">
        <f>I147-J147</f>
        <v>3284607.71</v>
      </c>
    </row>
    <row r="148" spans="1:12" x14ac:dyDescent="0.3">
      <c r="A148" s="43" t="s">
        <v>578</v>
      </c>
      <c r="B148" s="36" t="s">
        <v>353</v>
      </c>
      <c r="C148" s="44" t="s">
        <v>579</v>
      </c>
      <c r="D148" s="40"/>
      <c r="E148" s="40"/>
      <c r="F148" s="40"/>
      <c r="G148" s="40"/>
      <c r="H148" s="77">
        <v>17220580.399999999</v>
      </c>
      <c r="I148" s="77">
        <v>6026097.1500000004</v>
      </c>
      <c r="J148" s="77">
        <v>3309313.48</v>
      </c>
      <c r="K148" s="77">
        <v>19937364.07</v>
      </c>
      <c r="L148" s="72"/>
    </row>
    <row r="149" spans="1:12" x14ac:dyDescent="0.3">
      <c r="A149" s="43" t="s">
        <v>580</v>
      </c>
      <c r="B149" s="37" t="s">
        <v>353</v>
      </c>
      <c r="C149" s="38"/>
      <c r="D149" s="44" t="s">
        <v>581</v>
      </c>
      <c r="E149" s="40"/>
      <c r="F149" s="40"/>
      <c r="G149" s="40"/>
      <c r="H149" s="77">
        <v>14924436.359999999</v>
      </c>
      <c r="I149" s="77">
        <v>5457998.5999999996</v>
      </c>
      <c r="J149" s="77">
        <v>3273313.47</v>
      </c>
      <c r="K149" s="77">
        <v>17109121.489999998</v>
      </c>
      <c r="L149" s="72"/>
    </row>
    <row r="150" spans="1:12" x14ac:dyDescent="0.3">
      <c r="A150" s="43" t="s">
        <v>582</v>
      </c>
      <c r="B150" s="37" t="s">
        <v>353</v>
      </c>
      <c r="C150" s="38"/>
      <c r="D150" s="38"/>
      <c r="E150" s="44" t="s">
        <v>583</v>
      </c>
      <c r="F150" s="40"/>
      <c r="G150" s="40"/>
      <c r="H150" s="77">
        <v>384917.48</v>
      </c>
      <c r="I150" s="77">
        <v>67793.440000000002</v>
      </c>
      <c r="J150" s="77">
        <v>38391.14</v>
      </c>
      <c r="K150" s="77">
        <v>414319.78</v>
      </c>
      <c r="L150" s="72"/>
    </row>
    <row r="151" spans="1:12" x14ac:dyDescent="0.3">
      <c r="A151" s="43" t="s">
        <v>584</v>
      </c>
      <c r="B151" s="37" t="s">
        <v>353</v>
      </c>
      <c r="C151" s="38"/>
      <c r="D151" s="38"/>
      <c r="E151" s="38"/>
      <c r="F151" s="44" t="s">
        <v>585</v>
      </c>
      <c r="G151" s="40"/>
      <c r="H151" s="77">
        <v>180247.77</v>
      </c>
      <c r="I151" s="77">
        <v>0</v>
      </c>
      <c r="J151" s="77">
        <v>0</v>
      </c>
      <c r="K151" s="77">
        <v>180247.77</v>
      </c>
      <c r="L151" s="74">
        <f>I151-J151</f>
        <v>0</v>
      </c>
    </row>
    <row r="152" spans="1:12" x14ac:dyDescent="0.3">
      <c r="A152" s="45" t="s">
        <v>586</v>
      </c>
      <c r="B152" s="37" t="s">
        <v>353</v>
      </c>
      <c r="C152" s="38"/>
      <c r="D152" s="38"/>
      <c r="E152" s="38"/>
      <c r="F152" s="38"/>
      <c r="G152" s="46" t="s">
        <v>587</v>
      </c>
      <c r="H152" s="80">
        <v>96229.43</v>
      </c>
      <c r="I152" s="80">
        <v>0</v>
      </c>
      <c r="J152" s="80">
        <v>0</v>
      </c>
      <c r="K152" s="80">
        <v>96229.43</v>
      </c>
      <c r="L152" s="68"/>
    </row>
    <row r="153" spans="1:12" x14ac:dyDescent="0.3">
      <c r="A153" s="45" t="s">
        <v>588</v>
      </c>
      <c r="B153" s="37" t="s">
        <v>353</v>
      </c>
      <c r="C153" s="38"/>
      <c r="D153" s="38"/>
      <c r="E153" s="38"/>
      <c r="F153" s="38"/>
      <c r="G153" s="46" t="s">
        <v>589</v>
      </c>
      <c r="H153" s="80">
        <v>35986.5</v>
      </c>
      <c r="I153" s="80">
        <v>0</v>
      </c>
      <c r="J153" s="80">
        <v>0</v>
      </c>
      <c r="K153" s="80">
        <v>35986.5</v>
      </c>
      <c r="L153" s="68"/>
    </row>
    <row r="154" spans="1:12" x14ac:dyDescent="0.3">
      <c r="A154" s="45" t="s">
        <v>590</v>
      </c>
      <c r="B154" s="37" t="s">
        <v>353</v>
      </c>
      <c r="C154" s="38"/>
      <c r="D154" s="38"/>
      <c r="E154" s="38"/>
      <c r="F154" s="38"/>
      <c r="G154" s="46" t="s">
        <v>591</v>
      </c>
      <c r="H154" s="80">
        <v>8434.34</v>
      </c>
      <c r="I154" s="80">
        <v>0</v>
      </c>
      <c r="J154" s="80">
        <v>0</v>
      </c>
      <c r="K154" s="80">
        <v>8434.34</v>
      </c>
      <c r="L154" s="68"/>
    </row>
    <row r="155" spans="1:12" x14ac:dyDescent="0.3">
      <c r="A155" s="45" t="s">
        <v>592</v>
      </c>
      <c r="B155" s="37" t="s">
        <v>353</v>
      </c>
      <c r="C155" s="38"/>
      <c r="D155" s="38"/>
      <c r="E155" s="38"/>
      <c r="F155" s="38"/>
      <c r="G155" s="46" t="s">
        <v>593</v>
      </c>
      <c r="H155" s="80">
        <v>27714.13</v>
      </c>
      <c r="I155" s="80">
        <v>0</v>
      </c>
      <c r="J155" s="80">
        <v>0</v>
      </c>
      <c r="K155" s="80">
        <v>27714.13</v>
      </c>
      <c r="L155" s="68"/>
    </row>
    <row r="156" spans="1:12" x14ac:dyDescent="0.3">
      <c r="A156" s="45" t="s">
        <v>594</v>
      </c>
      <c r="B156" s="37" t="s">
        <v>353</v>
      </c>
      <c r="C156" s="38"/>
      <c r="D156" s="38"/>
      <c r="E156" s="38"/>
      <c r="F156" s="38"/>
      <c r="G156" s="46" t="s">
        <v>595</v>
      </c>
      <c r="H156" s="80">
        <v>8373.1200000000008</v>
      </c>
      <c r="I156" s="80">
        <v>0</v>
      </c>
      <c r="J156" s="80">
        <v>0</v>
      </c>
      <c r="K156" s="80">
        <v>8373.1200000000008</v>
      </c>
      <c r="L156" s="68"/>
    </row>
    <row r="157" spans="1:12" x14ac:dyDescent="0.3">
      <c r="A157" s="45" t="s">
        <v>596</v>
      </c>
      <c r="B157" s="37" t="s">
        <v>353</v>
      </c>
      <c r="C157" s="38"/>
      <c r="D157" s="38"/>
      <c r="E157" s="38"/>
      <c r="F157" s="38"/>
      <c r="G157" s="46" t="s">
        <v>597</v>
      </c>
      <c r="H157" s="80">
        <v>1046.6400000000001</v>
      </c>
      <c r="I157" s="80">
        <v>0</v>
      </c>
      <c r="J157" s="80">
        <v>0</v>
      </c>
      <c r="K157" s="80">
        <v>1046.6400000000001</v>
      </c>
      <c r="L157" s="68"/>
    </row>
    <row r="158" spans="1:12" x14ac:dyDescent="0.3">
      <c r="A158" s="45" t="s">
        <v>598</v>
      </c>
      <c r="B158" s="37" t="s">
        <v>353</v>
      </c>
      <c r="C158" s="38"/>
      <c r="D158" s="38"/>
      <c r="E158" s="38"/>
      <c r="F158" s="38"/>
      <c r="G158" s="46" t="s">
        <v>599</v>
      </c>
      <c r="H158" s="80">
        <v>36.54</v>
      </c>
      <c r="I158" s="80">
        <v>0</v>
      </c>
      <c r="J158" s="80">
        <v>0</v>
      </c>
      <c r="K158" s="80">
        <v>36.54</v>
      </c>
      <c r="L158" s="68"/>
    </row>
    <row r="159" spans="1:12" x14ac:dyDescent="0.3">
      <c r="A159" s="45" t="s">
        <v>600</v>
      </c>
      <c r="B159" s="37" t="s">
        <v>353</v>
      </c>
      <c r="C159" s="38"/>
      <c r="D159" s="38"/>
      <c r="E159" s="38"/>
      <c r="F159" s="38"/>
      <c r="G159" s="46" t="s">
        <v>601</v>
      </c>
      <c r="H159" s="80">
        <v>2427.0700000000002</v>
      </c>
      <c r="I159" s="80">
        <v>0</v>
      </c>
      <c r="J159" s="80">
        <v>0</v>
      </c>
      <c r="K159" s="80">
        <v>2427.0700000000002</v>
      </c>
      <c r="L159" s="68"/>
    </row>
    <row r="160" spans="1:12" x14ac:dyDescent="0.3">
      <c r="A160" s="47" t="s">
        <v>353</v>
      </c>
      <c r="B160" s="37" t="s">
        <v>353</v>
      </c>
      <c r="C160" s="38"/>
      <c r="D160" s="38"/>
      <c r="E160" s="38"/>
      <c r="F160" s="38"/>
      <c r="G160" s="48" t="s">
        <v>353</v>
      </c>
      <c r="H160" s="81"/>
      <c r="I160" s="81"/>
      <c r="J160" s="81"/>
      <c r="K160" s="81"/>
      <c r="L160" s="69"/>
    </row>
    <row r="161" spans="1:12" x14ac:dyDescent="0.3">
      <c r="A161" s="43" t="s">
        <v>602</v>
      </c>
      <c r="B161" s="37" t="s">
        <v>353</v>
      </c>
      <c r="C161" s="38"/>
      <c r="D161" s="38"/>
      <c r="E161" s="38"/>
      <c r="F161" s="44" t="s">
        <v>603</v>
      </c>
      <c r="G161" s="40"/>
      <c r="H161" s="77">
        <v>204669.71</v>
      </c>
      <c r="I161" s="77">
        <v>67793.440000000002</v>
      </c>
      <c r="J161" s="77">
        <v>38391.14</v>
      </c>
      <c r="K161" s="77">
        <v>234072.01</v>
      </c>
      <c r="L161" s="74">
        <f>I161-J161</f>
        <v>29402.300000000003</v>
      </c>
    </row>
    <row r="162" spans="1:12" x14ac:dyDescent="0.3">
      <c r="A162" s="45" t="s">
        <v>604</v>
      </c>
      <c r="B162" s="37" t="s">
        <v>353</v>
      </c>
      <c r="C162" s="38"/>
      <c r="D162" s="38"/>
      <c r="E162" s="38"/>
      <c r="F162" s="38"/>
      <c r="G162" s="46" t="s">
        <v>587</v>
      </c>
      <c r="H162" s="80">
        <v>127040.9</v>
      </c>
      <c r="I162" s="80">
        <v>20324.71</v>
      </c>
      <c r="J162" s="80">
        <v>0</v>
      </c>
      <c r="K162" s="80">
        <v>147365.60999999999</v>
      </c>
      <c r="L162" s="68"/>
    </row>
    <row r="163" spans="1:12" x14ac:dyDescent="0.3">
      <c r="A163" s="45" t="s">
        <v>605</v>
      </c>
      <c r="B163" s="37" t="s">
        <v>353</v>
      </c>
      <c r="C163" s="38"/>
      <c r="D163" s="38"/>
      <c r="E163" s="38"/>
      <c r="F163" s="38"/>
      <c r="G163" s="46" t="s">
        <v>589</v>
      </c>
      <c r="H163" s="80">
        <v>24570.32</v>
      </c>
      <c r="I163" s="80">
        <v>26015.63</v>
      </c>
      <c r="J163" s="80">
        <v>24570.32</v>
      </c>
      <c r="K163" s="80">
        <v>26015.63</v>
      </c>
      <c r="L163" s="68"/>
    </row>
    <row r="164" spans="1:12" x14ac:dyDescent="0.3">
      <c r="A164" s="45" t="s">
        <v>606</v>
      </c>
      <c r="B164" s="37" t="s">
        <v>353</v>
      </c>
      <c r="C164" s="38"/>
      <c r="D164" s="38"/>
      <c r="E164" s="38"/>
      <c r="F164" s="38"/>
      <c r="G164" s="46" t="s">
        <v>591</v>
      </c>
      <c r="H164" s="80">
        <v>13820.82</v>
      </c>
      <c r="I164" s="80">
        <v>15175.78</v>
      </c>
      <c r="J164" s="80">
        <v>13820.82</v>
      </c>
      <c r="K164" s="80">
        <v>15175.78</v>
      </c>
      <c r="L164" s="68"/>
    </row>
    <row r="165" spans="1:12" x14ac:dyDescent="0.3">
      <c r="A165" s="45" t="s">
        <v>607</v>
      </c>
      <c r="B165" s="37" t="s">
        <v>353</v>
      </c>
      <c r="C165" s="38"/>
      <c r="D165" s="38"/>
      <c r="E165" s="38"/>
      <c r="F165" s="38"/>
      <c r="G165" s="46" t="s">
        <v>593</v>
      </c>
      <c r="H165" s="80">
        <v>25408.18</v>
      </c>
      <c r="I165" s="80">
        <v>4064.94</v>
      </c>
      <c r="J165" s="80">
        <v>0</v>
      </c>
      <c r="K165" s="80">
        <v>29473.119999999999</v>
      </c>
      <c r="L165" s="68"/>
    </row>
    <row r="166" spans="1:12" x14ac:dyDescent="0.3">
      <c r="A166" s="45" t="s">
        <v>608</v>
      </c>
      <c r="B166" s="37" t="s">
        <v>353</v>
      </c>
      <c r="C166" s="38"/>
      <c r="D166" s="38"/>
      <c r="E166" s="38"/>
      <c r="F166" s="38"/>
      <c r="G166" s="46" t="s">
        <v>595</v>
      </c>
      <c r="H166" s="80">
        <v>10163.26</v>
      </c>
      <c r="I166" s="80">
        <v>1625.98</v>
      </c>
      <c r="J166" s="80">
        <v>0</v>
      </c>
      <c r="K166" s="80">
        <v>11789.24</v>
      </c>
      <c r="L166" s="68"/>
    </row>
    <row r="167" spans="1:12" x14ac:dyDescent="0.3">
      <c r="A167" s="45" t="s">
        <v>609</v>
      </c>
      <c r="B167" s="37" t="s">
        <v>353</v>
      </c>
      <c r="C167" s="38"/>
      <c r="D167" s="38"/>
      <c r="E167" s="38"/>
      <c r="F167" s="38"/>
      <c r="G167" s="46" t="s">
        <v>599</v>
      </c>
      <c r="H167" s="80">
        <v>43.8</v>
      </c>
      <c r="I167" s="80">
        <v>6.83</v>
      </c>
      <c r="J167" s="80">
        <v>0</v>
      </c>
      <c r="K167" s="80">
        <v>50.63</v>
      </c>
      <c r="L167" s="68"/>
    </row>
    <row r="168" spans="1:12" x14ac:dyDescent="0.3">
      <c r="A168" s="45" t="s">
        <v>610</v>
      </c>
      <c r="B168" s="37" t="s">
        <v>353</v>
      </c>
      <c r="C168" s="38"/>
      <c r="D168" s="38"/>
      <c r="E168" s="38"/>
      <c r="F168" s="38"/>
      <c r="G168" s="46" t="s">
        <v>601</v>
      </c>
      <c r="H168" s="80">
        <v>3622.43</v>
      </c>
      <c r="I168" s="80">
        <v>579.57000000000005</v>
      </c>
      <c r="J168" s="80">
        <v>0</v>
      </c>
      <c r="K168" s="80">
        <v>4202</v>
      </c>
      <c r="L168" s="68"/>
    </row>
    <row r="169" spans="1:12" x14ac:dyDescent="0.3">
      <c r="A169" s="47" t="s">
        <v>353</v>
      </c>
      <c r="B169" s="37" t="s">
        <v>353</v>
      </c>
      <c r="C169" s="38"/>
      <c r="D169" s="38"/>
      <c r="E169" s="38"/>
      <c r="F169" s="38"/>
      <c r="G169" s="48" t="s">
        <v>353</v>
      </c>
      <c r="H169" s="81"/>
      <c r="I169" s="81"/>
      <c r="J169" s="81"/>
      <c r="K169" s="81"/>
      <c r="L169" s="69"/>
    </row>
    <row r="170" spans="1:12" x14ac:dyDescent="0.3">
      <c r="A170" s="43" t="s">
        <v>611</v>
      </c>
      <c r="B170" s="37" t="s">
        <v>353</v>
      </c>
      <c r="C170" s="38"/>
      <c r="D170" s="38"/>
      <c r="E170" s="44" t="s">
        <v>612</v>
      </c>
      <c r="F170" s="40"/>
      <c r="G170" s="40"/>
      <c r="H170" s="77">
        <v>14407357.85</v>
      </c>
      <c r="I170" s="77">
        <v>5348559.88</v>
      </c>
      <c r="J170" s="77">
        <v>3215608.92</v>
      </c>
      <c r="K170" s="77">
        <v>16540308.810000001</v>
      </c>
      <c r="L170" s="72"/>
    </row>
    <row r="171" spans="1:12" x14ac:dyDescent="0.3">
      <c r="A171" s="43" t="s">
        <v>613</v>
      </c>
      <c r="B171" s="37" t="s">
        <v>353</v>
      </c>
      <c r="C171" s="38"/>
      <c r="D171" s="38"/>
      <c r="E171" s="38"/>
      <c r="F171" s="44" t="s">
        <v>585</v>
      </c>
      <c r="G171" s="40"/>
      <c r="H171" s="77">
        <v>1380278.67</v>
      </c>
      <c r="I171" s="77">
        <v>655616.96</v>
      </c>
      <c r="J171" s="77">
        <v>330780.7</v>
      </c>
      <c r="K171" s="77">
        <v>1705114.93</v>
      </c>
      <c r="L171" s="74">
        <f>I171-J171</f>
        <v>324836.25999999995</v>
      </c>
    </row>
    <row r="172" spans="1:12" x14ac:dyDescent="0.3">
      <c r="A172" s="45" t="s">
        <v>614</v>
      </c>
      <c r="B172" s="37" t="s">
        <v>353</v>
      </c>
      <c r="C172" s="38"/>
      <c r="D172" s="38"/>
      <c r="E172" s="38"/>
      <c r="F172" s="38"/>
      <c r="G172" s="46" t="s">
        <v>587</v>
      </c>
      <c r="H172" s="80">
        <v>598287.71</v>
      </c>
      <c r="I172" s="80">
        <v>131102.01999999999</v>
      </c>
      <c r="J172" s="80">
        <v>0</v>
      </c>
      <c r="K172" s="80">
        <v>729389.73</v>
      </c>
      <c r="L172" s="68"/>
    </row>
    <row r="173" spans="1:12" x14ac:dyDescent="0.3">
      <c r="A173" s="45" t="s">
        <v>615</v>
      </c>
      <c r="B173" s="37" t="s">
        <v>353</v>
      </c>
      <c r="C173" s="38"/>
      <c r="D173" s="38"/>
      <c r="E173" s="38"/>
      <c r="F173" s="38"/>
      <c r="G173" s="46" t="s">
        <v>589</v>
      </c>
      <c r="H173" s="80">
        <v>322066.09999999998</v>
      </c>
      <c r="I173" s="80">
        <v>320848.2</v>
      </c>
      <c r="J173" s="80">
        <v>254465.66</v>
      </c>
      <c r="K173" s="80">
        <v>388448.64</v>
      </c>
      <c r="L173" s="68"/>
    </row>
    <row r="174" spans="1:12" x14ac:dyDescent="0.3">
      <c r="A174" s="45" t="s">
        <v>616</v>
      </c>
      <c r="B174" s="37" t="s">
        <v>353</v>
      </c>
      <c r="C174" s="38"/>
      <c r="D174" s="38"/>
      <c r="E174" s="38"/>
      <c r="F174" s="38"/>
      <c r="G174" s="46" t="s">
        <v>591</v>
      </c>
      <c r="H174" s="80">
        <v>66568.83</v>
      </c>
      <c r="I174" s="80">
        <v>105474.52</v>
      </c>
      <c r="J174" s="80">
        <v>70085.210000000006</v>
      </c>
      <c r="K174" s="80">
        <v>101958.14</v>
      </c>
      <c r="L174" s="68"/>
    </row>
    <row r="175" spans="1:12" x14ac:dyDescent="0.3">
      <c r="A175" s="45" t="s">
        <v>617</v>
      </c>
      <c r="B175" s="37" t="s">
        <v>353</v>
      </c>
      <c r="C175" s="38"/>
      <c r="D175" s="38"/>
      <c r="E175" s="38"/>
      <c r="F175" s="38"/>
      <c r="G175" s="46" t="s">
        <v>618</v>
      </c>
      <c r="H175" s="80">
        <v>1709.17</v>
      </c>
      <c r="I175" s="80">
        <v>0</v>
      </c>
      <c r="J175" s="80">
        <v>0</v>
      </c>
      <c r="K175" s="80">
        <v>1709.17</v>
      </c>
      <c r="L175" s="68"/>
    </row>
    <row r="176" spans="1:12" x14ac:dyDescent="0.3">
      <c r="A176" s="45" t="s">
        <v>619</v>
      </c>
      <c r="B176" s="37" t="s">
        <v>353</v>
      </c>
      <c r="C176" s="38"/>
      <c r="D176" s="38"/>
      <c r="E176" s="38"/>
      <c r="F176" s="38"/>
      <c r="G176" s="46" t="s">
        <v>593</v>
      </c>
      <c r="H176" s="80">
        <v>174539.86</v>
      </c>
      <c r="I176" s="80">
        <v>39082.660000000003</v>
      </c>
      <c r="J176" s="80">
        <v>0</v>
      </c>
      <c r="K176" s="80">
        <v>213622.52</v>
      </c>
      <c r="L176" s="68"/>
    </row>
    <row r="177" spans="1:12" x14ac:dyDescent="0.3">
      <c r="A177" s="45" t="s">
        <v>620</v>
      </c>
      <c r="B177" s="37" t="s">
        <v>353</v>
      </c>
      <c r="C177" s="38"/>
      <c r="D177" s="38"/>
      <c r="E177" s="38"/>
      <c r="F177" s="38"/>
      <c r="G177" s="46" t="s">
        <v>595</v>
      </c>
      <c r="H177" s="80">
        <v>54114.83</v>
      </c>
      <c r="I177" s="80">
        <v>11915.59</v>
      </c>
      <c r="J177" s="80">
        <v>0</v>
      </c>
      <c r="K177" s="80">
        <v>66030.42</v>
      </c>
      <c r="L177" s="68"/>
    </row>
    <row r="178" spans="1:12" x14ac:dyDescent="0.3">
      <c r="A178" s="45" t="s">
        <v>621</v>
      </c>
      <c r="B178" s="37" t="s">
        <v>353</v>
      </c>
      <c r="C178" s="38"/>
      <c r="D178" s="38"/>
      <c r="E178" s="38"/>
      <c r="F178" s="38"/>
      <c r="G178" s="46" t="s">
        <v>597</v>
      </c>
      <c r="H178" s="80">
        <v>6487.74</v>
      </c>
      <c r="I178" s="80">
        <v>1451.89</v>
      </c>
      <c r="J178" s="80">
        <v>0</v>
      </c>
      <c r="K178" s="80">
        <v>7939.63</v>
      </c>
      <c r="L178" s="68"/>
    </row>
    <row r="179" spans="1:12" x14ac:dyDescent="0.3">
      <c r="A179" s="45" t="s">
        <v>622</v>
      </c>
      <c r="B179" s="37" t="s">
        <v>353</v>
      </c>
      <c r="C179" s="38"/>
      <c r="D179" s="38"/>
      <c r="E179" s="38"/>
      <c r="F179" s="38"/>
      <c r="G179" s="46" t="s">
        <v>623</v>
      </c>
      <c r="H179" s="80">
        <v>44080.68</v>
      </c>
      <c r="I179" s="80">
        <v>16156.09</v>
      </c>
      <c r="J179" s="80">
        <v>4690.38</v>
      </c>
      <c r="K179" s="80">
        <v>55546.39</v>
      </c>
      <c r="L179" s="68"/>
    </row>
    <row r="180" spans="1:12" x14ac:dyDescent="0.3">
      <c r="A180" s="45" t="s">
        <v>624</v>
      </c>
      <c r="B180" s="37" t="s">
        <v>353</v>
      </c>
      <c r="C180" s="38"/>
      <c r="D180" s="38"/>
      <c r="E180" s="38"/>
      <c r="F180" s="38"/>
      <c r="G180" s="46" t="s">
        <v>599</v>
      </c>
      <c r="H180" s="80">
        <v>1186.98</v>
      </c>
      <c r="I180" s="80">
        <v>273.27999999999997</v>
      </c>
      <c r="J180" s="80">
        <v>0</v>
      </c>
      <c r="K180" s="80">
        <v>1460.26</v>
      </c>
      <c r="L180" s="68"/>
    </row>
    <row r="181" spans="1:12" x14ac:dyDescent="0.3">
      <c r="A181" s="45" t="s">
        <v>625</v>
      </c>
      <c r="B181" s="37" t="s">
        <v>353</v>
      </c>
      <c r="C181" s="38"/>
      <c r="D181" s="38"/>
      <c r="E181" s="38"/>
      <c r="F181" s="38"/>
      <c r="G181" s="46" t="s">
        <v>601</v>
      </c>
      <c r="H181" s="80">
        <v>96191.360000000001</v>
      </c>
      <c r="I181" s="80">
        <v>23024.73</v>
      </c>
      <c r="J181" s="80">
        <v>0</v>
      </c>
      <c r="K181" s="80">
        <v>119216.09</v>
      </c>
      <c r="L181" s="68"/>
    </row>
    <row r="182" spans="1:12" x14ac:dyDescent="0.3">
      <c r="A182" s="45" t="s">
        <v>626</v>
      </c>
      <c r="B182" s="37" t="s">
        <v>353</v>
      </c>
      <c r="C182" s="38"/>
      <c r="D182" s="38"/>
      <c r="E182" s="38"/>
      <c r="F182" s="38"/>
      <c r="G182" s="46" t="s">
        <v>627</v>
      </c>
      <c r="H182" s="80">
        <v>13864.41</v>
      </c>
      <c r="I182" s="80">
        <v>5123.9799999999996</v>
      </c>
      <c r="J182" s="80">
        <v>1539.45</v>
      </c>
      <c r="K182" s="80">
        <v>17448.939999999999</v>
      </c>
      <c r="L182" s="68"/>
    </row>
    <row r="183" spans="1:12" x14ac:dyDescent="0.3">
      <c r="A183" s="45" t="s">
        <v>628</v>
      </c>
      <c r="B183" s="37" t="s">
        <v>353</v>
      </c>
      <c r="C183" s="38"/>
      <c r="D183" s="38"/>
      <c r="E183" s="38"/>
      <c r="F183" s="38"/>
      <c r="G183" s="46" t="s">
        <v>629</v>
      </c>
      <c r="H183" s="80">
        <v>1181</v>
      </c>
      <c r="I183" s="80">
        <v>1164</v>
      </c>
      <c r="J183" s="80">
        <v>0</v>
      </c>
      <c r="K183" s="80">
        <v>2345</v>
      </c>
      <c r="L183" s="68"/>
    </row>
    <row r="184" spans="1:12" x14ac:dyDescent="0.3">
      <c r="A184" s="47" t="s">
        <v>353</v>
      </c>
      <c r="B184" s="37" t="s">
        <v>353</v>
      </c>
      <c r="C184" s="38"/>
      <c r="D184" s="38"/>
      <c r="E184" s="38"/>
      <c r="F184" s="38"/>
      <c r="G184" s="48" t="s">
        <v>353</v>
      </c>
      <c r="H184" s="81"/>
      <c r="I184" s="81"/>
      <c r="J184" s="81"/>
      <c r="K184" s="81"/>
      <c r="L184" s="69"/>
    </row>
    <row r="185" spans="1:12" x14ac:dyDescent="0.3">
      <c r="A185" s="43" t="s">
        <v>630</v>
      </c>
      <c r="B185" s="37" t="s">
        <v>353</v>
      </c>
      <c r="C185" s="38"/>
      <c r="D185" s="38"/>
      <c r="E185" s="38"/>
      <c r="F185" s="44" t="s">
        <v>603</v>
      </c>
      <c r="G185" s="40"/>
      <c r="H185" s="77">
        <v>13027079.18</v>
      </c>
      <c r="I185" s="77">
        <v>4692942.92</v>
      </c>
      <c r="J185" s="77">
        <v>2884828.22</v>
      </c>
      <c r="K185" s="77">
        <v>14835193.880000001</v>
      </c>
      <c r="L185" s="74">
        <f>I185-J185</f>
        <v>1808114.6999999997</v>
      </c>
    </row>
    <row r="186" spans="1:12" x14ac:dyDescent="0.3">
      <c r="A186" s="45" t="s">
        <v>631</v>
      </c>
      <c r="B186" s="37" t="s">
        <v>353</v>
      </c>
      <c r="C186" s="38"/>
      <c r="D186" s="38"/>
      <c r="E186" s="38"/>
      <c r="F186" s="38"/>
      <c r="G186" s="46" t="s">
        <v>587</v>
      </c>
      <c r="H186" s="80">
        <v>5982286.7999999998</v>
      </c>
      <c r="I186" s="80">
        <v>988694.3</v>
      </c>
      <c r="J186" s="80">
        <v>8520.11</v>
      </c>
      <c r="K186" s="80">
        <v>6962460.9900000002</v>
      </c>
      <c r="L186" s="68"/>
    </row>
    <row r="187" spans="1:12" x14ac:dyDescent="0.3">
      <c r="A187" s="45" t="s">
        <v>632</v>
      </c>
      <c r="B187" s="37" t="s">
        <v>353</v>
      </c>
      <c r="C187" s="38"/>
      <c r="D187" s="38"/>
      <c r="E187" s="38"/>
      <c r="F187" s="38"/>
      <c r="G187" s="46" t="s">
        <v>589</v>
      </c>
      <c r="H187" s="80">
        <v>2466114.9900000002</v>
      </c>
      <c r="I187" s="80">
        <v>2105094.02</v>
      </c>
      <c r="J187" s="80">
        <v>2122179.7999999998</v>
      </c>
      <c r="K187" s="80">
        <v>2449029.21</v>
      </c>
      <c r="L187" s="68"/>
    </row>
    <row r="188" spans="1:12" x14ac:dyDescent="0.3">
      <c r="A188" s="45" t="s">
        <v>633</v>
      </c>
      <c r="B188" s="37" t="s">
        <v>353</v>
      </c>
      <c r="C188" s="38"/>
      <c r="D188" s="38"/>
      <c r="E188" s="38"/>
      <c r="F188" s="38"/>
      <c r="G188" s="46" t="s">
        <v>591</v>
      </c>
      <c r="H188" s="80">
        <v>700264.55</v>
      </c>
      <c r="I188" s="80">
        <v>808510.86</v>
      </c>
      <c r="J188" s="80">
        <v>699156.15</v>
      </c>
      <c r="K188" s="80">
        <v>809619.26</v>
      </c>
      <c r="L188" s="68"/>
    </row>
    <row r="189" spans="1:12" x14ac:dyDescent="0.3">
      <c r="A189" s="45" t="s">
        <v>634</v>
      </c>
      <c r="B189" s="37" t="s">
        <v>353</v>
      </c>
      <c r="C189" s="38"/>
      <c r="D189" s="38"/>
      <c r="E189" s="38"/>
      <c r="F189" s="38"/>
      <c r="G189" s="46" t="s">
        <v>618</v>
      </c>
      <c r="H189" s="80">
        <v>19076.099999999999</v>
      </c>
      <c r="I189" s="80">
        <v>0</v>
      </c>
      <c r="J189" s="80">
        <v>3367.16</v>
      </c>
      <c r="K189" s="80">
        <v>15708.94</v>
      </c>
      <c r="L189" s="68"/>
    </row>
    <row r="190" spans="1:12" x14ac:dyDescent="0.3">
      <c r="A190" s="45" t="s">
        <v>635</v>
      </c>
      <c r="B190" s="37" t="s">
        <v>353</v>
      </c>
      <c r="C190" s="38"/>
      <c r="D190" s="38"/>
      <c r="E190" s="38"/>
      <c r="F190" s="38"/>
      <c r="G190" s="46" t="s">
        <v>636</v>
      </c>
      <c r="H190" s="80">
        <v>1528.4</v>
      </c>
      <c r="I190" s="80">
        <v>1642.37</v>
      </c>
      <c r="J190" s="80">
        <v>0</v>
      </c>
      <c r="K190" s="80">
        <v>3170.77</v>
      </c>
      <c r="L190" s="68"/>
    </row>
    <row r="191" spans="1:12" x14ac:dyDescent="0.3">
      <c r="A191" s="45" t="s">
        <v>637</v>
      </c>
      <c r="B191" s="37" t="s">
        <v>353</v>
      </c>
      <c r="C191" s="38"/>
      <c r="D191" s="38"/>
      <c r="E191" s="38"/>
      <c r="F191" s="38"/>
      <c r="G191" s="46" t="s">
        <v>593</v>
      </c>
      <c r="H191" s="80">
        <v>1674578.33</v>
      </c>
      <c r="I191" s="80">
        <v>331389.75</v>
      </c>
      <c r="J191" s="80">
        <v>0</v>
      </c>
      <c r="K191" s="80">
        <v>2005968.08</v>
      </c>
      <c r="L191" s="68"/>
    </row>
    <row r="192" spans="1:12" x14ac:dyDescent="0.3">
      <c r="A192" s="45" t="s">
        <v>638</v>
      </c>
      <c r="B192" s="37" t="s">
        <v>353</v>
      </c>
      <c r="C192" s="38"/>
      <c r="D192" s="38"/>
      <c r="E192" s="38"/>
      <c r="F192" s="38"/>
      <c r="G192" s="46" t="s">
        <v>595</v>
      </c>
      <c r="H192" s="80">
        <v>539641.56000000006</v>
      </c>
      <c r="I192" s="80">
        <v>99364.1</v>
      </c>
      <c r="J192" s="80">
        <v>0</v>
      </c>
      <c r="K192" s="80">
        <v>639005.66</v>
      </c>
      <c r="L192" s="68"/>
    </row>
    <row r="193" spans="1:12" x14ac:dyDescent="0.3">
      <c r="A193" s="45" t="s">
        <v>639</v>
      </c>
      <c r="B193" s="37" t="s">
        <v>353</v>
      </c>
      <c r="C193" s="38"/>
      <c r="D193" s="38"/>
      <c r="E193" s="38"/>
      <c r="F193" s="38"/>
      <c r="G193" s="46" t="s">
        <v>597</v>
      </c>
      <c r="H193" s="80">
        <v>62374.31</v>
      </c>
      <c r="I193" s="80">
        <v>12435.08</v>
      </c>
      <c r="J193" s="80">
        <v>0</v>
      </c>
      <c r="K193" s="80">
        <v>74809.39</v>
      </c>
      <c r="L193" s="68"/>
    </row>
    <row r="194" spans="1:12" x14ac:dyDescent="0.3">
      <c r="A194" s="45" t="s">
        <v>640</v>
      </c>
      <c r="B194" s="37" t="s">
        <v>353</v>
      </c>
      <c r="C194" s="38"/>
      <c r="D194" s="38"/>
      <c r="E194" s="38"/>
      <c r="F194" s="38"/>
      <c r="G194" s="46" t="s">
        <v>623</v>
      </c>
      <c r="H194" s="80">
        <v>500814.2</v>
      </c>
      <c r="I194" s="80">
        <v>136671.75</v>
      </c>
      <c r="J194" s="80">
        <v>36610.04</v>
      </c>
      <c r="K194" s="80">
        <v>600875.91</v>
      </c>
      <c r="L194" s="68"/>
    </row>
    <row r="195" spans="1:12" x14ac:dyDescent="0.3">
      <c r="A195" s="45" t="s">
        <v>641</v>
      </c>
      <c r="B195" s="37" t="s">
        <v>353</v>
      </c>
      <c r="C195" s="38"/>
      <c r="D195" s="38"/>
      <c r="E195" s="38"/>
      <c r="F195" s="38"/>
      <c r="G195" s="46" t="s">
        <v>599</v>
      </c>
      <c r="H195" s="80">
        <v>16040.85</v>
      </c>
      <c r="I195" s="80">
        <v>2673.62</v>
      </c>
      <c r="J195" s="80">
        <v>0.23</v>
      </c>
      <c r="K195" s="80">
        <v>18714.240000000002</v>
      </c>
      <c r="L195" s="68"/>
    </row>
    <row r="196" spans="1:12" x14ac:dyDescent="0.3">
      <c r="A196" s="45" t="s">
        <v>642</v>
      </c>
      <c r="B196" s="37" t="s">
        <v>353</v>
      </c>
      <c r="C196" s="38"/>
      <c r="D196" s="38"/>
      <c r="E196" s="38"/>
      <c r="F196" s="38"/>
      <c r="G196" s="46" t="s">
        <v>601</v>
      </c>
      <c r="H196" s="80">
        <v>955149.58</v>
      </c>
      <c r="I196" s="80">
        <v>168425.21</v>
      </c>
      <c r="J196" s="80">
        <v>1625.36</v>
      </c>
      <c r="K196" s="80">
        <v>1121949.43</v>
      </c>
      <c r="L196" s="68"/>
    </row>
    <row r="197" spans="1:12" x14ac:dyDescent="0.3">
      <c r="A197" s="45" t="s">
        <v>643</v>
      </c>
      <c r="B197" s="37" t="s">
        <v>353</v>
      </c>
      <c r="C197" s="38"/>
      <c r="D197" s="38"/>
      <c r="E197" s="38"/>
      <c r="F197" s="38"/>
      <c r="G197" s="46" t="s">
        <v>627</v>
      </c>
      <c r="H197" s="80">
        <v>102658.99</v>
      </c>
      <c r="I197" s="80">
        <v>36050.050000000003</v>
      </c>
      <c r="J197" s="80">
        <v>13369.37</v>
      </c>
      <c r="K197" s="80">
        <v>125339.67</v>
      </c>
      <c r="L197" s="68"/>
    </row>
    <row r="198" spans="1:12" x14ac:dyDescent="0.3">
      <c r="A198" s="45" t="s">
        <v>644</v>
      </c>
      <c r="B198" s="37" t="s">
        <v>353</v>
      </c>
      <c r="C198" s="38"/>
      <c r="D198" s="38"/>
      <c r="E198" s="38"/>
      <c r="F198" s="38"/>
      <c r="G198" s="46" t="s">
        <v>629</v>
      </c>
      <c r="H198" s="80">
        <v>6550.52</v>
      </c>
      <c r="I198" s="80">
        <v>1991.81</v>
      </c>
      <c r="J198" s="80">
        <v>0</v>
      </c>
      <c r="K198" s="80">
        <v>8542.33</v>
      </c>
      <c r="L198" s="68"/>
    </row>
    <row r="199" spans="1:12" x14ac:dyDescent="0.3">
      <c r="A199" s="47" t="s">
        <v>353</v>
      </c>
      <c r="B199" s="37" t="s">
        <v>353</v>
      </c>
      <c r="C199" s="38"/>
      <c r="D199" s="38"/>
      <c r="E199" s="38"/>
      <c r="F199" s="38"/>
      <c r="G199" s="48" t="s">
        <v>353</v>
      </c>
      <c r="H199" s="81"/>
      <c r="I199" s="81"/>
      <c r="J199" s="81"/>
      <c r="K199" s="81"/>
      <c r="L199" s="69"/>
    </row>
    <row r="200" spans="1:12" x14ac:dyDescent="0.3">
      <c r="A200" s="43" t="s">
        <v>645</v>
      </c>
      <c r="B200" s="37" t="s">
        <v>353</v>
      </c>
      <c r="C200" s="38"/>
      <c r="D200" s="38"/>
      <c r="E200" s="44" t="s">
        <v>646</v>
      </c>
      <c r="F200" s="40"/>
      <c r="G200" s="40"/>
      <c r="H200" s="77">
        <v>140.69</v>
      </c>
      <c r="I200" s="77">
        <v>1645.5</v>
      </c>
      <c r="J200" s="77">
        <v>0</v>
      </c>
      <c r="K200" s="77">
        <v>1786.19</v>
      </c>
      <c r="L200" s="72"/>
    </row>
    <row r="201" spans="1:12" x14ac:dyDescent="0.3">
      <c r="A201" s="43" t="s">
        <v>647</v>
      </c>
      <c r="B201" s="37" t="s">
        <v>353</v>
      </c>
      <c r="C201" s="38"/>
      <c r="D201" s="38"/>
      <c r="E201" s="38"/>
      <c r="F201" s="44" t="s">
        <v>585</v>
      </c>
      <c r="G201" s="40"/>
      <c r="H201" s="77">
        <v>140.69</v>
      </c>
      <c r="I201" s="77">
        <v>1645.5</v>
      </c>
      <c r="J201" s="77">
        <v>0</v>
      </c>
      <c r="K201" s="77">
        <v>1786.19</v>
      </c>
      <c r="L201" s="74">
        <f>I201-J201</f>
        <v>1645.5</v>
      </c>
    </row>
    <row r="202" spans="1:12" x14ac:dyDescent="0.3">
      <c r="A202" s="45" t="s">
        <v>648</v>
      </c>
      <c r="B202" s="37" t="s">
        <v>353</v>
      </c>
      <c r="C202" s="38"/>
      <c r="D202" s="38"/>
      <c r="E202" s="38"/>
      <c r="F202" s="38"/>
      <c r="G202" s="46" t="s">
        <v>599</v>
      </c>
      <c r="H202" s="80">
        <v>0</v>
      </c>
      <c r="I202" s="80">
        <v>13.66</v>
      </c>
      <c r="J202" s="80">
        <v>0</v>
      </c>
      <c r="K202" s="80">
        <v>13.66</v>
      </c>
      <c r="L202" s="68"/>
    </row>
    <row r="203" spans="1:12" x14ac:dyDescent="0.3">
      <c r="A203" s="45" t="s">
        <v>649</v>
      </c>
      <c r="B203" s="37" t="s">
        <v>353</v>
      </c>
      <c r="C203" s="38"/>
      <c r="D203" s="38"/>
      <c r="E203" s="38"/>
      <c r="F203" s="38"/>
      <c r="G203" s="46" t="s">
        <v>627</v>
      </c>
      <c r="H203" s="80">
        <v>140.69</v>
      </c>
      <c r="I203" s="80">
        <v>241.44</v>
      </c>
      <c r="J203" s="80">
        <v>0</v>
      </c>
      <c r="K203" s="80">
        <v>382.13</v>
      </c>
      <c r="L203" s="68"/>
    </row>
    <row r="204" spans="1:12" x14ac:dyDescent="0.3">
      <c r="A204" s="45" t="s">
        <v>650</v>
      </c>
      <c r="B204" s="37" t="s">
        <v>353</v>
      </c>
      <c r="C204" s="38"/>
      <c r="D204" s="38"/>
      <c r="E204" s="38"/>
      <c r="F204" s="38"/>
      <c r="G204" s="46" t="s">
        <v>651</v>
      </c>
      <c r="H204" s="80">
        <v>0</v>
      </c>
      <c r="I204" s="80">
        <v>1390.4</v>
      </c>
      <c r="J204" s="80">
        <v>0</v>
      </c>
      <c r="K204" s="80">
        <v>1390.4</v>
      </c>
      <c r="L204" s="68"/>
    </row>
    <row r="205" spans="1:12" x14ac:dyDescent="0.3">
      <c r="A205" s="47" t="s">
        <v>353</v>
      </c>
      <c r="B205" s="37" t="s">
        <v>353</v>
      </c>
      <c r="C205" s="38"/>
      <c r="D205" s="38"/>
      <c r="E205" s="38"/>
      <c r="F205" s="38"/>
      <c r="G205" s="48" t="s">
        <v>353</v>
      </c>
      <c r="H205" s="81"/>
      <c r="I205" s="81"/>
      <c r="J205" s="81"/>
      <c r="K205" s="81"/>
      <c r="L205" s="69"/>
    </row>
    <row r="206" spans="1:12" x14ac:dyDescent="0.3">
      <c r="A206" s="43" t="s">
        <v>652</v>
      </c>
      <c r="B206" s="37" t="s">
        <v>353</v>
      </c>
      <c r="C206" s="38"/>
      <c r="D206" s="38"/>
      <c r="E206" s="44" t="s">
        <v>653</v>
      </c>
      <c r="F206" s="40"/>
      <c r="G206" s="40"/>
      <c r="H206" s="77">
        <v>132020.34</v>
      </c>
      <c r="I206" s="77">
        <v>39999.78</v>
      </c>
      <c r="J206" s="77">
        <v>19313.41</v>
      </c>
      <c r="K206" s="77">
        <v>152706.71</v>
      </c>
      <c r="L206" s="72"/>
    </row>
    <row r="207" spans="1:12" x14ac:dyDescent="0.3">
      <c r="A207" s="43" t="s">
        <v>654</v>
      </c>
      <c r="B207" s="37" t="s">
        <v>353</v>
      </c>
      <c r="C207" s="38"/>
      <c r="D207" s="38"/>
      <c r="E207" s="38"/>
      <c r="F207" s="44" t="s">
        <v>603</v>
      </c>
      <c r="G207" s="40"/>
      <c r="H207" s="77">
        <v>132020.34</v>
      </c>
      <c r="I207" s="77">
        <v>39999.78</v>
      </c>
      <c r="J207" s="77">
        <v>19313.41</v>
      </c>
      <c r="K207" s="77">
        <v>152706.71</v>
      </c>
      <c r="L207" s="74">
        <f>I207-J207</f>
        <v>20686.37</v>
      </c>
    </row>
    <row r="208" spans="1:12" x14ac:dyDescent="0.3">
      <c r="A208" s="45" t="s">
        <v>655</v>
      </c>
      <c r="B208" s="37" t="s">
        <v>353</v>
      </c>
      <c r="C208" s="38"/>
      <c r="D208" s="38"/>
      <c r="E208" s="38"/>
      <c r="F208" s="38"/>
      <c r="G208" s="46" t="s">
        <v>587</v>
      </c>
      <c r="H208" s="80">
        <v>53851.199999999997</v>
      </c>
      <c r="I208" s="80">
        <v>9737.42</v>
      </c>
      <c r="J208" s="80">
        <v>0</v>
      </c>
      <c r="K208" s="80">
        <v>63588.62</v>
      </c>
      <c r="L208" s="68"/>
    </row>
    <row r="209" spans="1:12" x14ac:dyDescent="0.3">
      <c r="A209" s="45" t="s">
        <v>656</v>
      </c>
      <c r="B209" s="37" t="s">
        <v>353</v>
      </c>
      <c r="C209" s="38"/>
      <c r="D209" s="38"/>
      <c r="E209" s="38"/>
      <c r="F209" s="38"/>
      <c r="G209" s="46" t="s">
        <v>589</v>
      </c>
      <c r="H209" s="80">
        <v>20522.34</v>
      </c>
      <c r="I209" s="80">
        <v>13726</v>
      </c>
      <c r="J209" s="80">
        <v>12260.27</v>
      </c>
      <c r="K209" s="80">
        <v>21988.07</v>
      </c>
      <c r="L209" s="68"/>
    </row>
    <row r="210" spans="1:12" x14ac:dyDescent="0.3">
      <c r="A210" s="45" t="s">
        <v>657</v>
      </c>
      <c r="B210" s="37" t="s">
        <v>353</v>
      </c>
      <c r="C210" s="38"/>
      <c r="D210" s="38"/>
      <c r="E210" s="38"/>
      <c r="F210" s="38"/>
      <c r="G210" s="46" t="s">
        <v>591</v>
      </c>
      <c r="H210" s="80">
        <v>6660.43</v>
      </c>
      <c r="I210" s="80">
        <v>7695.57</v>
      </c>
      <c r="J210" s="80">
        <v>6596.19</v>
      </c>
      <c r="K210" s="80">
        <v>7759.81</v>
      </c>
      <c r="L210" s="68"/>
    </row>
    <row r="211" spans="1:12" x14ac:dyDescent="0.3">
      <c r="A211" s="45" t="s">
        <v>659</v>
      </c>
      <c r="B211" s="37" t="s">
        <v>353</v>
      </c>
      <c r="C211" s="38"/>
      <c r="D211" s="38"/>
      <c r="E211" s="38"/>
      <c r="F211" s="38"/>
      <c r="G211" s="46" t="s">
        <v>636</v>
      </c>
      <c r="H211" s="80">
        <v>787.98</v>
      </c>
      <c r="I211" s="80">
        <v>0</v>
      </c>
      <c r="J211" s="80">
        <v>0</v>
      </c>
      <c r="K211" s="80">
        <v>787.98</v>
      </c>
      <c r="L211" s="68"/>
    </row>
    <row r="212" spans="1:12" x14ac:dyDescent="0.3">
      <c r="A212" s="45" t="s">
        <v>660</v>
      </c>
      <c r="B212" s="37" t="s">
        <v>353</v>
      </c>
      <c r="C212" s="38"/>
      <c r="D212" s="38"/>
      <c r="E212" s="38"/>
      <c r="F212" s="38"/>
      <c r="G212" s="46" t="s">
        <v>593</v>
      </c>
      <c r="H212" s="80">
        <v>16418.669999999998</v>
      </c>
      <c r="I212" s="80">
        <v>2644.57</v>
      </c>
      <c r="J212" s="80">
        <v>0</v>
      </c>
      <c r="K212" s="80">
        <v>19063.240000000002</v>
      </c>
      <c r="L212" s="68"/>
    </row>
    <row r="213" spans="1:12" x14ac:dyDescent="0.3">
      <c r="A213" s="45" t="s">
        <v>661</v>
      </c>
      <c r="B213" s="37" t="s">
        <v>353</v>
      </c>
      <c r="C213" s="38"/>
      <c r="D213" s="38"/>
      <c r="E213" s="38"/>
      <c r="F213" s="38"/>
      <c r="G213" s="46" t="s">
        <v>595</v>
      </c>
      <c r="H213" s="80">
        <v>4848.6899999999996</v>
      </c>
      <c r="I213" s="80">
        <v>779.02</v>
      </c>
      <c r="J213" s="80">
        <v>0</v>
      </c>
      <c r="K213" s="80">
        <v>5627.71</v>
      </c>
      <c r="L213" s="68"/>
    </row>
    <row r="214" spans="1:12" x14ac:dyDescent="0.3">
      <c r="A214" s="45" t="s">
        <v>662</v>
      </c>
      <c r="B214" s="37" t="s">
        <v>353</v>
      </c>
      <c r="C214" s="38"/>
      <c r="D214" s="38"/>
      <c r="E214" s="38"/>
      <c r="F214" s="38"/>
      <c r="G214" s="46" t="s">
        <v>597</v>
      </c>
      <c r="H214" s="80">
        <v>614.71</v>
      </c>
      <c r="I214" s="80">
        <v>97.35</v>
      </c>
      <c r="J214" s="80">
        <v>0</v>
      </c>
      <c r="K214" s="80">
        <v>712.06</v>
      </c>
      <c r="L214" s="68"/>
    </row>
    <row r="215" spans="1:12" x14ac:dyDescent="0.3">
      <c r="A215" s="45" t="s">
        <v>663</v>
      </c>
      <c r="B215" s="37" t="s">
        <v>353</v>
      </c>
      <c r="C215" s="38"/>
      <c r="D215" s="38"/>
      <c r="E215" s="38"/>
      <c r="F215" s="38"/>
      <c r="G215" s="46" t="s">
        <v>623</v>
      </c>
      <c r="H215" s="80">
        <v>6517.17</v>
      </c>
      <c r="I215" s="80">
        <v>1583.25</v>
      </c>
      <c r="J215" s="80">
        <v>350.73</v>
      </c>
      <c r="K215" s="80">
        <v>7749.69</v>
      </c>
      <c r="L215" s="68"/>
    </row>
    <row r="216" spans="1:12" x14ac:dyDescent="0.3">
      <c r="A216" s="45" t="s">
        <v>664</v>
      </c>
      <c r="B216" s="37" t="s">
        <v>353</v>
      </c>
      <c r="C216" s="38"/>
      <c r="D216" s="38"/>
      <c r="E216" s="38"/>
      <c r="F216" s="38"/>
      <c r="G216" s="46" t="s">
        <v>599</v>
      </c>
      <c r="H216" s="80">
        <v>589.14</v>
      </c>
      <c r="I216" s="80">
        <v>93.93</v>
      </c>
      <c r="J216" s="80">
        <v>0</v>
      </c>
      <c r="K216" s="80">
        <v>683.07</v>
      </c>
      <c r="L216" s="68"/>
    </row>
    <row r="217" spans="1:12" x14ac:dyDescent="0.3">
      <c r="A217" s="45" t="s">
        <v>665</v>
      </c>
      <c r="B217" s="37" t="s">
        <v>353</v>
      </c>
      <c r="C217" s="38"/>
      <c r="D217" s="38"/>
      <c r="E217" s="38"/>
      <c r="F217" s="38"/>
      <c r="G217" s="46" t="s">
        <v>601</v>
      </c>
      <c r="H217" s="80">
        <v>18823.12</v>
      </c>
      <c r="I217" s="80">
        <v>3213.21</v>
      </c>
      <c r="J217" s="80">
        <v>0</v>
      </c>
      <c r="K217" s="80">
        <v>22036.33</v>
      </c>
      <c r="L217" s="68"/>
    </row>
    <row r="218" spans="1:12" x14ac:dyDescent="0.3">
      <c r="A218" s="45" t="s">
        <v>666</v>
      </c>
      <c r="B218" s="37" t="s">
        <v>353</v>
      </c>
      <c r="C218" s="38"/>
      <c r="D218" s="38"/>
      <c r="E218" s="38"/>
      <c r="F218" s="38"/>
      <c r="G218" s="46" t="s">
        <v>627</v>
      </c>
      <c r="H218" s="80">
        <v>2386.89</v>
      </c>
      <c r="I218" s="80">
        <v>429.46</v>
      </c>
      <c r="J218" s="80">
        <v>106.22</v>
      </c>
      <c r="K218" s="80">
        <v>2710.13</v>
      </c>
      <c r="L218" s="68"/>
    </row>
    <row r="219" spans="1:12" x14ac:dyDescent="0.3">
      <c r="A219" s="47" t="s">
        <v>353</v>
      </c>
      <c r="B219" s="37" t="s">
        <v>353</v>
      </c>
      <c r="C219" s="38"/>
      <c r="D219" s="38"/>
      <c r="E219" s="38"/>
      <c r="F219" s="38"/>
      <c r="G219" s="48" t="s">
        <v>353</v>
      </c>
      <c r="H219" s="81"/>
      <c r="I219" s="81"/>
      <c r="J219" s="81"/>
      <c r="K219" s="81"/>
      <c r="L219" s="69"/>
    </row>
    <row r="220" spans="1:12" x14ac:dyDescent="0.3">
      <c r="A220" s="43" t="s">
        <v>667</v>
      </c>
      <c r="B220" s="37" t="s">
        <v>353</v>
      </c>
      <c r="C220" s="38"/>
      <c r="D220" s="44" t="s">
        <v>668</v>
      </c>
      <c r="E220" s="40"/>
      <c r="F220" s="40"/>
      <c r="G220" s="40"/>
      <c r="H220" s="77">
        <v>2296144.04</v>
      </c>
      <c r="I220" s="77">
        <v>568098.55000000005</v>
      </c>
      <c r="J220" s="77">
        <v>36000.01</v>
      </c>
      <c r="K220" s="77">
        <v>2828242.58</v>
      </c>
      <c r="L220" s="74">
        <f>I220-J220</f>
        <v>532098.54</v>
      </c>
    </row>
    <row r="221" spans="1:12" x14ac:dyDescent="0.3">
      <c r="A221" s="43" t="s">
        <v>669</v>
      </c>
      <c r="B221" s="37" t="s">
        <v>353</v>
      </c>
      <c r="C221" s="38"/>
      <c r="D221" s="38"/>
      <c r="E221" s="44" t="s">
        <v>668</v>
      </c>
      <c r="F221" s="40"/>
      <c r="G221" s="40"/>
      <c r="H221" s="77">
        <v>2296144.04</v>
      </c>
      <c r="I221" s="77">
        <v>568098.55000000005</v>
      </c>
      <c r="J221" s="77">
        <v>36000.01</v>
      </c>
      <c r="K221" s="77">
        <v>2828242.58</v>
      </c>
      <c r="L221" s="72"/>
    </row>
    <row r="222" spans="1:12" x14ac:dyDescent="0.3">
      <c r="A222" s="43" t="s">
        <v>670</v>
      </c>
      <c r="B222" s="37" t="s">
        <v>353</v>
      </c>
      <c r="C222" s="38"/>
      <c r="D222" s="38"/>
      <c r="E222" s="38"/>
      <c r="F222" s="44" t="s">
        <v>668</v>
      </c>
      <c r="G222" s="40"/>
      <c r="H222" s="77">
        <v>2296144.04</v>
      </c>
      <c r="I222" s="77">
        <v>568098.55000000005</v>
      </c>
      <c r="J222" s="77">
        <v>36000.01</v>
      </c>
      <c r="K222" s="77">
        <v>2828242.58</v>
      </c>
      <c r="L222" s="72"/>
    </row>
    <row r="223" spans="1:12" x14ac:dyDescent="0.3">
      <c r="A223" s="45" t="s">
        <v>671</v>
      </c>
      <c r="B223" s="37" t="s">
        <v>353</v>
      </c>
      <c r="C223" s="38"/>
      <c r="D223" s="38"/>
      <c r="E223" s="38"/>
      <c r="F223" s="38"/>
      <c r="G223" s="46" t="s">
        <v>672</v>
      </c>
      <c r="H223" s="80">
        <v>95380</v>
      </c>
      <c r="I223" s="80">
        <v>15200</v>
      </c>
      <c r="J223" s="80">
        <v>0</v>
      </c>
      <c r="K223" s="80">
        <v>110580</v>
      </c>
      <c r="L223" s="74">
        <f t="shared" ref="L223:L232" si="0">I223-J223</f>
        <v>15200</v>
      </c>
    </row>
    <row r="224" spans="1:12" x14ac:dyDescent="0.3">
      <c r="A224" s="45" t="s">
        <v>673</v>
      </c>
      <c r="B224" s="37" t="s">
        <v>353</v>
      </c>
      <c r="C224" s="38"/>
      <c r="D224" s="38"/>
      <c r="E224" s="38"/>
      <c r="F224" s="38"/>
      <c r="G224" s="46" t="s">
        <v>674</v>
      </c>
      <c r="H224" s="80">
        <v>30502.5</v>
      </c>
      <c r="I224" s="80">
        <v>12201</v>
      </c>
      <c r="J224" s="80">
        <v>0</v>
      </c>
      <c r="K224" s="80">
        <v>42703.5</v>
      </c>
      <c r="L224" s="74">
        <f t="shared" si="0"/>
        <v>12201</v>
      </c>
    </row>
    <row r="225" spans="1:12" x14ac:dyDescent="0.3">
      <c r="A225" s="45" t="s">
        <v>677</v>
      </c>
      <c r="B225" s="37" t="s">
        <v>353</v>
      </c>
      <c r="C225" s="38"/>
      <c r="D225" s="38"/>
      <c r="E225" s="38"/>
      <c r="F225" s="38"/>
      <c r="G225" s="46" t="s">
        <v>678</v>
      </c>
      <c r="H225" s="80">
        <v>12795.79</v>
      </c>
      <c r="I225" s="80">
        <v>1817.63</v>
      </c>
      <c r="J225" s="80">
        <v>0</v>
      </c>
      <c r="K225" s="80">
        <v>14613.42</v>
      </c>
      <c r="L225" s="74">
        <f t="shared" si="0"/>
        <v>1817.63</v>
      </c>
    </row>
    <row r="226" spans="1:12" x14ac:dyDescent="0.3">
      <c r="A226" s="45" t="s">
        <v>679</v>
      </c>
      <c r="B226" s="37" t="s">
        <v>353</v>
      </c>
      <c r="C226" s="38"/>
      <c r="D226" s="38"/>
      <c r="E226" s="38"/>
      <c r="F226" s="38"/>
      <c r="G226" s="46" t="s">
        <v>680</v>
      </c>
      <c r="H226" s="80">
        <v>893092.14</v>
      </c>
      <c r="I226" s="80">
        <v>148848.69</v>
      </c>
      <c r="J226" s="80">
        <v>0</v>
      </c>
      <c r="K226" s="80">
        <v>1041940.83</v>
      </c>
      <c r="L226" s="74">
        <f t="shared" si="0"/>
        <v>148848.69</v>
      </c>
    </row>
    <row r="227" spans="1:12" x14ac:dyDescent="0.3">
      <c r="A227" s="45" t="s">
        <v>681</v>
      </c>
      <c r="B227" s="37" t="s">
        <v>353</v>
      </c>
      <c r="C227" s="38"/>
      <c r="D227" s="38"/>
      <c r="E227" s="38"/>
      <c r="F227" s="38"/>
      <c r="G227" s="46" t="s">
        <v>682</v>
      </c>
      <c r="H227" s="80">
        <v>43101</v>
      </c>
      <c r="I227" s="80">
        <v>1458</v>
      </c>
      <c r="J227" s="80">
        <v>36000</v>
      </c>
      <c r="K227" s="80">
        <v>8559</v>
      </c>
      <c r="L227" s="74">
        <f t="shared" si="0"/>
        <v>-34542</v>
      </c>
    </row>
    <row r="228" spans="1:12" x14ac:dyDescent="0.3">
      <c r="A228" s="45" t="s">
        <v>683</v>
      </c>
      <c r="B228" s="37" t="s">
        <v>353</v>
      </c>
      <c r="C228" s="38"/>
      <c r="D228" s="38"/>
      <c r="E228" s="38"/>
      <c r="F228" s="38"/>
      <c r="G228" s="46" t="s">
        <v>684</v>
      </c>
      <c r="H228" s="80">
        <v>1063937.54</v>
      </c>
      <c r="I228" s="80">
        <v>354251.2</v>
      </c>
      <c r="J228" s="80">
        <v>0</v>
      </c>
      <c r="K228" s="80">
        <v>1418188.74</v>
      </c>
      <c r="L228" s="74">
        <f t="shared" si="0"/>
        <v>354251.2</v>
      </c>
    </row>
    <row r="229" spans="1:12" x14ac:dyDescent="0.3">
      <c r="A229" s="45" t="s">
        <v>685</v>
      </c>
      <c r="B229" s="37" t="s">
        <v>353</v>
      </c>
      <c r="C229" s="38"/>
      <c r="D229" s="38"/>
      <c r="E229" s="38"/>
      <c r="F229" s="38"/>
      <c r="G229" s="46" t="s">
        <v>686</v>
      </c>
      <c r="H229" s="80">
        <v>57394.8</v>
      </c>
      <c r="I229" s="80">
        <v>17462.46</v>
      </c>
      <c r="J229" s="80">
        <v>0</v>
      </c>
      <c r="K229" s="80">
        <v>74857.259999999995</v>
      </c>
      <c r="L229" s="74">
        <f t="shared" si="0"/>
        <v>17462.46</v>
      </c>
    </row>
    <row r="230" spans="1:12" x14ac:dyDescent="0.3">
      <c r="A230" s="45" t="s">
        <v>687</v>
      </c>
      <c r="B230" s="37" t="s">
        <v>353</v>
      </c>
      <c r="C230" s="38"/>
      <c r="D230" s="38"/>
      <c r="E230" s="38"/>
      <c r="F230" s="38"/>
      <c r="G230" s="46" t="s">
        <v>688</v>
      </c>
      <c r="H230" s="80">
        <v>99940.27</v>
      </c>
      <c r="I230" s="80">
        <v>16859.57</v>
      </c>
      <c r="J230" s="80">
        <v>0.01</v>
      </c>
      <c r="K230" s="80">
        <v>116799.83</v>
      </c>
      <c r="L230" s="74">
        <f t="shared" si="0"/>
        <v>16859.560000000001</v>
      </c>
    </row>
    <row r="231" spans="1:12" x14ac:dyDescent="0.3">
      <c r="A231" s="47" t="s">
        <v>353</v>
      </c>
      <c r="B231" s="37" t="s">
        <v>353</v>
      </c>
      <c r="C231" s="38"/>
      <c r="D231" s="38"/>
      <c r="E231" s="38"/>
      <c r="F231" s="38"/>
      <c r="G231" s="48" t="s">
        <v>353</v>
      </c>
      <c r="H231" s="81"/>
      <c r="I231" s="81"/>
      <c r="J231" s="81"/>
      <c r="K231" s="81"/>
      <c r="L231" s="69"/>
    </row>
    <row r="232" spans="1:12" x14ac:dyDescent="0.3">
      <c r="A232" s="43" t="s">
        <v>689</v>
      </c>
      <c r="B232" s="36" t="s">
        <v>353</v>
      </c>
      <c r="C232" s="44" t="s">
        <v>690</v>
      </c>
      <c r="D232" s="40"/>
      <c r="E232" s="40"/>
      <c r="F232" s="40"/>
      <c r="G232" s="40"/>
      <c r="H232" s="77">
        <v>696516.07</v>
      </c>
      <c r="I232" s="77">
        <v>115855.29</v>
      </c>
      <c r="J232" s="77">
        <v>37879.699999999997</v>
      </c>
      <c r="K232" s="77">
        <v>774491.66</v>
      </c>
      <c r="L232" s="74">
        <f t="shared" si="0"/>
        <v>77975.59</v>
      </c>
    </row>
    <row r="233" spans="1:12" x14ac:dyDescent="0.3">
      <c r="A233" s="43" t="s">
        <v>691</v>
      </c>
      <c r="B233" s="37" t="s">
        <v>353</v>
      </c>
      <c r="C233" s="38"/>
      <c r="D233" s="44" t="s">
        <v>690</v>
      </c>
      <c r="E233" s="40"/>
      <c r="F233" s="40"/>
      <c r="G233" s="40"/>
      <c r="H233" s="77">
        <v>696516.07</v>
      </c>
      <c r="I233" s="77">
        <v>115855.29</v>
      </c>
      <c r="J233" s="77">
        <v>37879.699999999997</v>
      </c>
      <c r="K233" s="77">
        <v>774491.66</v>
      </c>
      <c r="L233" s="72"/>
    </row>
    <row r="234" spans="1:12" x14ac:dyDescent="0.3">
      <c r="A234" s="43" t="s">
        <v>692</v>
      </c>
      <c r="B234" s="37" t="s">
        <v>353</v>
      </c>
      <c r="C234" s="38"/>
      <c r="D234" s="38"/>
      <c r="E234" s="44" t="s">
        <v>690</v>
      </c>
      <c r="F234" s="40"/>
      <c r="G234" s="40"/>
      <c r="H234" s="77">
        <v>696516.07</v>
      </c>
      <c r="I234" s="77">
        <v>115855.29</v>
      </c>
      <c r="J234" s="77">
        <v>37879.699999999997</v>
      </c>
      <c r="K234" s="77">
        <v>774491.66</v>
      </c>
      <c r="L234" s="72"/>
    </row>
    <row r="235" spans="1:12" x14ac:dyDescent="0.3">
      <c r="A235" s="43" t="s">
        <v>693</v>
      </c>
      <c r="B235" s="37" t="s">
        <v>353</v>
      </c>
      <c r="C235" s="38"/>
      <c r="D235" s="38"/>
      <c r="E235" s="38"/>
      <c r="F235" s="44" t="s">
        <v>694</v>
      </c>
      <c r="G235" s="40"/>
      <c r="H235" s="77">
        <v>85823.57</v>
      </c>
      <c r="I235" s="77">
        <v>20256.04</v>
      </c>
      <c r="J235" s="77">
        <v>1499.7</v>
      </c>
      <c r="K235" s="77">
        <v>104579.91</v>
      </c>
      <c r="L235" s="74">
        <f t="shared" ref="L235" si="1">I235-J235</f>
        <v>18756.34</v>
      </c>
    </row>
    <row r="236" spans="1:12" x14ac:dyDescent="0.3">
      <c r="A236" s="45" t="s">
        <v>695</v>
      </c>
      <c r="B236" s="37" t="s">
        <v>353</v>
      </c>
      <c r="C236" s="38"/>
      <c r="D236" s="38"/>
      <c r="E236" s="38"/>
      <c r="F236" s="38"/>
      <c r="G236" s="46" t="s">
        <v>696</v>
      </c>
      <c r="H236" s="80">
        <v>85823.57</v>
      </c>
      <c r="I236" s="80">
        <v>20256.04</v>
      </c>
      <c r="J236" s="80">
        <v>1499.7</v>
      </c>
      <c r="K236" s="80">
        <v>104579.91</v>
      </c>
      <c r="L236" s="68"/>
    </row>
    <row r="237" spans="1:12" x14ac:dyDescent="0.3">
      <c r="A237" s="47" t="s">
        <v>353</v>
      </c>
      <c r="B237" s="37" t="s">
        <v>353</v>
      </c>
      <c r="C237" s="38"/>
      <c r="D237" s="38"/>
      <c r="E237" s="38"/>
      <c r="F237" s="38"/>
      <c r="G237" s="48" t="s">
        <v>353</v>
      </c>
      <c r="H237" s="81"/>
      <c r="I237" s="81"/>
      <c r="J237" s="81"/>
      <c r="K237" s="81"/>
      <c r="L237" s="69"/>
    </row>
    <row r="238" spans="1:12" x14ac:dyDescent="0.3">
      <c r="A238" s="43" t="s">
        <v>697</v>
      </c>
      <c r="B238" s="37" t="s">
        <v>353</v>
      </c>
      <c r="C238" s="38"/>
      <c r="D238" s="38"/>
      <c r="E238" s="38"/>
      <c r="F238" s="44" t="s">
        <v>698</v>
      </c>
      <c r="G238" s="40"/>
      <c r="H238" s="77">
        <v>404689.81</v>
      </c>
      <c r="I238" s="77">
        <v>66992.289999999994</v>
      </c>
      <c r="J238" s="77">
        <v>0</v>
      </c>
      <c r="K238" s="77">
        <v>471682.1</v>
      </c>
      <c r="L238" s="74">
        <f t="shared" ref="L238:L242" si="2">I238-J238</f>
        <v>66992.289999999994</v>
      </c>
    </row>
    <row r="239" spans="1:12" x14ac:dyDescent="0.3">
      <c r="A239" s="45" t="s">
        <v>699</v>
      </c>
      <c r="B239" s="37" t="s">
        <v>353</v>
      </c>
      <c r="C239" s="38"/>
      <c r="D239" s="38"/>
      <c r="E239" s="38"/>
      <c r="F239" s="38"/>
      <c r="G239" s="46" t="s">
        <v>700</v>
      </c>
      <c r="H239" s="80">
        <v>153337.66</v>
      </c>
      <c r="I239" s="80">
        <v>27479.89</v>
      </c>
      <c r="J239" s="80">
        <v>0</v>
      </c>
      <c r="K239" s="80">
        <v>180817.55</v>
      </c>
      <c r="L239" s="74">
        <f t="shared" si="2"/>
        <v>27479.89</v>
      </c>
    </row>
    <row r="240" spans="1:12" x14ac:dyDescent="0.3">
      <c r="A240" s="45" t="s">
        <v>701</v>
      </c>
      <c r="B240" s="37" t="s">
        <v>353</v>
      </c>
      <c r="C240" s="38"/>
      <c r="D240" s="38"/>
      <c r="E240" s="38"/>
      <c r="F240" s="38"/>
      <c r="G240" s="46" t="s">
        <v>702</v>
      </c>
      <c r="H240" s="80">
        <v>173893.17</v>
      </c>
      <c r="I240" s="80">
        <v>26505.63</v>
      </c>
      <c r="J240" s="80">
        <v>0</v>
      </c>
      <c r="K240" s="80">
        <v>200398.8</v>
      </c>
      <c r="L240" s="74">
        <f t="shared" si="2"/>
        <v>26505.63</v>
      </c>
    </row>
    <row r="241" spans="1:12" x14ac:dyDescent="0.3">
      <c r="A241" s="45" t="s">
        <v>703</v>
      </c>
      <c r="B241" s="37" t="s">
        <v>353</v>
      </c>
      <c r="C241" s="38"/>
      <c r="D241" s="38"/>
      <c r="E241" s="38"/>
      <c r="F241" s="38"/>
      <c r="G241" s="46" t="s">
        <v>704</v>
      </c>
      <c r="H241" s="80">
        <v>34092.160000000003</v>
      </c>
      <c r="I241" s="80">
        <v>5329.87</v>
      </c>
      <c r="J241" s="80">
        <v>0</v>
      </c>
      <c r="K241" s="80">
        <v>39422.03</v>
      </c>
      <c r="L241" s="74">
        <f t="shared" si="2"/>
        <v>5329.87</v>
      </c>
    </row>
    <row r="242" spans="1:12" x14ac:dyDescent="0.3">
      <c r="A242" s="45" t="s">
        <v>705</v>
      </c>
      <c r="B242" s="37" t="s">
        <v>353</v>
      </c>
      <c r="C242" s="38"/>
      <c r="D242" s="38"/>
      <c r="E242" s="38"/>
      <c r="F242" s="38"/>
      <c r="G242" s="46" t="s">
        <v>706</v>
      </c>
      <c r="H242" s="80">
        <v>43366.82</v>
      </c>
      <c r="I242" s="80">
        <v>7676.9</v>
      </c>
      <c r="J242" s="80">
        <v>0</v>
      </c>
      <c r="K242" s="80">
        <v>51043.72</v>
      </c>
      <c r="L242" s="74">
        <f t="shared" si="2"/>
        <v>7676.9</v>
      </c>
    </row>
    <row r="243" spans="1:12" x14ac:dyDescent="0.3">
      <c r="A243" s="47" t="s">
        <v>353</v>
      </c>
      <c r="B243" s="37" t="s">
        <v>353</v>
      </c>
      <c r="C243" s="38"/>
      <c r="D243" s="38"/>
      <c r="E243" s="38"/>
      <c r="F243" s="38"/>
      <c r="G243" s="48" t="s">
        <v>353</v>
      </c>
      <c r="H243" s="81"/>
      <c r="I243" s="81"/>
      <c r="J243" s="81"/>
      <c r="K243" s="81"/>
      <c r="L243" s="69"/>
    </row>
    <row r="244" spans="1:12" x14ac:dyDescent="0.3">
      <c r="A244" s="43" t="s">
        <v>707</v>
      </c>
      <c r="B244" s="37" t="s">
        <v>353</v>
      </c>
      <c r="C244" s="38"/>
      <c r="D244" s="38"/>
      <c r="E244" s="38"/>
      <c r="F244" s="44" t="s">
        <v>708</v>
      </c>
      <c r="G244" s="40"/>
      <c r="H244" s="77">
        <v>8707</v>
      </c>
      <c r="I244" s="77">
        <v>118.9</v>
      </c>
      <c r="J244" s="77">
        <v>0</v>
      </c>
      <c r="K244" s="77">
        <v>8825.9</v>
      </c>
      <c r="L244" s="74">
        <f t="shared" ref="L244" si="3">I244-J244</f>
        <v>118.9</v>
      </c>
    </row>
    <row r="245" spans="1:12" x14ac:dyDescent="0.3">
      <c r="A245" s="45" t="s">
        <v>709</v>
      </c>
      <c r="B245" s="37" t="s">
        <v>353</v>
      </c>
      <c r="C245" s="38"/>
      <c r="D245" s="38"/>
      <c r="E245" s="38"/>
      <c r="F245" s="38"/>
      <c r="G245" s="46" t="s">
        <v>710</v>
      </c>
      <c r="H245" s="80">
        <v>61</v>
      </c>
      <c r="I245" s="80">
        <v>118.9</v>
      </c>
      <c r="J245" s="80">
        <v>0</v>
      </c>
      <c r="K245" s="80">
        <v>179.9</v>
      </c>
      <c r="L245" s="68"/>
    </row>
    <row r="246" spans="1:12" x14ac:dyDescent="0.3">
      <c r="A246" s="45" t="s">
        <v>711</v>
      </c>
      <c r="B246" s="37" t="s">
        <v>353</v>
      </c>
      <c r="C246" s="38"/>
      <c r="D246" s="38"/>
      <c r="E246" s="38"/>
      <c r="F246" s="38"/>
      <c r="G246" s="46" t="s">
        <v>712</v>
      </c>
      <c r="H246" s="80">
        <v>8646</v>
      </c>
      <c r="I246" s="80">
        <v>0</v>
      </c>
      <c r="J246" s="80">
        <v>0</v>
      </c>
      <c r="K246" s="80">
        <v>8646</v>
      </c>
      <c r="L246" s="68"/>
    </row>
    <row r="247" spans="1:12" x14ac:dyDescent="0.3">
      <c r="A247" s="47" t="s">
        <v>353</v>
      </c>
      <c r="B247" s="37" t="s">
        <v>353</v>
      </c>
      <c r="C247" s="38"/>
      <c r="D247" s="38"/>
      <c r="E247" s="38"/>
      <c r="F247" s="38"/>
      <c r="G247" s="48" t="s">
        <v>353</v>
      </c>
      <c r="H247" s="81"/>
      <c r="I247" s="81"/>
      <c r="J247" s="81"/>
      <c r="K247" s="81"/>
      <c r="L247" s="69"/>
    </row>
    <row r="248" spans="1:12" x14ac:dyDescent="0.3">
      <c r="A248" s="43" t="s">
        <v>719</v>
      </c>
      <c r="B248" s="37" t="s">
        <v>353</v>
      </c>
      <c r="C248" s="38"/>
      <c r="D248" s="38"/>
      <c r="E248" s="38"/>
      <c r="F248" s="44" t="s">
        <v>720</v>
      </c>
      <c r="G248" s="40"/>
      <c r="H248" s="77">
        <v>61686.05</v>
      </c>
      <c r="I248" s="77">
        <v>7674.95</v>
      </c>
      <c r="J248" s="77">
        <v>0</v>
      </c>
      <c r="K248" s="77">
        <v>69361</v>
      </c>
      <c r="L248" s="74">
        <f t="shared" ref="L248" si="4">I248-J248</f>
        <v>7674.95</v>
      </c>
    </row>
    <row r="249" spans="1:12" x14ac:dyDescent="0.3">
      <c r="A249" s="45" t="s">
        <v>721</v>
      </c>
      <c r="B249" s="37" t="s">
        <v>353</v>
      </c>
      <c r="C249" s="38"/>
      <c r="D249" s="38"/>
      <c r="E249" s="38"/>
      <c r="F249" s="38"/>
      <c r="G249" s="46" t="s">
        <v>722</v>
      </c>
      <c r="H249" s="80">
        <v>32680.54</v>
      </c>
      <c r="I249" s="80">
        <v>3489.15</v>
      </c>
      <c r="J249" s="80">
        <v>0</v>
      </c>
      <c r="K249" s="80">
        <v>36169.69</v>
      </c>
      <c r="L249" s="68"/>
    </row>
    <row r="250" spans="1:12" x14ac:dyDescent="0.3">
      <c r="A250" s="45" t="s">
        <v>723</v>
      </c>
      <c r="B250" s="37" t="s">
        <v>353</v>
      </c>
      <c r="C250" s="38"/>
      <c r="D250" s="38"/>
      <c r="E250" s="38"/>
      <c r="F250" s="38"/>
      <c r="G250" s="46" t="s">
        <v>724</v>
      </c>
      <c r="H250" s="80">
        <v>13304.96</v>
      </c>
      <c r="I250" s="80">
        <v>2707.85</v>
      </c>
      <c r="J250" s="80">
        <v>0</v>
      </c>
      <c r="K250" s="80">
        <v>16012.81</v>
      </c>
      <c r="L250" s="68"/>
    </row>
    <row r="251" spans="1:12" x14ac:dyDescent="0.3">
      <c r="A251" s="45" t="s">
        <v>725</v>
      </c>
      <c r="B251" s="37" t="s">
        <v>353</v>
      </c>
      <c r="C251" s="38"/>
      <c r="D251" s="38"/>
      <c r="E251" s="38"/>
      <c r="F251" s="38"/>
      <c r="G251" s="46" t="s">
        <v>726</v>
      </c>
      <c r="H251" s="80">
        <v>4186</v>
      </c>
      <c r="I251" s="80">
        <v>0</v>
      </c>
      <c r="J251" s="80">
        <v>0</v>
      </c>
      <c r="K251" s="80">
        <v>4186</v>
      </c>
      <c r="L251" s="68"/>
    </row>
    <row r="252" spans="1:12" x14ac:dyDescent="0.3">
      <c r="A252" s="45" t="s">
        <v>727</v>
      </c>
      <c r="B252" s="37" t="s">
        <v>353</v>
      </c>
      <c r="C252" s="38"/>
      <c r="D252" s="38"/>
      <c r="E252" s="38"/>
      <c r="F252" s="38"/>
      <c r="G252" s="46" t="s">
        <v>728</v>
      </c>
      <c r="H252" s="80">
        <v>777.5</v>
      </c>
      <c r="I252" s="80">
        <v>0</v>
      </c>
      <c r="J252" s="80">
        <v>0</v>
      </c>
      <c r="K252" s="80">
        <v>777.5</v>
      </c>
      <c r="L252" s="68"/>
    </row>
    <row r="253" spans="1:12" x14ac:dyDescent="0.3">
      <c r="A253" s="45" t="s">
        <v>729</v>
      </c>
      <c r="B253" s="37" t="s">
        <v>353</v>
      </c>
      <c r="C253" s="38"/>
      <c r="D253" s="38"/>
      <c r="E253" s="38"/>
      <c r="F253" s="38"/>
      <c r="G253" s="46" t="s">
        <v>730</v>
      </c>
      <c r="H253" s="80">
        <v>9767.5</v>
      </c>
      <c r="I253" s="80">
        <v>1477.95</v>
      </c>
      <c r="J253" s="80">
        <v>0</v>
      </c>
      <c r="K253" s="80">
        <v>11245.45</v>
      </c>
      <c r="L253" s="68"/>
    </row>
    <row r="254" spans="1:12" x14ac:dyDescent="0.3">
      <c r="A254" s="45" t="s">
        <v>731</v>
      </c>
      <c r="B254" s="37" t="s">
        <v>353</v>
      </c>
      <c r="C254" s="38"/>
      <c r="D254" s="38"/>
      <c r="E254" s="38"/>
      <c r="F254" s="38"/>
      <c r="G254" s="46" t="s">
        <v>686</v>
      </c>
      <c r="H254" s="80">
        <v>969.55</v>
      </c>
      <c r="I254" s="80">
        <v>0</v>
      </c>
      <c r="J254" s="80">
        <v>0</v>
      </c>
      <c r="K254" s="80">
        <v>969.55</v>
      </c>
      <c r="L254" s="68"/>
    </row>
    <row r="255" spans="1:12" x14ac:dyDescent="0.3">
      <c r="A255" s="47" t="s">
        <v>353</v>
      </c>
      <c r="B255" s="37" t="s">
        <v>353</v>
      </c>
      <c r="C255" s="38"/>
      <c r="D255" s="38"/>
      <c r="E255" s="38"/>
      <c r="F255" s="38"/>
      <c r="G255" s="48" t="s">
        <v>353</v>
      </c>
      <c r="H255" s="81"/>
      <c r="I255" s="81"/>
      <c r="J255" s="81"/>
      <c r="K255" s="81"/>
      <c r="L255" s="69"/>
    </row>
    <row r="256" spans="1:12" x14ac:dyDescent="0.3">
      <c r="A256" s="43" t="s">
        <v>732</v>
      </c>
      <c r="B256" s="37" t="s">
        <v>353</v>
      </c>
      <c r="C256" s="38"/>
      <c r="D256" s="38"/>
      <c r="E256" s="38"/>
      <c r="F256" s="44" t="s">
        <v>733</v>
      </c>
      <c r="G256" s="40"/>
      <c r="H256" s="77">
        <v>55646.96</v>
      </c>
      <c r="I256" s="77">
        <v>15080.51</v>
      </c>
      <c r="J256" s="77">
        <v>0</v>
      </c>
      <c r="K256" s="77">
        <v>70727.47</v>
      </c>
      <c r="L256" s="74">
        <f t="shared" ref="L256" si="5">I256-J256</f>
        <v>15080.51</v>
      </c>
    </row>
    <row r="257" spans="1:12" x14ac:dyDescent="0.3">
      <c r="A257" s="45" t="s">
        <v>734</v>
      </c>
      <c r="B257" s="37" t="s">
        <v>353</v>
      </c>
      <c r="C257" s="38"/>
      <c r="D257" s="38"/>
      <c r="E257" s="38"/>
      <c r="F257" s="38"/>
      <c r="G257" s="46" t="s">
        <v>538</v>
      </c>
      <c r="H257" s="80">
        <v>6849.75</v>
      </c>
      <c r="I257" s="80">
        <v>2073.11</v>
      </c>
      <c r="J257" s="80">
        <v>0</v>
      </c>
      <c r="K257" s="80">
        <v>8922.86</v>
      </c>
      <c r="L257" s="68"/>
    </row>
    <row r="258" spans="1:12" x14ac:dyDescent="0.3">
      <c r="A258" s="45" t="s">
        <v>735</v>
      </c>
      <c r="B258" s="37" t="s">
        <v>353</v>
      </c>
      <c r="C258" s="38"/>
      <c r="D258" s="38"/>
      <c r="E258" s="38"/>
      <c r="F258" s="38"/>
      <c r="G258" s="46" t="s">
        <v>736</v>
      </c>
      <c r="H258" s="80">
        <v>11010.25</v>
      </c>
      <c r="I258" s="80">
        <v>1973.15</v>
      </c>
      <c r="J258" s="80">
        <v>0</v>
      </c>
      <c r="K258" s="80">
        <v>12983.4</v>
      </c>
      <c r="L258" s="68"/>
    </row>
    <row r="259" spans="1:12" x14ac:dyDescent="0.3">
      <c r="A259" s="45" t="s">
        <v>737</v>
      </c>
      <c r="B259" s="37" t="s">
        <v>353</v>
      </c>
      <c r="C259" s="38"/>
      <c r="D259" s="38"/>
      <c r="E259" s="38"/>
      <c r="F259" s="38"/>
      <c r="G259" s="46" t="s">
        <v>738</v>
      </c>
      <c r="H259" s="80">
        <v>37786.959999999999</v>
      </c>
      <c r="I259" s="80">
        <v>11034.25</v>
      </c>
      <c r="J259" s="80">
        <v>0</v>
      </c>
      <c r="K259" s="80">
        <v>48821.21</v>
      </c>
      <c r="L259" s="68"/>
    </row>
    <row r="260" spans="1:12" x14ac:dyDescent="0.3">
      <c r="A260" s="47" t="s">
        <v>353</v>
      </c>
      <c r="B260" s="37" t="s">
        <v>353</v>
      </c>
      <c r="C260" s="38"/>
      <c r="D260" s="38"/>
      <c r="E260" s="38"/>
      <c r="F260" s="38"/>
      <c r="G260" s="48" t="s">
        <v>353</v>
      </c>
      <c r="H260" s="81"/>
      <c r="I260" s="81"/>
      <c r="J260" s="81"/>
      <c r="K260" s="81"/>
      <c r="L260" s="69"/>
    </row>
    <row r="261" spans="1:12" x14ac:dyDescent="0.3">
      <c r="A261" s="43" t="s">
        <v>739</v>
      </c>
      <c r="B261" s="37" t="s">
        <v>353</v>
      </c>
      <c r="C261" s="38"/>
      <c r="D261" s="38"/>
      <c r="E261" s="38"/>
      <c r="F261" s="44" t="s">
        <v>740</v>
      </c>
      <c r="G261" s="40"/>
      <c r="H261" s="77">
        <v>70559.98</v>
      </c>
      <c r="I261" s="77">
        <v>5213.6000000000004</v>
      </c>
      <c r="J261" s="77">
        <v>36380</v>
      </c>
      <c r="K261" s="77">
        <v>39393.58</v>
      </c>
      <c r="L261" s="74">
        <f t="shared" ref="L261" si="6">I261-J261</f>
        <v>-31166.400000000001</v>
      </c>
    </row>
    <row r="262" spans="1:12" x14ac:dyDescent="0.3">
      <c r="A262" s="45" t="s">
        <v>741</v>
      </c>
      <c r="B262" s="37" t="s">
        <v>353</v>
      </c>
      <c r="C262" s="38"/>
      <c r="D262" s="38"/>
      <c r="E262" s="38"/>
      <c r="F262" s="38"/>
      <c r="G262" s="46" t="s">
        <v>742</v>
      </c>
      <c r="H262" s="80">
        <v>147.04</v>
      </c>
      <c r="I262" s="80">
        <v>0</v>
      </c>
      <c r="J262" s="80">
        <v>0</v>
      </c>
      <c r="K262" s="80">
        <v>147.04</v>
      </c>
      <c r="L262" s="68"/>
    </row>
    <row r="263" spans="1:12" x14ac:dyDescent="0.3">
      <c r="A263" s="45" t="s">
        <v>743</v>
      </c>
      <c r="B263" s="37" t="s">
        <v>353</v>
      </c>
      <c r="C263" s="38"/>
      <c r="D263" s="38"/>
      <c r="E263" s="38"/>
      <c r="F263" s="38"/>
      <c r="G263" s="46" t="s">
        <v>744</v>
      </c>
      <c r="H263" s="80">
        <v>4509.5600000000004</v>
      </c>
      <c r="I263" s="80">
        <v>380.99</v>
      </c>
      <c r="J263" s="80">
        <v>0</v>
      </c>
      <c r="K263" s="80">
        <v>4890.55</v>
      </c>
      <c r="L263" s="68"/>
    </row>
    <row r="264" spans="1:12" x14ac:dyDescent="0.3">
      <c r="A264" s="45" t="s">
        <v>745</v>
      </c>
      <c r="B264" s="37" t="s">
        <v>353</v>
      </c>
      <c r="C264" s="38"/>
      <c r="D264" s="38"/>
      <c r="E264" s="38"/>
      <c r="F264" s="38"/>
      <c r="G264" s="46" t="s">
        <v>746</v>
      </c>
      <c r="H264" s="80">
        <v>211</v>
      </c>
      <c r="I264" s="80">
        <v>0</v>
      </c>
      <c r="J264" s="80">
        <v>0</v>
      </c>
      <c r="K264" s="80">
        <v>211</v>
      </c>
      <c r="L264" s="68"/>
    </row>
    <row r="265" spans="1:12" x14ac:dyDescent="0.3">
      <c r="A265" s="45" t="s">
        <v>749</v>
      </c>
      <c r="B265" s="37" t="s">
        <v>353</v>
      </c>
      <c r="C265" s="38"/>
      <c r="D265" s="38"/>
      <c r="E265" s="38"/>
      <c r="F265" s="38"/>
      <c r="G265" s="46" t="s">
        <v>750</v>
      </c>
      <c r="H265" s="80">
        <v>4698.5200000000004</v>
      </c>
      <c r="I265" s="80">
        <v>0</v>
      </c>
      <c r="J265" s="80">
        <v>0</v>
      </c>
      <c r="K265" s="80">
        <v>4698.5200000000004</v>
      </c>
      <c r="L265" s="68"/>
    </row>
    <row r="266" spans="1:12" x14ac:dyDescent="0.3">
      <c r="A266" s="45" t="s">
        <v>1009</v>
      </c>
      <c r="B266" s="37" t="s">
        <v>353</v>
      </c>
      <c r="C266" s="38"/>
      <c r="D266" s="38"/>
      <c r="E266" s="38"/>
      <c r="F266" s="38"/>
      <c r="G266" s="46" t="s">
        <v>792</v>
      </c>
      <c r="H266" s="80">
        <v>36380</v>
      </c>
      <c r="I266" s="80">
        <v>0</v>
      </c>
      <c r="J266" s="80">
        <v>36380</v>
      </c>
      <c r="K266" s="80">
        <v>0</v>
      </c>
      <c r="L266" s="68"/>
    </row>
    <row r="267" spans="1:12" x14ac:dyDescent="0.3">
      <c r="A267" s="45" t="s">
        <v>753</v>
      </c>
      <c r="B267" s="37" t="s">
        <v>353</v>
      </c>
      <c r="C267" s="38"/>
      <c r="D267" s="38"/>
      <c r="E267" s="38"/>
      <c r="F267" s="38"/>
      <c r="G267" s="46" t="s">
        <v>754</v>
      </c>
      <c r="H267" s="80">
        <v>246</v>
      </c>
      <c r="I267" s="80">
        <v>0</v>
      </c>
      <c r="J267" s="80">
        <v>0</v>
      </c>
      <c r="K267" s="80">
        <v>246</v>
      </c>
      <c r="L267" s="68"/>
    </row>
    <row r="268" spans="1:12" x14ac:dyDescent="0.3">
      <c r="A268" s="45" t="s">
        <v>755</v>
      </c>
      <c r="B268" s="37" t="s">
        <v>353</v>
      </c>
      <c r="C268" s="38"/>
      <c r="D268" s="38"/>
      <c r="E268" s="38"/>
      <c r="F268" s="38"/>
      <c r="G268" s="46" t="s">
        <v>756</v>
      </c>
      <c r="H268" s="80">
        <v>4398.8999999999996</v>
      </c>
      <c r="I268" s="80">
        <v>0</v>
      </c>
      <c r="J268" s="80">
        <v>0</v>
      </c>
      <c r="K268" s="80">
        <v>4398.8999999999996</v>
      </c>
      <c r="L268" s="68"/>
    </row>
    <row r="269" spans="1:12" x14ac:dyDescent="0.3">
      <c r="A269" s="45" t="s">
        <v>759</v>
      </c>
      <c r="B269" s="37" t="s">
        <v>353</v>
      </c>
      <c r="C269" s="38"/>
      <c r="D269" s="38"/>
      <c r="E269" s="38"/>
      <c r="F269" s="38"/>
      <c r="G269" s="46" t="s">
        <v>760</v>
      </c>
      <c r="H269" s="80">
        <v>8836.9599999999991</v>
      </c>
      <c r="I269" s="80">
        <v>1601.22</v>
      </c>
      <c r="J269" s="80">
        <v>0</v>
      </c>
      <c r="K269" s="80">
        <v>10438.18</v>
      </c>
      <c r="L269" s="68"/>
    </row>
    <row r="270" spans="1:12" x14ac:dyDescent="0.3">
      <c r="A270" s="45" t="s">
        <v>761</v>
      </c>
      <c r="B270" s="37" t="s">
        <v>353</v>
      </c>
      <c r="C270" s="38"/>
      <c r="D270" s="38"/>
      <c r="E270" s="38"/>
      <c r="F270" s="38"/>
      <c r="G270" s="46" t="s">
        <v>762</v>
      </c>
      <c r="H270" s="80">
        <v>696.39</v>
      </c>
      <c r="I270" s="80">
        <v>93.01</v>
      </c>
      <c r="J270" s="80">
        <v>0</v>
      </c>
      <c r="K270" s="80">
        <v>789.4</v>
      </c>
      <c r="L270" s="68"/>
    </row>
    <row r="271" spans="1:12" x14ac:dyDescent="0.3">
      <c r="A271" s="45" t="s">
        <v>765</v>
      </c>
      <c r="B271" s="37" t="s">
        <v>353</v>
      </c>
      <c r="C271" s="38"/>
      <c r="D271" s="38"/>
      <c r="E271" s="38"/>
      <c r="F271" s="38"/>
      <c r="G271" s="46" t="s">
        <v>766</v>
      </c>
      <c r="H271" s="80">
        <v>10435.61</v>
      </c>
      <c r="I271" s="80">
        <v>3138.38</v>
      </c>
      <c r="J271" s="80">
        <v>0</v>
      </c>
      <c r="K271" s="80">
        <v>13573.99</v>
      </c>
      <c r="L271" s="68"/>
    </row>
    <row r="272" spans="1:12" x14ac:dyDescent="0.3">
      <c r="A272" s="47" t="s">
        <v>353</v>
      </c>
      <c r="B272" s="37" t="s">
        <v>353</v>
      </c>
      <c r="C272" s="38"/>
      <c r="D272" s="38"/>
      <c r="E272" s="38"/>
      <c r="F272" s="38"/>
      <c r="G272" s="48" t="s">
        <v>353</v>
      </c>
      <c r="H272" s="81"/>
      <c r="I272" s="81"/>
      <c r="J272" s="81"/>
      <c r="K272" s="81"/>
      <c r="L272" s="69"/>
    </row>
    <row r="273" spans="1:12" x14ac:dyDescent="0.3">
      <c r="A273" s="43" t="s">
        <v>767</v>
      </c>
      <c r="B273" s="37" t="s">
        <v>353</v>
      </c>
      <c r="C273" s="38"/>
      <c r="D273" s="38"/>
      <c r="E273" s="38"/>
      <c r="F273" s="44" t="s">
        <v>768</v>
      </c>
      <c r="G273" s="40"/>
      <c r="H273" s="77">
        <v>6102.7</v>
      </c>
      <c r="I273" s="77">
        <v>519</v>
      </c>
      <c r="J273" s="77">
        <v>0</v>
      </c>
      <c r="K273" s="77">
        <v>6621.7</v>
      </c>
      <c r="L273" s="74">
        <f t="shared" ref="L273" si="7">I273-J273</f>
        <v>519</v>
      </c>
    </row>
    <row r="274" spans="1:12" x14ac:dyDescent="0.3">
      <c r="A274" s="45" t="s">
        <v>769</v>
      </c>
      <c r="B274" s="37" t="s">
        <v>353</v>
      </c>
      <c r="C274" s="38"/>
      <c r="D274" s="38"/>
      <c r="E274" s="38"/>
      <c r="F274" s="38"/>
      <c r="G274" s="46" t="s">
        <v>770</v>
      </c>
      <c r="H274" s="80">
        <v>800</v>
      </c>
      <c r="I274" s="80">
        <v>0</v>
      </c>
      <c r="J274" s="80">
        <v>0</v>
      </c>
      <c r="K274" s="80">
        <v>800</v>
      </c>
      <c r="L274" s="68"/>
    </row>
    <row r="275" spans="1:12" x14ac:dyDescent="0.3">
      <c r="A275" s="45" t="s">
        <v>771</v>
      </c>
      <c r="B275" s="37" t="s">
        <v>353</v>
      </c>
      <c r="C275" s="38"/>
      <c r="D275" s="38"/>
      <c r="E275" s="38"/>
      <c r="F275" s="38"/>
      <c r="G275" s="46" t="s">
        <v>772</v>
      </c>
      <c r="H275" s="80">
        <v>5287.7</v>
      </c>
      <c r="I275" s="80">
        <v>519</v>
      </c>
      <c r="J275" s="80">
        <v>0</v>
      </c>
      <c r="K275" s="80">
        <v>5806.7</v>
      </c>
      <c r="L275" s="68"/>
    </row>
    <row r="276" spans="1:12" x14ac:dyDescent="0.3">
      <c r="A276" s="45" t="s">
        <v>773</v>
      </c>
      <c r="B276" s="37" t="s">
        <v>353</v>
      </c>
      <c r="C276" s="38"/>
      <c r="D276" s="38"/>
      <c r="E276" s="38"/>
      <c r="F276" s="38"/>
      <c r="G276" s="46" t="s">
        <v>774</v>
      </c>
      <c r="H276" s="80">
        <v>15</v>
      </c>
      <c r="I276" s="80">
        <v>0</v>
      </c>
      <c r="J276" s="80">
        <v>0</v>
      </c>
      <c r="K276" s="80">
        <v>15</v>
      </c>
      <c r="L276" s="68"/>
    </row>
    <row r="277" spans="1:12" x14ac:dyDescent="0.3">
      <c r="A277" s="47" t="s">
        <v>353</v>
      </c>
      <c r="B277" s="37" t="s">
        <v>353</v>
      </c>
      <c r="C277" s="38"/>
      <c r="D277" s="38"/>
      <c r="E277" s="38"/>
      <c r="F277" s="38"/>
      <c r="G277" s="48" t="s">
        <v>353</v>
      </c>
      <c r="H277" s="81"/>
      <c r="I277" s="81"/>
      <c r="J277" s="81"/>
      <c r="K277" s="81"/>
      <c r="L277" s="69"/>
    </row>
    <row r="278" spans="1:12" x14ac:dyDescent="0.3">
      <c r="A278" s="43" t="s">
        <v>775</v>
      </c>
      <c r="B278" s="37" t="s">
        <v>353</v>
      </c>
      <c r="C278" s="38"/>
      <c r="D278" s="38"/>
      <c r="E278" s="38"/>
      <c r="F278" s="44" t="s">
        <v>776</v>
      </c>
      <c r="G278" s="40"/>
      <c r="H278" s="77">
        <v>3300</v>
      </c>
      <c r="I278" s="77">
        <v>0</v>
      </c>
      <c r="J278" s="77">
        <v>0</v>
      </c>
      <c r="K278" s="77">
        <v>3300</v>
      </c>
      <c r="L278" s="74">
        <f t="shared" ref="L278" si="8">I278-J278</f>
        <v>0</v>
      </c>
    </row>
    <row r="279" spans="1:12" x14ac:dyDescent="0.3">
      <c r="A279" s="45" t="s">
        <v>777</v>
      </c>
      <c r="B279" s="37" t="s">
        <v>353</v>
      </c>
      <c r="C279" s="38"/>
      <c r="D279" s="38"/>
      <c r="E279" s="38"/>
      <c r="F279" s="38"/>
      <c r="G279" s="46" t="s">
        <v>778</v>
      </c>
      <c r="H279" s="80">
        <v>3300</v>
      </c>
      <c r="I279" s="80">
        <v>0</v>
      </c>
      <c r="J279" s="80">
        <v>0</v>
      </c>
      <c r="K279" s="80">
        <v>3300</v>
      </c>
      <c r="L279" s="68"/>
    </row>
    <row r="280" spans="1:12" x14ac:dyDescent="0.3">
      <c r="A280" s="47" t="s">
        <v>353</v>
      </c>
      <c r="B280" s="37" t="s">
        <v>353</v>
      </c>
      <c r="C280" s="38"/>
      <c r="D280" s="38"/>
      <c r="E280" s="38"/>
      <c r="F280" s="38"/>
      <c r="G280" s="48" t="s">
        <v>353</v>
      </c>
      <c r="H280" s="81"/>
      <c r="I280" s="81"/>
      <c r="J280" s="81"/>
      <c r="K280" s="81"/>
      <c r="L280" s="69"/>
    </row>
    <row r="281" spans="1:12" x14ac:dyDescent="0.3">
      <c r="A281" s="43" t="s">
        <v>779</v>
      </c>
      <c r="B281" s="36" t="s">
        <v>353</v>
      </c>
      <c r="C281" s="44" t="s">
        <v>780</v>
      </c>
      <c r="D281" s="40"/>
      <c r="E281" s="40"/>
      <c r="F281" s="40"/>
      <c r="G281" s="40"/>
      <c r="H281" s="77">
        <v>171104.79</v>
      </c>
      <c r="I281" s="77">
        <v>101654.24</v>
      </c>
      <c r="J281" s="77">
        <v>0</v>
      </c>
      <c r="K281" s="77">
        <v>272759.03000000003</v>
      </c>
      <c r="L281" s="74">
        <f t="shared" ref="L281" si="9">I281-J281</f>
        <v>101654.24</v>
      </c>
    </row>
    <row r="282" spans="1:12" x14ac:dyDescent="0.3">
      <c r="A282" s="43" t="s">
        <v>781</v>
      </c>
      <c r="B282" s="37" t="s">
        <v>353</v>
      </c>
      <c r="C282" s="38"/>
      <c r="D282" s="44" t="s">
        <v>780</v>
      </c>
      <c r="E282" s="40"/>
      <c r="F282" s="40"/>
      <c r="G282" s="40"/>
      <c r="H282" s="77">
        <v>171104.79</v>
      </c>
      <c r="I282" s="77">
        <v>101654.24</v>
      </c>
      <c r="J282" s="77">
        <v>0</v>
      </c>
      <c r="K282" s="77">
        <v>272759.03000000003</v>
      </c>
      <c r="L282" s="72"/>
    </row>
    <row r="283" spans="1:12" x14ac:dyDescent="0.3">
      <c r="A283" s="43" t="s">
        <v>782</v>
      </c>
      <c r="B283" s="37" t="s">
        <v>353</v>
      </c>
      <c r="C283" s="38"/>
      <c r="D283" s="38"/>
      <c r="E283" s="44" t="s">
        <v>780</v>
      </c>
      <c r="F283" s="40"/>
      <c r="G283" s="40"/>
      <c r="H283" s="77">
        <v>171104.79</v>
      </c>
      <c r="I283" s="77">
        <v>101654.24</v>
      </c>
      <c r="J283" s="77">
        <v>0</v>
      </c>
      <c r="K283" s="77">
        <v>272759.03000000003</v>
      </c>
      <c r="L283" s="72"/>
    </row>
    <row r="284" spans="1:12" x14ac:dyDescent="0.3">
      <c r="A284" s="43" t="s">
        <v>783</v>
      </c>
      <c r="B284" s="37" t="s">
        <v>353</v>
      </c>
      <c r="C284" s="38"/>
      <c r="D284" s="38"/>
      <c r="E284" s="38"/>
      <c r="F284" s="44" t="s">
        <v>784</v>
      </c>
      <c r="G284" s="40"/>
      <c r="H284" s="77">
        <v>115726.75</v>
      </c>
      <c r="I284" s="77">
        <v>85647.5</v>
      </c>
      <c r="J284" s="77">
        <v>0</v>
      </c>
      <c r="K284" s="77">
        <v>201374.25</v>
      </c>
      <c r="L284" s="74">
        <f t="shared" ref="L284" si="10">I284-J284</f>
        <v>85647.5</v>
      </c>
    </row>
    <row r="285" spans="1:12" x14ac:dyDescent="0.3">
      <c r="A285" s="45" t="s">
        <v>787</v>
      </c>
      <c r="B285" s="37" t="s">
        <v>353</v>
      </c>
      <c r="C285" s="38"/>
      <c r="D285" s="38"/>
      <c r="E285" s="38"/>
      <c r="F285" s="38"/>
      <c r="G285" s="46" t="s">
        <v>788</v>
      </c>
      <c r="H285" s="80">
        <v>4090</v>
      </c>
      <c r="I285" s="80">
        <v>0</v>
      </c>
      <c r="J285" s="80">
        <v>0</v>
      </c>
      <c r="K285" s="80">
        <v>4090</v>
      </c>
      <c r="L285" s="68"/>
    </row>
    <row r="286" spans="1:12" x14ac:dyDescent="0.3">
      <c r="A286" s="45" t="s">
        <v>789</v>
      </c>
      <c r="B286" s="37" t="s">
        <v>353</v>
      </c>
      <c r="C286" s="38"/>
      <c r="D286" s="38"/>
      <c r="E286" s="38"/>
      <c r="F286" s="38"/>
      <c r="G286" s="46" t="s">
        <v>790</v>
      </c>
      <c r="H286" s="80">
        <v>139.97999999999999</v>
      </c>
      <c r="I286" s="80">
        <v>0</v>
      </c>
      <c r="J286" s="80">
        <v>0</v>
      </c>
      <c r="K286" s="80">
        <v>139.97999999999999</v>
      </c>
      <c r="L286" s="68"/>
    </row>
    <row r="287" spans="1:12" x14ac:dyDescent="0.3">
      <c r="A287" s="45" t="s">
        <v>791</v>
      </c>
      <c r="B287" s="37" t="s">
        <v>353</v>
      </c>
      <c r="C287" s="38"/>
      <c r="D287" s="38"/>
      <c r="E287" s="38"/>
      <c r="F287" s="38"/>
      <c r="G287" s="46" t="s">
        <v>792</v>
      </c>
      <c r="H287" s="80">
        <v>7276</v>
      </c>
      <c r="I287" s="80">
        <v>43656</v>
      </c>
      <c r="J287" s="80">
        <v>0</v>
      </c>
      <c r="K287" s="80">
        <v>50932</v>
      </c>
      <c r="L287" s="68"/>
    </row>
    <row r="288" spans="1:12" x14ac:dyDescent="0.3">
      <c r="A288" s="45" t="s">
        <v>793</v>
      </c>
      <c r="B288" s="37" t="s">
        <v>353</v>
      </c>
      <c r="C288" s="38"/>
      <c r="D288" s="38"/>
      <c r="E288" s="38"/>
      <c r="F288" s="38"/>
      <c r="G288" s="46" t="s">
        <v>794</v>
      </c>
      <c r="H288" s="80">
        <v>3761.7</v>
      </c>
      <c r="I288" s="80">
        <v>2954.99</v>
      </c>
      <c r="J288" s="80">
        <v>0</v>
      </c>
      <c r="K288" s="80">
        <v>6716.69</v>
      </c>
      <c r="L288" s="68"/>
    </row>
    <row r="289" spans="1:12" x14ac:dyDescent="0.3">
      <c r="A289" s="45" t="s">
        <v>795</v>
      </c>
      <c r="B289" s="37" t="s">
        <v>353</v>
      </c>
      <c r="C289" s="38"/>
      <c r="D289" s="38"/>
      <c r="E289" s="38"/>
      <c r="F289" s="38"/>
      <c r="G289" s="46" t="s">
        <v>796</v>
      </c>
      <c r="H289" s="80">
        <v>40130.22</v>
      </c>
      <c r="I289" s="80">
        <v>8568.27</v>
      </c>
      <c r="J289" s="80">
        <v>0</v>
      </c>
      <c r="K289" s="80">
        <v>48698.49</v>
      </c>
      <c r="L289" s="68"/>
    </row>
    <row r="290" spans="1:12" x14ac:dyDescent="0.3">
      <c r="A290" s="45" t="s">
        <v>797</v>
      </c>
      <c r="B290" s="37" t="s">
        <v>353</v>
      </c>
      <c r="C290" s="38"/>
      <c r="D290" s="38"/>
      <c r="E290" s="38"/>
      <c r="F290" s="38"/>
      <c r="G290" s="46" t="s">
        <v>798</v>
      </c>
      <c r="H290" s="80">
        <v>5488.05</v>
      </c>
      <c r="I290" s="80">
        <v>0</v>
      </c>
      <c r="J290" s="80">
        <v>0</v>
      </c>
      <c r="K290" s="80">
        <v>5488.05</v>
      </c>
      <c r="L290" s="68"/>
    </row>
    <row r="291" spans="1:12" x14ac:dyDescent="0.3">
      <c r="A291" s="45" t="s">
        <v>799</v>
      </c>
      <c r="B291" s="37" t="s">
        <v>353</v>
      </c>
      <c r="C291" s="38"/>
      <c r="D291" s="38"/>
      <c r="E291" s="38"/>
      <c r="F291" s="38"/>
      <c r="G291" s="46" t="s">
        <v>800</v>
      </c>
      <c r="H291" s="80">
        <v>53056.29</v>
      </c>
      <c r="I291" s="80">
        <v>29573.24</v>
      </c>
      <c r="J291" s="80">
        <v>0</v>
      </c>
      <c r="K291" s="80">
        <v>82629.53</v>
      </c>
      <c r="L291" s="68"/>
    </row>
    <row r="292" spans="1:12" x14ac:dyDescent="0.3">
      <c r="A292" s="45" t="s">
        <v>801</v>
      </c>
      <c r="B292" s="37" t="s">
        <v>353</v>
      </c>
      <c r="C292" s="38"/>
      <c r="D292" s="38"/>
      <c r="E292" s="38"/>
      <c r="F292" s="38"/>
      <c r="G292" s="46" t="s">
        <v>802</v>
      </c>
      <c r="H292" s="80">
        <v>1784.51</v>
      </c>
      <c r="I292" s="80">
        <v>895</v>
      </c>
      <c r="J292" s="80">
        <v>0</v>
      </c>
      <c r="K292" s="80">
        <v>2679.51</v>
      </c>
      <c r="L292" s="68"/>
    </row>
    <row r="293" spans="1:12" x14ac:dyDescent="0.3">
      <c r="A293" s="47" t="s">
        <v>353</v>
      </c>
      <c r="B293" s="37" t="s">
        <v>353</v>
      </c>
      <c r="C293" s="38"/>
      <c r="D293" s="38"/>
      <c r="E293" s="38"/>
      <c r="F293" s="38"/>
      <c r="G293" s="48" t="s">
        <v>353</v>
      </c>
      <c r="H293" s="81"/>
      <c r="I293" s="81"/>
      <c r="J293" s="81"/>
      <c r="K293" s="81"/>
      <c r="L293" s="69"/>
    </row>
    <row r="294" spans="1:12" x14ac:dyDescent="0.3">
      <c r="A294" s="43" t="s">
        <v>803</v>
      </c>
      <c r="B294" s="37" t="s">
        <v>353</v>
      </c>
      <c r="C294" s="38"/>
      <c r="D294" s="38"/>
      <c r="E294" s="38"/>
      <c r="F294" s="44" t="s">
        <v>804</v>
      </c>
      <c r="G294" s="40"/>
      <c r="H294" s="77">
        <v>16731.2</v>
      </c>
      <c r="I294" s="77">
        <v>5572.89</v>
      </c>
      <c r="J294" s="77">
        <v>0</v>
      </c>
      <c r="K294" s="77">
        <v>22304.09</v>
      </c>
      <c r="L294" s="74">
        <f t="shared" ref="L294" si="11">I294-J294</f>
        <v>5572.89</v>
      </c>
    </row>
    <row r="295" spans="1:12" x14ac:dyDescent="0.3">
      <c r="A295" s="45" t="s">
        <v>805</v>
      </c>
      <c r="B295" s="37" t="s">
        <v>353</v>
      </c>
      <c r="C295" s="38"/>
      <c r="D295" s="38"/>
      <c r="E295" s="38"/>
      <c r="F295" s="38"/>
      <c r="G295" s="46" t="s">
        <v>806</v>
      </c>
      <c r="H295" s="80">
        <v>549</v>
      </c>
      <c r="I295" s="80">
        <v>0</v>
      </c>
      <c r="J295" s="80">
        <v>0</v>
      </c>
      <c r="K295" s="80">
        <v>549</v>
      </c>
      <c r="L295" s="68"/>
    </row>
    <row r="296" spans="1:12" x14ac:dyDescent="0.3">
      <c r="A296" s="45" t="s">
        <v>807</v>
      </c>
      <c r="B296" s="37" t="s">
        <v>353</v>
      </c>
      <c r="C296" s="38"/>
      <c r="D296" s="38"/>
      <c r="E296" s="38"/>
      <c r="F296" s="38"/>
      <c r="G296" s="46" t="s">
        <v>808</v>
      </c>
      <c r="H296" s="80">
        <v>16182.2</v>
      </c>
      <c r="I296" s="80">
        <v>5572.89</v>
      </c>
      <c r="J296" s="80">
        <v>0</v>
      </c>
      <c r="K296" s="80">
        <v>21755.09</v>
      </c>
      <c r="L296" s="68"/>
    </row>
    <row r="297" spans="1:12" x14ac:dyDescent="0.3">
      <c r="A297" s="47" t="s">
        <v>353</v>
      </c>
      <c r="B297" s="37" t="s">
        <v>353</v>
      </c>
      <c r="C297" s="38"/>
      <c r="D297" s="38"/>
      <c r="E297" s="38"/>
      <c r="F297" s="38"/>
      <c r="G297" s="48" t="s">
        <v>353</v>
      </c>
      <c r="H297" s="81"/>
      <c r="I297" s="81"/>
      <c r="J297" s="81"/>
      <c r="K297" s="81"/>
      <c r="L297" s="69"/>
    </row>
    <row r="298" spans="1:12" x14ac:dyDescent="0.3">
      <c r="A298" s="43" t="s">
        <v>811</v>
      </c>
      <c r="B298" s="37" t="s">
        <v>353</v>
      </c>
      <c r="C298" s="38"/>
      <c r="D298" s="38"/>
      <c r="E298" s="38"/>
      <c r="F298" s="44" t="s">
        <v>812</v>
      </c>
      <c r="G298" s="40"/>
      <c r="H298" s="77">
        <v>26704.36</v>
      </c>
      <c r="I298" s="77">
        <v>4573.67</v>
      </c>
      <c r="J298" s="77">
        <v>0</v>
      </c>
      <c r="K298" s="77">
        <v>31278.03</v>
      </c>
      <c r="L298" s="74">
        <f t="shared" ref="L298" si="12">I298-J298</f>
        <v>4573.67</v>
      </c>
    </row>
    <row r="299" spans="1:12" x14ac:dyDescent="0.3">
      <c r="A299" s="45" t="s">
        <v>813</v>
      </c>
      <c r="B299" s="37" t="s">
        <v>353</v>
      </c>
      <c r="C299" s="38"/>
      <c r="D299" s="38"/>
      <c r="E299" s="38"/>
      <c r="F299" s="38"/>
      <c r="G299" s="46" t="s">
        <v>814</v>
      </c>
      <c r="H299" s="80">
        <v>26704.36</v>
      </c>
      <c r="I299" s="80">
        <v>4573.67</v>
      </c>
      <c r="J299" s="80">
        <v>0</v>
      </c>
      <c r="K299" s="80">
        <v>31278.03</v>
      </c>
      <c r="L299" s="68"/>
    </row>
    <row r="300" spans="1:12" x14ac:dyDescent="0.3">
      <c r="A300" s="47" t="s">
        <v>353</v>
      </c>
      <c r="B300" s="37" t="s">
        <v>353</v>
      </c>
      <c r="C300" s="38"/>
      <c r="D300" s="38"/>
      <c r="E300" s="38"/>
      <c r="F300" s="38"/>
      <c r="G300" s="48" t="s">
        <v>353</v>
      </c>
      <c r="H300" s="81"/>
      <c r="I300" s="81"/>
      <c r="J300" s="81"/>
      <c r="K300" s="81"/>
      <c r="L300" s="69"/>
    </row>
    <row r="301" spans="1:12" x14ac:dyDescent="0.3">
      <c r="A301" s="43" t="s">
        <v>815</v>
      </c>
      <c r="B301" s="37" t="s">
        <v>353</v>
      </c>
      <c r="C301" s="38"/>
      <c r="D301" s="38"/>
      <c r="E301" s="38"/>
      <c r="F301" s="44" t="s">
        <v>768</v>
      </c>
      <c r="G301" s="40"/>
      <c r="H301" s="77">
        <v>11942.48</v>
      </c>
      <c r="I301" s="77">
        <v>5860.18</v>
      </c>
      <c r="J301" s="77">
        <v>0</v>
      </c>
      <c r="K301" s="77">
        <v>17802.66</v>
      </c>
      <c r="L301" s="74">
        <f t="shared" ref="L301" si="13">I301-J301</f>
        <v>5860.18</v>
      </c>
    </row>
    <row r="302" spans="1:12" x14ac:dyDescent="0.3">
      <c r="A302" s="45" t="s">
        <v>816</v>
      </c>
      <c r="B302" s="37" t="s">
        <v>353</v>
      </c>
      <c r="C302" s="38"/>
      <c r="D302" s="38"/>
      <c r="E302" s="38"/>
      <c r="F302" s="38"/>
      <c r="G302" s="46" t="s">
        <v>770</v>
      </c>
      <c r="H302" s="80">
        <v>8822</v>
      </c>
      <c r="I302" s="80">
        <v>0</v>
      </c>
      <c r="J302" s="80">
        <v>0</v>
      </c>
      <c r="K302" s="80">
        <v>8822</v>
      </c>
      <c r="L302" s="68"/>
    </row>
    <row r="303" spans="1:12" x14ac:dyDescent="0.3">
      <c r="A303" s="45" t="s">
        <v>819</v>
      </c>
      <c r="B303" s="37" t="s">
        <v>353</v>
      </c>
      <c r="C303" s="38"/>
      <c r="D303" s="38"/>
      <c r="E303" s="38"/>
      <c r="F303" s="38"/>
      <c r="G303" s="46" t="s">
        <v>772</v>
      </c>
      <c r="H303" s="80">
        <v>3120.48</v>
      </c>
      <c r="I303" s="80">
        <v>5860.18</v>
      </c>
      <c r="J303" s="80">
        <v>0</v>
      </c>
      <c r="K303" s="80">
        <v>8980.66</v>
      </c>
      <c r="L303" s="68"/>
    </row>
    <row r="304" spans="1:12" x14ac:dyDescent="0.3">
      <c r="A304" s="47" t="s">
        <v>353</v>
      </c>
      <c r="B304" s="37" t="s">
        <v>353</v>
      </c>
      <c r="C304" s="38"/>
      <c r="D304" s="38"/>
      <c r="E304" s="38"/>
      <c r="F304" s="38"/>
      <c r="G304" s="48" t="s">
        <v>353</v>
      </c>
      <c r="H304" s="81"/>
      <c r="I304" s="81"/>
      <c r="J304" s="81"/>
      <c r="K304" s="81"/>
      <c r="L304" s="69"/>
    </row>
    <row r="305" spans="1:12" x14ac:dyDescent="0.3">
      <c r="A305" s="43" t="s">
        <v>820</v>
      </c>
      <c r="B305" s="36" t="s">
        <v>353</v>
      </c>
      <c r="C305" s="44" t="s">
        <v>821</v>
      </c>
      <c r="D305" s="40"/>
      <c r="E305" s="40"/>
      <c r="F305" s="40"/>
      <c r="G305" s="40"/>
      <c r="H305" s="77">
        <v>37452.32</v>
      </c>
      <c r="I305" s="77">
        <v>4419.1499999999996</v>
      </c>
      <c r="J305" s="77">
        <v>0.08</v>
      </c>
      <c r="K305" s="77">
        <v>41871.39</v>
      </c>
      <c r="L305" s="74">
        <f t="shared" ref="L305" si="14">I305-J305</f>
        <v>4419.07</v>
      </c>
    </row>
    <row r="306" spans="1:12" x14ac:dyDescent="0.3">
      <c r="A306" s="43" t="s">
        <v>822</v>
      </c>
      <c r="B306" s="37" t="s">
        <v>353</v>
      </c>
      <c r="C306" s="38"/>
      <c r="D306" s="44" t="s">
        <v>821</v>
      </c>
      <c r="E306" s="40"/>
      <c r="F306" s="40"/>
      <c r="G306" s="40"/>
      <c r="H306" s="77">
        <v>37452.32</v>
      </c>
      <c r="I306" s="77">
        <v>4419.1499999999996</v>
      </c>
      <c r="J306" s="77">
        <v>0.08</v>
      </c>
      <c r="K306" s="77">
        <v>41871.39</v>
      </c>
      <c r="L306" s="72"/>
    </row>
    <row r="307" spans="1:12" x14ac:dyDescent="0.3">
      <c r="A307" s="43" t="s">
        <v>823</v>
      </c>
      <c r="B307" s="37" t="s">
        <v>353</v>
      </c>
      <c r="C307" s="38"/>
      <c r="D307" s="38"/>
      <c r="E307" s="44" t="s">
        <v>824</v>
      </c>
      <c r="F307" s="40"/>
      <c r="G307" s="40"/>
      <c r="H307" s="77">
        <v>37452.32</v>
      </c>
      <c r="I307" s="77">
        <v>4419.1499999999996</v>
      </c>
      <c r="J307" s="77">
        <v>0.08</v>
      </c>
      <c r="K307" s="77">
        <v>41871.39</v>
      </c>
      <c r="L307" s="72"/>
    </row>
    <row r="308" spans="1:12" x14ac:dyDescent="0.3">
      <c r="A308" s="43" t="s">
        <v>825</v>
      </c>
      <c r="B308" s="37" t="s">
        <v>353</v>
      </c>
      <c r="C308" s="38"/>
      <c r="D308" s="38"/>
      <c r="E308" s="38"/>
      <c r="F308" s="44" t="s">
        <v>826</v>
      </c>
      <c r="G308" s="40"/>
      <c r="H308" s="77">
        <v>24261.68</v>
      </c>
      <c r="I308" s="77">
        <v>0.03</v>
      </c>
      <c r="J308" s="77">
        <v>0.03</v>
      </c>
      <c r="K308" s="77">
        <v>24261.68</v>
      </c>
      <c r="L308" s="74">
        <f t="shared" ref="L308" si="15">I308-J308</f>
        <v>0</v>
      </c>
    </row>
    <row r="309" spans="1:12" x14ac:dyDescent="0.3">
      <c r="A309" s="45" t="s">
        <v>827</v>
      </c>
      <c r="B309" s="37" t="s">
        <v>353</v>
      </c>
      <c r="C309" s="38"/>
      <c r="D309" s="38"/>
      <c r="E309" s="38"/>
      <c r="F309" s="38"/>
      <c r="G309" s="46" t="s">
        <v>828</v>
      </c>
      <c r="H309" s="80">
        <v>24261.68</v>
      </c>
      <c r="I309" s="80">
        <v>0.03</v>
      </c>
      <c r="J309" s="80">
        <v>0.03</v>
      </c>
      <c r="K309" s="80">
        <v>24261.68</v>
      </c>
      <c r="L309" s="68"/>
    </row>
    <row r="310" spans="1:12" x14ac:dyDescent="0.3">
      <c r="A310" s="47" t="s">
        <v>353</v>
      </c>
      <c r="B310" s="37" t="s">
        <v>353</v>
      </c>
      <c r="C310" s="38"/>
      <c r="D310" s="38"/>
      <c r="E310" s="38"/>
      <c r="F310" s="38"/>
      <c r="G310" s="48" t="s">
        <v>353</v>
      </c>
      <c r="H310" s="81"/>
      <c r="I310" s="81"/>
      <c r="J310" s="81"/>
      <c r="K310" s="81"/>
      <c r="L310" s="69"/>
    </row>
    <row r="311" spans="1:12" x14ac:dyDescent="0.3">
      <c r="A311" s="43" t="s">
        <v>829</v>
      </c>
      <c r="B311" s="37" t="s">
        <v>353</v>
      </c>
      <c r="C311" s="38"/>
      <c r="D311" s="38"/>
      <c r="E311" s="38"/>
      <c r="F311" s="44" t="s">
        <v>830</v>
      </c>
      <c r="G311" s="40"/>
      <c r="H311" s="77">
        <v>3000</v>
      </c>
      <c r="I311" s="77">
        <v>500</v>
      </c>
      <c r="J311" s="77">
        <v>0</v>
      </c>
      <c r="K311" s="77">
        <v>3500</v>
      </c>
      <c r="L311" s="74">
        <f t="shared" ref="L311" si="16">I311-J311</f>
        <v>500</v>
      </c>
    </row>
    <row r="312" spans="1:12" x14ac:dyDescent="0.3">
      <c r="A312" s="45" t="s">
        <v>831</v>
      </c>
      <c r="B312" s="37" t="s">
        <v>353</v>
      </c>
      <c r="C312" s="38"/>
      <c r="D312" s="38"/>
      <c r="E312" s="38"/>
      <c r="F312" s="38"/>
      <c r="G312" s="46" t="s">
        <v>832</v>
      </c>
      <c r="H312" s="80">
        <v>3000</v>
      </c>
      <c r="I312" s="80">
        <v>500</v>
      </c>
      <c r="J312" s="80">
        <v>0</v>
      </c>
      <c r="K312" s="80">
        <v>3500</v>
      </c>
      <c r="L312" s="68"/>
    </row>
    <row r="313" spans="1:12" x14ac:dyDescent="0.3">
      <c r="A313" s="47" t="s">
        <v>353</v>
      </c>
      <c r="B313" s="37" t="s">
        <v>353</v>
      </c>
      <c r="C313" s="38"/>
      <c r="D313" s="38"/>
      <c r="E313" s="38"/>
      <c r="F313" s="38"/>
      <c r="G313" s="48" t="s">
        <v>353</v>
      </c>
      <c r="H313" s="81"/>
      <c r="I313" s="81"/>
      <c r="J313" s="81"/>
      <c r="K313" s="81"/>
      <c r="L313" s="69"/>
    </row>
    <row r="314" spans="1:12" x14ac:dyDescent="0.3">
      <c r="A314" s="43" t="s">
        <v>833</v>
      </c>
      <c r="B314" s="37" t="s">
        <v>353</v>
      </c>
      <c r="C314" s="38"/>
      <c r="D314" s="38"/>
      <c r="E314" s="38"/>
      <c r="F314" s="44" t="s">
        <v>834</v>
      </c>
      <c r="G314" s="40"/>
      <c r="H314" s="77">
        <v>0</v>
      </c>
      <c r="I314" s="77">
        <v>2593.27</v>
      </c>
      <c r="J314" s="77">
        <v>0</v>
      </c>
      <c r="K314" s="77">
        <v>2593.27</v>
      </c>
      <c r="L314" s="74">
        <f t="shared" ref="L314" si="17">I314-J314</f>
        <v>2593.27</v>
      </c>
    </row>
    <row r="315" spans="1:12" x14ac:dyDescent="0.3">
      <c r="A315" s="45" t="s">
        <v>835</v>
      </c>
      <c r="B315" s="37" t="s">
        <v>353</v>
      </c>
      <c r="C315" s="38"/>
      <c r="D315" s="38"/>
      <c r="E315" s="38"/>
      <c r="F315" s="38"/>
      <c r="G315" s="46" t="s">
        <v>836</v>
      </c>
      <c r="H315" s="80">
        <v>0</v>
      </c>
      <c r="I315" s="80">
        <v>2593.27</v>
      </c>
      <c r="J315" s="80">
        <v>0</v>
      </c>
      <c r="K315" s="80">
        <v>2593.27</v>
      </c>
      <c r="L315" s="68"/>
    </row>
    <row r="316" spans="1:12" x14ac:dyDescent="0.3">
      <c r="A316" s="47" t="s">
        <v>353</v>
      </c>
      <c r="B316" s="37" t="s">
        <v>353</v>
      </c>
      <c r="C316" s="38"/>
      <c r="D316" s="38"/>
      <c r="E316" s="38"/>
      <c r="F316" s="38"/>
      <c r="G316" s="48" t="s">
        <v>353</v>
      </c>
      <c r="H316" s="81"/>
      <c r="I316" s="81"/>
      <c r="J316" s="81"/>
      <c r="K316" s="81"/>
      <c r="L316" s="69"/>
    </row>
    <row r="317" spans="1:12" x14ac:dyDescent="0.3">
      <c r="A317" s="43" t="s">
        <v>837</v>
      </c>
      <c r="B317" s="37" t="s">
        <v>353</v>
      </c>
      <c r="C317" s="38"/>
      <c r="D317" s="38"/>
      <c r="E317" s="38"/>
      <c r="F317" s="44" t="s">
        <v>768</v>
      </c>
      <c r="G317" s="40"/>
      <c r="H317" s="77">
        <v>10190.64</v>
      </c>
      <c r="I317" s="77">
        <v>1325.85</v>
      </c>
      <c r="J317" s="77">
        <v>0.05</v>
      </c>
      <c r="K317" s="77">
        <v>11516.44</v>
      </c>
      <c r="L317" s="74">
        <f t="shared" ref="L317" si="18">I317-J317</f>
        <v>1325.8</v>
      </c>
    </row>
    <row r="318" spans="1:12" x14ac:dyDescent="0.3">
      <c r="A318" s="45" t="s">
        <v>838</v>
      </c>
      <c r="B318" s="37" t="s">
        <v>353</v>
      </c>
      <c r="C318" s="38"/>
      <c r="D318" s="38"/>
      <c r="E318" s="38"/>
      <c r="F318" s="38"/>
      <c r="G318" s="46" t="s">
        <v>836</v>
      </c>
      <c r="H318" s="80">
        <v>216.4</v>
      </c>
      <c r="I318" s="80">
        <v>0</v>
      </c>
      <c r="J318" s="80">
        <v>0</v>
      </c>
      <c r="K318" s="80">
        <v>216.4</v>
      </c>
      <c r="L318" s="68"/>
    </row>
    <row r="319" spans="1:12" x14ac:dyDescent="0.3">
      <c r="A319" s="45" t="s">
        <v>839</v>
      </c>
      <c r="B319" s="37" t="s">
        <v>353</v>
      </c>
      <c r="C319" s="38"/>
      <c r="D319" s="38"/>
      <c r="E319" s="38"/>
      <c r="F319" s="38"/>
      <c r="G319" s="46" t="s">
        <v>772</v>
      </c>
      <c r="H319" s="80">
        <v>313.89999999999998</v>
      </c>
      <c r="I319" s="80">
        <v>0</v>
      </c>
      <c r="J319" s="80">
        <v>0</v>
      </c>
      <c r="K319" s="80">
        <v>313.89999999999998</v>
      </c>
      <c r="L319" s="68"/>
    </row>
    <row r="320" spans="1:12" x14ac:dyDescent="0.3">
      <c r="A320" s="45" t="s">
        <v>840</v>
      </c>
      <c r="B320" s="37" t="s">
        <v>353</v>
      </c>
      <c r="C320" s="38"/>
      <c r="D320" s="38"/>
      <c r="E320" s="38"/>
      <c r="F320" s="38"/>
      <c r="G320" s="46" t="s">
        <v>730</v>
      </c>
      <c r="H320" s="80">
        <v>1705.39</v>
      </c>
      <c r="I320" s="80">
        <v>0</v>
      </c>
      <c r="J320" s="80">
        <v>0</v>
      </c>
      <c r="K320" s="80">
        <v>1705.39</v>
      </c>
      <c r="L320" s="68"/>
    </row>
    <row r="321" spans="1:12" x14ac:dyDescent="0.3">
      <c r="A321" s="45" t="s">
        <v>842</v>
      </c>
      <c r="B321" s="37" t="s">
        <v>353</v>
      </c>
      <c r="C321" s="38"/>
      <c r="D321" s="38"/>
      <c r="E321" s="38"/>
      <c r="F321" s="38"/>
      <c r="G321" s="46" t="s">
        <v>843</v>
      </c>
      <c r="H321" s="80">
        <v>7954.95</v>
      </c>
      <c r="I321" s="80">
        <v>1325.85</v>
      </c>
      <c r="J321" s="80">
        <v>0.05</v>
      </c>
      <c r="K321" s="80">
        <v>9280.75</v>
      </c>
      <c r="L321" s="68"/>
    </row>
    <row r="322" spans="1:12" x14ac:dyDescent="0.3">
      <c r="A322" s="43" t="s">
        <v>353</v>
      </c>
      <c r="B322" s="37" t="s">
        <v>353</v>
      </c>
      <c r="C322" s="38"/>
      <c r="D322" s="38"/>
      <c r="E322" s="44" t="s">
        <v>353</v>
      </c>
      <c r="F322" s="40"/>
      <c r="G322" s="40"/>
      <c r="H322" s="79"/>
      <c r="I322" s="79"/>
      <c r="J322" s="79"/>
      <c r="K322" s="79"/>
      <c r="L322" s="73"/>
    </row>
    <row r="323" spans="1:12" x14ac:dyDescent="0.3">
      <c r="A323" s="43" t="s">
        <v>844</v>
      </c>
      <c r="B323" s="36" t="s">
        <v>353</v>
      </c>
      <c r="C323" s="44" t="s">
        <v>845</v>
      </c>
      <c r="D323" s="40"/>
      <c r="E323" s="40"/>
      <c r="F323" s="40"/>
      <c r="G323" s="40"/>
      <c r="H323" s="77">
        <v>193644.84</v>
      </c>
      <c r="I323" s="77">
        <v>79784.210000000006</v>
      </c>
      <c r="J323" s="77">
        <v>0</v>
      </c>
      <c r="K323" s="77">
        <v>273429.05</v>
      </c>
      <c r="L323" s="74">
        <f t="shared" ref="L323" si="19">I323-J323</f>
        <v>79784.210000000006</v>
      </c>
    </row>
    <row r="324" spans="1:12" x14ac:dyDescent="0.3">
      <c r="A324" s="43" t="s">
        <v>846</v>
      </c>
      <c r="B324" s="37" t="s">
        <v>353</v>
      </c>
      <c r="C324" s="38"/>
      <c r="D324" s="44" t="s">
        <v>845</v>
      </c>
      <c r="E324" s="40"/>
      <c r="F324" s="40"/>
      <c r="G324" s="40"/>
      <c r="H324" s="77">
        <v>193644.84</v>
      </c>
      <c r="I324" s="77">
        <v>79784.210000000006</v>
      </c>
      <c r="J324" s="77">
        <v>0</v>
      </c>
      <c r="K324" s="77">
        <v>273429.05</v>
      </c>
      <c r="L324" s="72"/>
    </row>
    <row r="325" spans="1:12" x14ac:dyDescent="0.3">
      <c r="A325" s="43" t="s">
        <v>847</v>
      </c>
      <c r="B325" s="37" t="s">
        <v>353</v>
      </c>
      <c r="C325" s="38"/>
      <c r="D325" s="38"/>
      <c r="E325" s="44" t="s">
        <v>845</v>
      </c>
      <c r="F325" s="40"/>
      <c r="G325" s="40"/>
      <c r="H325" s="77">
        <v>193644.84</v>
      </c>
      <c r="I325" s="77">
        <v>79784.210000000006</v>
      </c>
      <c r="J325" s="77">
        <v>0</v>
      </c>
      <c r="K325" s="77">
        <v>273429.05</v>
      </c>
      <c r="L325" s="72"/>
    </row>
    <row r="326" spans="1:12" x14ac:dyDescent="0.3">
      <c r="A326" s="43" t="s">
        <v>848</v>
      </c>
      <c r="B326" s="37" t="s">
        <v>353</v>
      </c>
      <c r="C326" s="38"/>
      <c r="D326" s="38"/>
      <c r="E326" s="38"/>
      <c r="F326" s="44" t="s">
        <v>830</v>
      </c>
      <c r="G326" s="40"/>
      <c r="H326" s="77">
        <v>190303.84</v>
      </c>
      <c r="I326" s="77">
        <v>79784.210000000006</v>
      </c>
      <c r="J326" s="77">
        <v>0</v>
      </c>
      <c r="K326" s="77">
        <v>270088.05</v>
      </c>
      <c r="L326" s="74">
        <f t="shared" ref="L326" si="20">I326-J326</f>
        <v>79784.210000000006</v>
      </c>
    </row>
    <row r="327" spans="1:12" x14ac:dyDescent="0.3">
      <c r="A327" s="45" t="s">
        <v>849</v>
      </c>
      <c r="B327" s="37" t="s">
        <v>353</v>
      </c>
      <c r="C327" s="38"/>
      <c r="D327" s="38"/>
      <c r="E327" s="38"/>
      <c r="F327" s="38"/>
      <c r="G327" s="46" t="s">
        <v>850</v>
      </c>
      <c r="H327" s="80">
        <v>190303.84</v>
      </c>
      <c r="I327" s="80">
        <v>79784.210000000006</v>
      </c>
      <c r="J327" s="80">
        <v>0</v>
      </c>
      <c r="K327" s="80">
        <v>270088.05</v>
      </c>
      <c r="L327" s="68"/>
    </row>
    <row r="328" spans="1:12" x14ac:dyDescent="0.3">
      <c r="A328" s="47" t="s">
        <v>353</v>
      </c>
      <c r="B328" s="37" t="s">
        <v>353</v>
      </c>
      <c r="C328" s="38"/>
      <c r="D328" s="38"/>
      <c r="E328" s="38"/>
      <c r="F328" s="38"/>
      <c r="G328" s="48" t="s">
        <v>353</v>
      </c>
      <c r="H328" s="81"/>
      <c r="I328" s="81"/>
      <c r="J328" s="81"/>
      <c r="K328" s="81"/>
      <c r="L328" s="69"/>
    </row>
    <row r="329" spans="1:12" x14ac:dyDescent="0.3">
      <c r="A329" s="43" t="s">
        <v>851</v>
      </c>
      <c r="B329" s="37" t="s">
        <v>353</v>
      </c>
      <c r="C329" s="38"/>
      <c r="D329" s="38"/>
      <c r="E329" s="38"/>
      <c r="F329" s="44" t="s">
        <v>852</v>
      </c>
      <c r="G329" s="40"/>
      <c r="H329" s="77">
        <v>1200</v>
      </c>
      <c r="I329" s="77">
        <v>0</v>
      </c>
      <c r="J329" s="77">
        <v>0</v>
      </c>
      <c r="K329" s="77">
        <v>1200</v>
      </c>
      <c r="L329" s="74">
        <f t="shared" ref="L329" si="21">I329-J329</f>
        <v>0</v>
      </c>
    </row>
    <row r="330" spans="1:12" x14ac:dyDescent="0.3">
      <c r="A330" s="45" t="s">
        <v>853</v>
      </c>
      <c r="B330" s="37" t="s">
        <v>353</v>
      </c>
      <c r="C330" s="38"/>
      <c r="D330" s="38"/>
      <c r="E330" s="38"/>
      <c r="F330" s="38"/>
      <c r="G330" s="46" t="s">
        <v>854</v>
      </c>
      <c r="H330" s="80">
        <v>1200</v>
      </c>
      <c r="I330" s="80">
        <v>0</v>
      </c>
      <c r="J330" s="80">
        <v>0</v>
      </c>
      <c r="K330" s="80">
        <v>1200</v>
      </c>
      <c r="L330" s="68"/>
    </row>
    <row r="331" spans="1:12" x14ac:dyDescent="0.3">
      <c r="A331" s="47" t="s">
        <v>353</v>
      </c>
      <c r="B331" s="37" t="s">
        <v>353</v>
      </c>
      <c r="C331" s="38"/>
      <c r="D331" s="38"/>
      <c r="E331" s="38"/>
      <c r="F331" s="38"/>
      <c r="G331" s="48" t="s">
        <v>353</v>
      </c>
      <c r="H331" s="81"/>
      <c r="I331" s="81"/>
      <c r="J331" s="81"/>
      <c r="K331" s="81"/>
      <c r="L331" s="69"/>
    </row>
    <row r="332" spans="1:12" x14ac:dyDescent="0.3">
      <c r="A332" s="43" t="s">
        <v>855</v>
      </c>
      <c r="B332" s="37" t="s">
        <v>353</v>
      </c>
      <c r="C332" s="38"/>
      <c r="D332" s="38"/>
      <c r="E332" s="38"/>
      <c r="F332" s="44" t="s">
        <v>768</v>
      </c>
      <c r="G332" s="40"/>
      <c r="H332" s="77">
        <v>2141</v>
      </c>
      <c r="I332" s="77">
        <v>0</v>
      </c>
      <c r="J332" s="77">
        <v>0</v>
      </c>
      <c r="K332" s="77">
        <v>2141</v>
      </c>
      <c r="L332" s="74">
        <f t="shared" ref="L332" si="22">I332-J332</f>
        <v>0</v>
      </c>
    </row>
    <row r="333" spans="1:12" x14ac:dyDescent="0.3">
      <c r="A333" s="45" t="s">
        <v>856</v>
      </c>
      <c r="B333" s="37" t="s">
        <v>353</v>
      </c>
      <c r="C333" s="38"/>
      <c r="D333" s="38"/>
      <c r="E333" s="38"/>
      <c r="F333" s="38"/>
      <c r="G333" s="46" t="s">
        <v>770</v>
      </c>
      <c r="H333" s="80">
        <v>318</v>
      </c>
      <c r="I333" s="80">
        <v>0</v>
      </c>
      <c r="J333" s="80">
        <v>0</v>
      </c>
      <c r="K333" s="80">
        <v>318</v>
      </c>
      <c r="L333" s="68"/>
    </row>
    <row r="334" spans="1:12" x14ac:dyDescent="0.3">
      <c r="A334" s="45" t="s">
        <v>857</v>
      </c>
      <c r="B334" s="37" t="s">
        <v>353</v>
      </c>
      <c r="C334" s="38"/>
      <c r="D334" s="38"/>
      <c r="E334" s="38"/>
      <c r="F334" s="38"/>
      <c r="G334" s="46" t="s">
        <v>772</v>
      </c>
      <c r="H334" s="80">
        <v>1823</v>
      </c>
      <c r="I334" s="80">
        <v>0</v>
      </c>
      <c r="J334" s="80">
        <v>0</v>
      </c>
      <c r="K334" s="80">
        <v>1823</v>
      </c>
      <c r="L334" s="68"/>
    </row>
    <row r="335" spans="1:12" x14ac:dyDescent="0.3">
      <c r="A335" s="47" t="s">
        <v>353</v>
      </c>
      <c r="B335" s="37" t="s">
        <v>353</v>
      </c>
      <c r="C335" s="38"/>
      <c r="D335" s="38"/>
      <c r="E335" s="38"/>
      <c r="F335" s="38"/>
      <c r="G335" s="48" t="s">
        <v>353</v>
      </c>
      <c r="H335" s="81"/>
      <c r="I335" s="81"/>
      <c r="J335" s="81"/>
      <c r="K335" s="81"/>
      <c r="L335" s="69"/>
    </row>
    <row r="336" spans="1:12" x14ac:dyDescent="0.3">
      <c r="A336" s="43" t="s">
        <v>858</v>
      </c>
      <c r="B336" s="36" t="s">
        <v>353</v>
      </c>
      <c r="C336" s="44" t="s">
        <v>859</v>
      </c>
      <c r="D336" s="40"/>
      <c r="E336" s="40"/>
      <c r="F336" s="40"/>
      <c r="G336" s="40"/>
      <c r="H336" s="77">
        <v>233315.39</v>
      </c>
      <c r="I336" s="77">
        <v>121504.25</v>
      </c>
      <c r="J336" s="77">
        <v>34380</v>
      </c>
      <c r="K336" s="77">
        <v>320439.64</v>
      </c>
      <c r="L336" s="74">
        <f t="shared" ref="L336" si="23">I336-J336</f>
        <v>87124.25</v>
      </c>
    </row>
    <row r="337" spans="1:12" x14ac:dyDescent="0.3">
      <c r="A337" s="43" t="s">
        <v>860</v>
      </c>
      <c r="B337" s="37" t="s">
        <v>353</v>
      </c>
      <c r="C337" s="38"/>
      <c r="D337" s="44" t="s">
        <v>859</v>
      </c>
      <c r="E337" s="40"/>
      <c r="F337" s="40"/>
      <c r="G337" s="40"/>
      <c r="H337" s="77">
        <v>233315.39</v>
      </c>
      <c r="I337" s="77">
        <v>121504.25</v>
      </c>
      <c r="J337" s="77">
        <v>34380</v>
      </c>
      <c r="K337" s="77">
        <v>320439.64</v>
      </c>
      <c r="L337" s="72"/>
    </row>
    <row r="338" spans="1:12" x14ac:dyDescent="0.3">
      <c r="A338" s="43" t="s">
        <v>861</v>
      </c>
      <c r="B338" s="37" t="s">
        <v>353</v>
      </c>
      <c r="C338" s="38"/>
      <c r="D338" s="38"/>
      <c r="E338" s="44" t="s">
        <v>859</v>
      </c>
      <c r="F338" s="40"/>
      <c r="G338" s="40"/>
      <c r="H338" s="77">
        <v>233315.39</v>
      </c>
      <c r="I338" s="77">
        <v>121504.25</v>
      </c>
      <c r="J338" s="77">
        <v>34380</v>
      </c>
      <c r="K338" s="77">
        <v>320439.64</v>
      </c>
      <c r="L338" s="72"/>
    </row>
    <row r="339" spans="1:12" x14ac:dyDescent="0.3">
      <c r="A339" s="43" t="s">
        <v>862</v>
      </c>
      <c r="B339" s="37" t="s">
        <v>353</v>
      </c>
      <c r="C339" s="38"/>
      <c r="D339" s="38"/>
      <c r="E339" s="38"/>
      <c r="F339" s="44" t="s">
        <v>863</v>
      </c>
      <c r="G339" s="40"/>
      <c r="H339" s="77">
        <v>62904.17</v>
      </c>
      <c r="I339" s="77">
        <v>21974.240000000002</v>
      </c>
      <c r="J339" s="77">
        <v>0</v>
      </c>
      <c r="K339" s="77">
        <v>84878.41</v>
      </c>
      <c r="L339" s="74">
        <f t="shared" ref="L339" si="24">I339-J339</f>
        <v>21974.240000000002</v>
      </c>
    </row>
    <row r="340" spans="1:12" x14ac:dyDescent="0.3">
      <c r="A340" s="45" t="s">
        <v>864</v>
      </c>
      <c r="B340" s="37" t="s">
        <v>353</v>
      </c>
      <c r="C340" s="38"/>
      <c r="D340" s="38"/>
      <c r="E340" s="38"/>
      <c r="F340" s="38"/>
      <c r="G340" s="46" t="s">
        <v>863</v>
      </c>
      <c r="H340" s="80">
        <v>62904.17</v>
      </c>
      <c r="I340" s="80">
        <v>21974.240000000002</v>
      </c>
      <c r="J340" s="80">
        <v>0</v>
      </c>
      <c r="K340" s="80">
        <v>84878.41</v>
      </c>
      <c r="L340" s="68"/>
    </row>
    <row r="341" spans="1:12" x14ac:dyDescent="0.3">
      <c r="A341" s="47" t="s">
        <v>353</v>
      </c>
      <c r="B341" s="37" t="s">
        <v>353</v>
      </c>
      <c r="C341" s="38"/>
      <c r="D341" s="38"/>
      <c r="E341" s="38"/>
      <c r="F341" s="38"/>
      <c r="G341" s="48" t="s">
        <v>353</v>
      </c>
      <c r="H341" s="81"/>
      <c r="I341" s="81"/>
      <c r="J341" s="81"/>
      <c r="K341" s="81"/>
      <c r="L341" s="69"/>
    </row>
    <row r="342" spans="1:12" x14ac:dyDescent="0.3">
      <c r="A342" s="43" t="s">
        <v>865</v>
      </c>
      <c r="B342" s="37" t="s">
        <v>353</v>
      </c>
      <c r="C342" s="38"/>
      <c r="D342" s="38"/>
      <c r="E342" s="38"/>
      <c r="F342" s="44" t="s">
        <v>866</v>
      </c>
      <c r="G342" s="40"/>
      <c r="H342" s="77">
        <v>40664.339999999997</v>
      </c>
      <c r="I342" s="77">
        <v>11240.01</v>
      </c>
      <c r="J342" s="77">
        <v>0</v>
      </c>
      <c r="K342" s="77">
        <v>51904.35</v>
      </c>
      <c r="L342" s="74">
        <f t="shared" ref="L342" si="25">I342-J342</f>
        <v>11240.01</v>
      </c>
    </row>
    <row r="343" spans="1:12" x14ac:dyDescent="0.3">
      <c r="A343" s="45" t="s">
        <v>867</v>
      </c>
      <c r="B343" s="37" t="s">
        <v>353</v>
      </c>
      <c r="C343" s="38"/>
      <c r="D343" s="38"/>
      <c r="E343" s="38"/>
      <c r="F343" s="38"/>
      <c r="G343" s="46" t="s">
        <v>868</v>
      </c>
      <c r="H343" s="80">
        <v>28900</v>
      </c>
      <c r="I343" s="80">
        <v>9320</v>
      </c>
      <c r="J343" s="80">
        <v>0</v>
      </c>
      <c r="K343" s="80">
        <v>38220</v>
      </c>
      <c r="L343" s="68"/>
    </row>
    <row r="344" spans="1:12" x14ac:dyDescent="0.3">
      <c r="A344" s="45" t="s">
        <v>869</v>
      </c>
      <c r="B344" s="37" t="s">
        <v>353</v>
      </c>
      <c r="C344" s="38"/>
      <c r="D344" s="38"/>
      <c r="E344" s="38"/>
      <c r="F344" s="38"/>
      <c r="G344" s="46" t="s">
        <v>870</v>
      </c>
      <c r="H344" s="80">
        <v>11764.34</v>
      </c>
      <c r="I344" s="80">
        <v>1920.01</v>
      </c>
      <c r="J344" s="80">
        <v>0</v>
      </c>
      <c r="K344" s="80">
        <v>13684.35</v>
      </c>
      <c r="L344" s="68"/>
    </row>
    <row r="345" spans="1:12" x14ac:dyDescent="0.3">
      <c r="A345" s="47" t="s">
        <v>353</v>
      </c>
      <c r="B345" s="37" t="s">
        <v>353</v>
      </c>
      <c r="C345" s="38"/>
      <c r="D345" s="38"/>
      <c r="E345" s="38"/>
      <c r="F345" s="38"/>
      <c r="G345" s="48" t="s">
        <v>353</v>
      </c>
      <c r="H345" s="81"/>
      <c r="I345" s="81"/>
      <c r="J345" s="81"/>
      <c r="K345" s="81"/>
      <c r="L345" s="69"/>
    </row>
    <row r="346" spans="1:12" x14ac:dyDescent="0.3">
      <c r="A346" s="43" t="s">
        <v>871</v>
      </c>
      <c r="B346" s="37" t="s">
        <v>353</v>
      </c>
      <c r="C346" s="38"/>
      <c r="D346" s="38"/>
      <c r="E346" s="38"/>
      <c r="F346" s="44" t="s">
        <v>872</v>
      </c>
      <c r="G346" s="40"/>
      <c r="H346" s="77">
        <v>1056</v>
      </c>
      <c r="I346" s="77">
        <v>0</v>
      </c>
      <c r="J346" s="77">
        <v>0</v>
      </c>
      <c r="K346" s="77">
        <v>1056</v>
      </c>
      <c r="L346" s="74">
        <f t="shared" ref="L346" si="26">I346-J346</f>
        <v>0</v>
      </c>
    </row>
    <row r="347" spans="1:12" x14ac:dyDescent="0.3">
      <c r="A347" s="45" t="s">
        <v>873</v>
      </c>
      <c r="B347" s="37" t="s">
        <v>353</v>
      </c>
      <c r="C347" s="38"/>
      <c r="D347" s="38"/>
      <c r="E347" s="38"/>
      <c r="F347" s="38"/>
      <c r="G347" s="46" t="s">
        <v>874</v>
      </c>
      <c r="H347" s="80">
        <v>1056</v>
      </c>
      <c r="I347" s="80">
        <v>0</v>
      </c>
      <c r="J347" s="80">
        <v>0</v>
      </c>
      <c r="K347" s="80">
        <v>1056</v>
      </c>
      <c r="L347" s="68"/>
    </row>
    <row r="348" spans="1:12" x14ac:dyDescent="0.3">
      <c r="A348" s="47" t="s">
        <v>353</v>
      </c>
      <c r="B348" s="37" t="s">
        <v>353</v>
      </c>
      <c r="C348" s="38"/>
      <c r="D348" s="38"/>
      <c r="E348" s="38"/>
      <c r="F348" s="38"/>
      <c r="G348" s="48" t="s">
        <v>353</v>
      </c>
      <c r="H348" s="81"/>
      <c r="I348" s="81"/>
      <c r="J348" s="81"/>
      <c r="K348" s="81"/>
      <c r="L348" s="69"/>
    </row>
    <row r="349" spans="1:12" x14ac:dyDescent="0.3">
      <c r="A349" s="43" t="s">
        <v>875</v>
      </c>
      <c r="B349" s="37" t="s">
        <v>353</v>
      </c>
      <c r="C349" s="38"/>
      <c r="D349" s="38"/>
      <c r="E349" s="38"/>
      <c r="F349" s="44" t="s">
        <v>876</v>
      </c>
      <c r="G349" s="40"/>
      <c r="H349" s="77">
        <v>87172.62</v>
      </c>
      <c r="I349" s="77">
        <v>88290</v>
      </c>
      <c r="J349" s="77">
        <v>0</v>
      </c>
      <c r="K349" s="77">
        <v>175462.62</v>
      </c>
      <c r="L349" s="74">
        <f t="shared" ref="L349:L355" si="27">I349-J349</f>
        <v>88290</v>
      </c>
    </row>
    <row r="350" spans="1:12" x14ac:dyDescent="0.3">
      <c r="A350" s="45" t="s">
        <v>877</v>
      </c>
      <c r="B350" s="37" t="s">
        <v>353</v>
      </c>
      <c r="C350" s="38"/>
      <c r="D350" s="38"/>
      <c r="E350" s="38"/>
      <c r="F350" s="38"/>
      <c r="G350" s="46" t="s">
        <v>878</v>
      </c>
      <c r="H350" s="80">
        <v>346.8</v>
      </c>
      <c r="I350" s="80">
        <v>0</v>
      </c>
      <c r="J350" s="80">
        <v>0</v>
      </c>
      <c r="K350" s="80">
        <v>346.8</v>
      </c>
      <c r="L350" s="74">
        <f t="shared" si="27"/>
        <v>0</v>
      </c>
    </row>
    <row r="351" spans="1:12" x14ac:dyDescent="0.3">
      <c r="A351" s="45" t="s">
        <v>879</v>
      </c>
      <c r="B351" s="37" t="s">
        <v>353</v>
      </c>
      <c r="C351" s="38"/>
      <c r="D351" s="38"/>
      <c r="E351" s="38"/>
      <c r="F351" s="38"/>
      <c r="G351" s="46" t="s">
        <v>836</v>
      </c>
      <c r="H351" s="80">
        <v>1685.9</v>
      </c>
      <c r="I351" s="80">
        <v>0</v>
      </c>
      <c r="J351" s="80">
        <v>0</v>
      </c>
      <c r="K351" s="80">
        <v>1685.9</v>
      </c>
      <c r="L351" s="74">
        <f t="shared" si="27"/>
        <v>0</v>
      </c>
    </row>
    <row r="352" spans="1:12" x14ac:dyDescent="0.3">
      <c r="A352" s="45" t="s">
        <v>880</v>
      </c>
      <c r="B352" s="37" t="s">
        <v>353</v>
      </c>
      <c r="C352" s="38"/>
      <c r="D352" s="38"/>
      <c r="E352" s="38"/>
      <c r="F352" s="38"/>
      <c r="G352" s="46" t="s">
        <v>881</v>
      </c>
      <c r="H352" s="80">
        <v>24570</v>
      </c>
      <c r="I352" s="80">
        <v>0</v>
      </c>
      <c r="J352" s="80">
        <v>0</v>
      </c>
      <c r="K352" s="80">
        <v>24570</v>
      </c>
      <c r="L352" s="74">
        <f t="shared" si="27"/>
        <v>0</v>
      </c>
    </row>
    <row r="353" spans="1:12" x14ac:dyDescent="0.3">
      <c r="A353" s="45" t="s">
        <v>882</v>
      </c>
      <c r="B353" s="37" t="s">
        <v>353</v>
      </c>
      <c r="C353" s="38"/>
      <c r="D353" s="38"/>
      <c r="E353" s="38"/>
      <c r="F353" s="38"/>
      <c r="G353" s="46" t="s">
        <v>883</v>
      </c>
      <c r="H353" s="80">
        <v>5369.87</v>
      </c>
      <c r="I353" s="80">
        <v>0</v>
      </c>
      <c r="J353" s="80">
        <v>0</v>
      </c>
      <c r="K353" s="80">
        <v>5369.87</v>
      </c>
      <c r="L353" s="74">
        <f t="shared" si="27"/>
        <v>0</v>
      </c>
    </row>
    <row r="354" spans="1:12" x14ac:dyDescent="0.3">
      <c r="A354" s="45" t="s">
        <v>886</v>
      </c>
      <c r="B354" s="37" t="s">
        <v>353</v>
      </c>
      <c r="C354" s="38"/>
      <c r="D354" s="38"/>
      <c r="E354" s="38"/>
      <c r="F354" s="38"/>
      <c r="G354" s="46" t="s">
        <v>887</v>
      </c>
      <c r="H354" s="80">
        <v>42600</v>
      </c>
      <c r="I354" s="80">
        <v>88290</v>
      </c>
      <c r="J354" s="80">
        <v>0</v>
      </c>
      <c r="K354" s="80">
        <v>130890</v>
      </c>
      <c r="L354" s="74">
        <f t="shared" si="27"/>
        <v>88290</v>
      </c>
    </row>
    <row r="355" spans="1:12" x14ac:dyDescent="0.3">
      <c r="A355" s="45" t="s">
        <v>888</v>
      </c>
      <c r="B355" s="37" t="s">
        <v>353</v>
      </c>
      <c r="C355" s="38"/>
      <c r="D355" s="38"/>
      <c r="E355" s="38"/>
      <c r="F355" s="38"/>
      <c r="G355" s="46" t="s">
        <v>889</v>
      </c>
      <c r="H355" s="80">
        <v>12600.05</v>
      </c>
      <c r="I355" s="80">
        <v>0</v>
      </c>
      <c r="J355" s="80">
        <v>0</v>
      </c>
      <c r="K355" s="80">
        <v>12600.05</v>
      </c>
      <c r="L355" s="74">
        <f t="shared" si="27"/>
        <v>0</v>
      </c>
    </row>
    <row r="356" spans="1:12" x14ac:dyDescent="0.3">
      <c r="A356" s="47" t="s">
        <v>353</v>
      </c>
      <c r="B356" s="37" t="s">
        <v>353</v>
      </c>
      <c r="C356" s="38"/>
      <c r="D356" s="38"/>
      <c r="E356" s="38"/>
      <c r="F356" s="38"/>
      <c r="G356" s="48" t="s">
        <v>353</v>
      </c>
      <c r="H356" s="81"/>
      <c r="I356" s="81"/>
      <c r="J356" s="81"/>
      <c r="K356" s="81"/>
      <c r="L356" s="69"/>
    </row>
    <row r="357" spans="1:12" x14ac:dyDescent="0.3">
      <c r="A357" s="43" t="s">
        <v>894</v>
      </c>
      <c r="B357" s="37" t="s">
        <v>353</v>
      </c>
      <c r="C357" s="38"/>
      <c r="D357" s="38"/>
      <c r="E357" s="38"/>
      <c r="F357" s="44" t="s">
        <v>768</v>
      </c>
      <c r="G357" s="40"/>
      <c r="H357" s="77">
        <v>41518.26</v>
      </c>
      <c r="I357" s="77">
        <v>0</v>
      </c>
      <c r="J357" s="77">
        <v>34380</v>
      </c>
      <c r="K357" s="77">
        <v>7138.26</v>
      </c>
      <c r="L357" s="74">
        <f t="shared" ref="L357" si="28">I357-J357</f>
        <v>-34380</v>
      </c>
    </row>
    <row r="358" spans="1:12" x14ac:dyDescent="0.3">
      <c r="A358" s="45" t="s">
        <v>895</v>
      </c>
      <c r="B358" s="37" t="s">
        <v>353</v>
      </c>
      <c r="C358" s="38"/>
      <c r="D358" s="38"/>
      <c r="E358" s="38"/>
      <c r="F358" s="38"/>
      <c r="G358" s="46" t="s">
        <v>770</v>
      </c>
      <c r="H358" s="80">
        <v>3180</v>
      </c>
      <c r="I358" s="80">
        <v>0</v>
      </c>
      <c r="J358" s="80">
        <v>0</v>
      </c>
      <c r="K358" s="80">
        <v>3180</v>
      </c>
      <c r="L358" s="68"/>
    </row>
    <row r="359" spans="1:12" x14ac:dyDescent="0.3">
      <c r="A359" s="45" t="s">
        <v>896</v>
      </c>
      <c r="B359" s="37" t="s">
        <v>353</v>
      </c>
      <c r="C359" s="38"/>
      <c r="D359" s="38"/>
      <c r="E359" s="38"/>
      <c r="F359" s="38"/>
      <c r="G359" s="46" t="s">
        <v>897</v>
      </c>
      <c r="H359" s="80">
        <v>795</v>
      </c>
      <c r="I359" s="80">
        <v>0</v>
      </c>
      <c r="J359" s="80">
        <v>0</v>
      </c>
      <c r="K359" s="80">
        <v>795</v>
      </c>
      <c r="L359" s="68"/>
    </row>
    <row r="360" spans="1:12" x14ac:dyDescent="0.3">
      <c r="A360" s="45" t="s">
        <v>898</v>
      </c>
      <c r="B360" s="37" t="s">
        <v>353</v>
      </c>
      <c r="C360" s="38"/>
      <c r="D360" s="38"/>
      <c r="E360" s="38"/>
      <c r="F360" s="38"/>
      <c r="G360" s="46" t="s">
        <v>899</v>
      </c>
      <c r="H360" s="80">
        <v>36780</v>
      </c>
      <c r="I360" s="80">
        <v>0</v>
      </c>
      <c r="J360" s="80">
        <v>34380</v>
      </c>
      <c r="K360" s="80">
        <v>2400</v>
      </c>
      <c r="L360" s="68"/>
    </row>
    <row r="361" spans="1:12" x14ac:dyDescent="0.3">
      <c r="A361" s="45" t="s">
        <v>900</v>
      </c>
      <c r="B361" s="37" t="s">
        <v>353</v>
      </c>
      <c r="C361" s="38"/>
      <c r="D361" s="38"/>
      <c r="E361" s="38"/>
      <c r="F361" s="38"/>
      <c r="G361" s="46" t="s">
        <v>772</v>
      </c>
      <c r="H361" s="80">
        <v>763.26</v>
      </c>
      <c r="I361" s="80">
        <v>0</v>
      </c>
      <c r="J361" s="80">
        <v>0</v>
      </c>
      <c r="K361" s="80">
        <v>763.26</v>
      </c>
      <c r="L361" s="68"/>
    </row>
    <row r="362" spans="1:12" x14ac:dyDescent="0.3">
      <c r="A362" s="47" t="s">
        <v>353</v>
      </c>
      <c r="B362" s="37" t="s">
        <v>353</v>
      </c>
      <c r="C362" s="38"/>
      <c r="D362" s="38"/>
      <c r="E362" s="38"/>
      <c r="F362" s="38"/>
      <c r="G362" s="48" t="s">
        <v>353</v>
      </c>
      <c r="H362" s="81"/>
      <c r="I362" s="81"/>
      <c r="J362" s="81"/>
      <c r="K362" s="81"/>
      <c r="L362" s="69"/>
    </row>
    <row r="363" spans="1:12" x14ac:dyDescent="0.3">
      <c r="A363" s="43" t="s">
        <v>901</v>
      </c>
      <c r="B363" s="36" t="s">
        <v>353</v>
      </c>
      <c r="C363" s="44" t="s">
        <v>902</v>
      </c>
      <c r="D363" s="40"/>
      <c r="E363" s="40"/>
      <c r="F363" s="40"/>
      <c r="G363" s="40"/>
      <c r="H363" s="77">
        <v>22891.45</v>
      </c>
      <c r="I363" s="77">
        <v>1332.49</v>
      </c>
      <c r="J363" s="77">
        <v>0</v>
      </c>
      <c r="K363" s="77">
        <v>24223.94</v>
      </c>
      <c r="L363" s="74">
        <f t="shared" ref="L363" si="29">I363-J363</f>
        <v>1332.49</v>
      </c>
    </row>
    <row r="364" spans="1:12" x14ac:dyDescent="0.3">
      <c r="A364" s="43" t="s">
        <v>903</v>
      </c>
      <c r="B364" s="37" t="s">
        <v>353</v>
      </c>
      <c r="C364" s="38"/>
      <c r="D364" s="44" t="s">
        <v>902</v>
      </c>
      <c r="E364" s="40"/>
      <c r="F364" s="40"/>
      <c r="G364" s="40"/>
      <c r="H364" s="77">
        <v>22891.45</v>
      </c>
      <c r="I364" s="77">
        <v>1332.49</v>
      </c>
      <c r="J364" s="77">
        <v>0</v>
      </c>
      <c r="K364" s="77">
        <v>24223.94</v>
      </c>
      <c r="L364" s="72"/>
    </row>
    <row r="365" spans="1:12" x14ac:dyDescent="0.3">
      <c r="A365" s="43" t="s">
        <v>904</v>
      </c>
      <c r="B365" s="37" t="s">
        <v>353</v>
      </c>
      <c r="C365" s="38"/>
      <c r="D365" s="38"/>
      <c r="E365" s="44" t="s">
        <v>902</v>
      </c>
      <c r="F365" s="40"/>
      <c r="G365" s="40"/>
      <c r="H365" s="77">
        <v>22891.45</v>
      </c>
      <c r="I365" s="77">
        <v>1332.49</v>
      </c>
      <c r="J365" s="77">
        <v>0</v>
      </c>
      <c r="K365" s="77">
        <v>24223.94</v>
      </c>
      <c r="L365" s="72"/>
    </row>
    <row r="366" spans="1:12" x14ac:dyDescent="0.3">
      <c r="A366" s="43" t="s">
        <v>905</v>
      </c>
      <c r="B366" s="37" t="s">
        <v>353</v>
      </c>
      <c r="C366" s="38"/>
      <c r="D366" s="38"/>
      <c r="E366" s="38"/>
      <c r="F366" s="44" t="s">
        <v>906</v>
      </c>
      <c r="G366" s="40"/>
      <c r="H366" s="77">
        <v>4198.47</v>
      </c>
      <c r="I366" s="77">
        <v>837.49</v>
      </c>
      <c r="J366" s="77">
        <v>0</v>
      </c>
      <c r="K366" s="77">
        <v>5035.96</v>
      </c>
      <c r="L366" s="74">
        <f t="shared" ref="L366" si="30">I366-J366</f>
        <v>837.49</v>
      </c>
    </row>
    <row r="367" spans="1:12" x14ac:dyDescent="0.3">
      <c r="A367" s="45" t="s">
        <v>907</v>
      </c>
      <c r="B367" s="37" t="s">
        <v>353</v>
      </c>
      <c r="C367" s="38"/>
      <c r="D367" s="38"/>
      <c r="E367" s="38"/>
      <c r="F367" s="38"/>
      <c r="G367" s="46" t="s">
        <v>908</v>
      </c>
      <c r="H367" s="80">
        <v>4187.41</v>
      </c>
      <c r="I367" s="80">
        <v>837.49</v>
      </c>
      <c r="J367" s="80">
        <v>0</v>
      </c>
      <c r="K367" s="80">
        <v>5024.8999999999996</v>
      </c>
      <c r="L367" s="68"/>
    </row>
    <row r="368" spans="1:12" x14ac:dyDescent="0.3">
      <c r="A368" s="45" t="s">
        <v>909</v>
      </c>
      <c r="B368" s="37" t="s">
        <v>353</v>
      </c>
      <c r="C368" s="38"/>
      <c r="D368" s="38"/>
      <c r="E368" s="38"/>
      <c r="F368" s="38"/>
      <c r="G368" s="46" t="s">
        <v>910</v>
      </c>
      <c r="H368" s="80">
        <v>11.06</v>
      </c>
      <c r="I368" s="80">
        <v>0</v>
      </c>
      <c r="J368" s="80">
        <v>0</v>
      </c>
      <c r="K368" s="80">
        <v>11.06</v>
      </c>
      <c r="L368" s="68"/>
    </row>
    <row r="369" spans="1:12" x14ac:dyDescent="0.3">
      <c r="A369" s="47" t="s">
        <v>353</v>
      </c>
      <c r="B369" s="37" t="s">
        <v>353</v>
      </c>
      <c r="C369" s="38"/>
      <c r="D369" s="38"/>
      <c r="E369" s="38"/>
      <c r="F369" s="38"/>
      <c r="G369" s="48" t="s">
        <v>353</v>
      </c>
      <c r="H369" s="81"/>
      <c r="I369" s="81"/>
      <c r="J369" s="81"/>
      <c r="K369" s="81"/>
      <c r="L369" s="69"/>
    </row>
    <row r="370" spans="1:12" x14ac:dyDescent="0.3">
      <c r="A370" s="43" t="s">
        <v>911</v>
      </c>
      <c r="B370" s="37" t="s">
        <v>353</v>
      </c>
      <c r="C370" s="38"/>
      <c r="D370" s="38"/>
      <c r="E370" s="38"/>
      <c r="F370" s="44" t="s">
        <v>912</v>
      </c>
      <c r="G370" s="40"/>
      <c r="H370" s="77">
        <v>3153</v>
      </c>
      <c r="I370" s="77">
        <v>495</v>
      </c>
      <c r="J370" s="77">
        <v>0</v>
      </c>
      <c r="K370" s="77">
        <v>3648</v>
      </c>
      <c r="L370" s="74">
        <f t="shared" ref="L370" si="31">I370-J370</f>
        <v>495</v>
      </c>
    </row>
    <row r="371" spans="1:12" x14ac:dyDescent="0.3">
      <c r="A371" s="45" t="s">
        <v>915</v>
      </c>
      <c r="B371" s="37" t="s">
        <v>353</v>
      </c>
      <c r="C371" s="38"/>
      <c r="D371" s="38"/>
      <c r="E371" s="38"/>
      <c r="F371" s="38"/>
      <c r="G371" s="46" t="s">
        <v>916</v>
      </c>
      <c r="H371" s="80">
        <v>3153</v>
      </c>
      <c r="I371" s="80">
        <v>0</v>
      </c>
      <c r="J371" s="80">
        <v>0</v>
      </c>
      <c r="K371" s="80">
        <v>3153</v>
      </c>
      <c r="L371" s="68"/>
    </row>
    <row r="372" spans="1:12" x14ac:dyDescent="0.3">
      <c r="A372" s="45" t="s">
        <v>917</v>
      </c>
      <c r="B372" s="37" t="s">
        <v>353</v>
      </c>
      <c r="C372" s="38"/>
      <c r="D372" s="38"/>
      <c r="E372" s="38"/>
      <c r="F372" s="38"/>
      <c r="G372" s="46" t="s">
        <v>918</v>
      </c>
      <c r="H372" s="80">
        <v>0</v>
      </c>
      <c r="I372" s="80">
        <v>495</v>
      </c>
      <c r="J372" s="80">
        <v>0</v>
      </c>
      <c r="K372" s="80">
        <v>495</v>
      </c>
      <c r="L372" s="68"/>
    </row>
    <row r="373" spans="1:12" x14ac:dyDescent="0.3">
      <c r="A373" s="47" t="s">
        <v>353</v>
      </c>
      <c r="B373" s="37" t="s">
        <v>353</v>
      </c>
      <c r="C373" s="38"/>
      <c r="D373" s="38"/>
      <c r="E373" s="38"/>
      <c r="F373" s="38"/>
      <c r="G373" s="48" t="s">
        <v>353</v>
      </c>
      <c r="H373" s="81"/>
      <c r="I373" s="81"/>
      <c r="J373" s="81"/>
      <c r="K373" s="81"/>
      <c r="L373" s="69"/>
    </row>
    <row r="374" spans="1:12" x14ac:dyDescent="0.3">
      <c r="A374" s="43" t="s">
        <v>919</v>
      </c>
      <c r="B374" s="37" t="s">
        <v>353</v>
      </c>
      <c r="C374" s="38"/>
      <c r="D374" s="38"/>
      <c r="E374" s="38"/>
      <c r="F374" s="44" t="s">
        <v>920</v>
      </c>
      <c r="G374" s="40"/>
      <c r="H374" s="77">
        <v>15500</v>
      </c>
      <c r="I374" s="77">
        <v>0</v>
      </c>
      <c r="J374" s="77">
        <v>0</v>
      </c>
      <c r="K374" s="77">
        <v>15500</v>
      </c>
      <c r="L374" s="74">
        <f t="shared" ref="L374" si="32">I374-J374</f>
        <v>0</v>
      </c>
    </row>
    <row r="375" spans="1:12" x14ac:dyDescent="0.3">
      <c r="A375" s="45" t="s">
        <v>921</v>
      </c>
      <c r="B375" s="37" t="s">
        <v>353</v>
      </c>
      <c r="C375" s="38"/>
      <c r="D375" s="38"/>
      <c r="E375" s="38"/>
      <c r="F375" s="38"/>
      <c r="G375" s="46" t="s">
        <v>922</v>
      </c>
      <c r="H375" s="80">
        <v>15500</v>
      </c>
      <c r="I375" s="80">
        <v>0</v>
      </c>
      <c r="J375" s="80">
        <v>0</v>
      </c>
      <c r="K375" s="80">
        <v>15500</v>
      </c>
      <c r="L375" s="68"/>
    </row>
    <row r="376" spans="1:12" x14ac:dyDescent="0.3">
      <c r="A376" s="47" t="s">
        <v>353</v>
      </c>
      <c r="B376" s="37" t="s">
        <v>353</v>
      </c>
      <c r="C376" s="38"/>
      <c r="D376" s="38"/>
      <c r="E376" s="38"/>
      <c r="F376" s="38"/>
      <c r="G376" s="48" t="s">
        <v>353</v>
      </c>
      <c r="H376" s="81"/>
      <c r="I376" s="81"/>
      <c r="J376" s="81"/>
      <c r="K376" s="81"/>
      <c r="L376" s="69"/>
    </row>
    <row r="377" spans="1:12" x14ac:dyDescent="0.3">
      <c r="A377" s="43" t="s">
        <v>923</v>
      </c>
      <c r="B377" s="37" t="s">
        <v>353</v>
      </c>
      <c r="C377" s="38"/>
      <c r="D377" s="38"/>
      <c r="E377" s="38"/>
      <c r="F377" s="44" t="s">
        <v>924</v>
      </c>
      <c r="G377" s="40"/>
      <c r="H377" s="77">
        <v>39.979999999999997</v>
      </c>
      <c r="I377" s="77">
        <v>0</v>
      </c>
      <c r="J377" s="77">
        <v>0</v>
      </c>
      <c r="K377" s="77">
        <v>39.979999999999997</v>
      </c>
      <c r="L377" s="74">
        <f t="shared" ref="L377" si="33">I377-J377</f>
        <v>0</v>
      </c>
    </row>
    <row r="378" spans="1:12" x14ac:dyDescent="0.3">
      <c r="A378" s="45" t="s">
        <v>925</v>
      </c>
      <c r="B378" s="37" t="s">
        <v>353</v>
      </c>
      <c r="C378" s="38"/>
      <c r="D378" s="38"/>
      <c r="E378" s="38"/>
      <c r="F378" s="38"/>
      <c r="G378" s="46" t="s">
        <v>924</v>
      </c>
      <c r="H378" s="80">
        <v>39.979999999999997</v>
      </c>
      <c r="I378" s="80">
        <v>0</v>
      </c>
      <c r="J378" s="80">
        <v>0</v>
      </c>
      <c r="K378" s="80">
        <v>39.979999999999997</v>
      </c>
      <c r="L378" s="68"/>
    </row>
    <row r="379" spans="1:12" x14ac:dyDescent="0.3">
      <c r="A379" s="43" t="s">
        <v>353</v>
      </c>
      <c r="B379" s="36" t="s">
        <v>353</v>
      </c>
      <c r="C379" s="44" t="s">
        <v>353</v>
      </c>
      <c r="D379" s="40"/>
      <c r="E379" s="40"/>
      <c r="F379" s="40"/>
      <c r="G379" s="40"/>
      <c r="H379" s="79"/>
      <c r="I379" s="79"/>
      <c r="J379" s="79"/>
      <c r="K379" s="79"/>
      <c r="L379" s="73"/>
    </row>
    <row r="380" spans="1:12" x14ac:dyDescent="0.3">
      <c r="A380" s="43" t="s">
        <v>926</v>
      </c>
      <c r="B380" s="36" t="s">
        <v>353</v>
      </c>
      <c r="C380" s="44" t="s">
        <v>927</v>
      </c>
      <c r="D380" s="40"/>
      <c r="E380" s="40"/>
      <c r="F380" s="40"/>
      <c r="G380" s="40"/>
      <c r="H380" s="77">
        <v>935532.06</v>
      </c>
      <c r="I380" s="77">
        <v>155403.82999999999</v>
      </c>
      <c r="J380" s="77">
        <v>0</v>
      </c>
      <c r="K380" s="77">
        <v>1090935.8899999999</v>
      </c>
      <c r="L380" s="74">
        <f t="shared" ref="L380" si="34">I380-J380</f>
        <v>155403.82999999999</v>
      </c>
    </row>
    <row r="381" spans="1:12" x14ac:dyDescent="0.3">
      <c r="A381" s="43" t="s">
        <v>928</v>
      </c>
      <c r="B381" s="37" t="s">
        <v>353</v>
      </c>
      <c r="C381" s="38"/>
      <c r="D381" s="44" t="s">
        <v>927</v>
      </c>
      <c r="E381" s="40"/>
      <c r="F381" s="40"/>
      <c r="G381" s="40"/>
      <c r="H381" s="77">
        <v>935532.06</v>
      </c>
      <c r="I381" s="77">
        <v>155403.82999999999</v>
      </c>
      <c r="J381" s="77">
        <v>0</v>
      </c>
      <c r="K381" s="77">
        <v>1090935.8899999999</v>
      </c>
      <c r="L381" s="72"/>
    </row>
    <row r="382" spans="1:12" x14ac:dyDescent="0.3">
      <c r="A382" s="43" t="s">
        <v>929</v>
      </c>
      <c r="B382" s="37" t="s">
        <v>353</v>
      </c>
      <c r="C382" s="38"/>
      <c r="D382" s="38"/>
      <c r="E382" s="44" t="s">
        <v>927</v>
      </c>
      <c r="F382" s="40"/>
      <c r="G382" s="40"/>
      <c r="H382" s="77">
        <v>935532.06</v>
      </c>
      <c r="I382" s="77">
        <v>155403.82999999999</v>
      </c>
      <c r="J382" s="77">
        <v>0</v>
      </c>
      <c r="K382" s="77">
        <v>1090935.8899999999</v>
      </c>
      <c r="L382" s="72"/>
    </row>
    <row r="383" spans="1:12" x14ac:dyDescent="0.3">
      <c r="A383" s="43" t="s">
        <v>930</v>
      </c>
      <c r="B383" s="37" t="s">
        <v>353</v>
      </c>
      <c r="C383" s="38"/>
      <c r="D383" s="38"/>
      <c r="E383" s="38"/>
      <c r="F383" s="44" t="s">
        <v>927</v>
      </c>
      <c r="G383" s="40"/>
      <c r="H383" s="77">
        <v>935532.06</v>
      </c>
      <c r="I383" s="77">
        <v>155403.82999999999</v>
      </c>
      <c r="J383" s="77">
        <v>0</v>
      </c>
      <c r="K383" s="77">
        <v>1090935.8899999999</v>
      </c>
      <c r="L383" s="72"/>
    </row>
    <row r="384" spans="1:12" x14ac:dyDescent="0.3">
      <c r="A384" s="45" t="s">
        <v>931</v>
      </c>
      <c r="B384" s="37" t="s">
        <v>353</v>
      </c>
      <c r="C384" s="38"/>
      <c r="D384" s="38"/>
      <c r="E384" s="38"/>
      <c r="F384" s="38"/>
      <c r="G384" s="46" t="s">
        <v>932</v>
      </c>
      <c r="H384" s="80">
        <v>931785.04</v>
      </c>
      <c r="I384" s="80">
        <v>154762.07999999999</v>
      </c>
      <c r="J384" s="80">
        <v>0</v>
      </c>
      <c r="K384" s="80">
        <v>1086547.1200000001</v>
      </c>
      <c r="L384" s="74">
        <f t="shared" ref="L384:L385" si="35">I384-J384</f>
        <v>154762.07999999999</v>
      </c>
    </row>
    <row r="385" spans="1:12" x14ac:dyDescent="0.3">
      <c r="A385" s="45" t="s">
        <v>933</v>
      </c>
      <c r="B385" s="37" t="s">
        <v>353</v>
      </c>
      <c r="C385" s="38"/>
      <c r="D385" s="38"/>
      <c r="E385" s="38"/>
      <c r="F385" s="38"/>
      <c r="G385" s="46" t="s">
        <v>934</v>
      </c>
      <c r="H385" s="80">
        <v>3747.02</v>
      </c>
      <c r="I385" s="80">
        <v>641.75</v>
      </c>
      <c r="J385" s="80">
        <v>0</v>
      </c>
      <c r="K385" s="80">
        <v>4388.7700000000004</v>
      </c>
      <c r="L385" s="74">
        <f t="shared" si="35"/>
        <v>641.75</v>
      </c>
    </row>
    <row r="386" spans="1:12" x14ac:dyDescent="0.3">
      <c r="A386" s="47" t="s">
        <v>353</v>
      </c>
      <c r="B386" s="37" t="s">
        <v>353</v>
      </c>
      <c r="C386" s="38"/>
      <c r="D386" s="38"/>
      <c r="E386" s="38"/>
      <c r="F386" s="38"/>
      <c r="G386" s="48" t="s">
        <v>353</v>
      </c>
      <c r="H386" s="81"/>
      <c r="I386" s="81"/>
      <c r="J386" s="81"/>
      <c r="K386" s="81"/>
      <c r="L386" s="69"/>
    </row>
    <row r="387" spans="1:12" x14ac:dyDescent="0.3">
      <c r="A387" s="43" t="s">
        <v>935</v>
      </c>
      <c r="B387" s="36" t="s">
        <v>353</v>
      </c>
      <c r="C387" s="44" t="s">
        <v>936</v>
      </c>
      <c r="D387" s="40"/>
      <c r="E387" s="40"/>
      <c r="F387" s="40"/>
      <c r="G387" s="40"/>
      <c r="H387" s="77">
        <v>4838.46</v>
      </c>
      <c r="I387" s="77">
        <v>4029.48</v>
      </c>
      <c r="J387" s="77">
        <v>0</v>
      </c>
      <c r="K387" s="77">
        <v>8867.94</v>
      </c>
      <c r="L387" s="74">
        <f t="shared" ref="L387" si="36">I387-J387</f>
        <v>4029.48</v>
      </c>
    </row>
    <row r="388" spans="1:12" x14ac:dyDescent="0.3">
      <c r="A388" s="43" t="s">
        <v>937</v>
      </c>
      <c r="B388" s="37" t="s">
        <v>353</v>
      </c>
      <c r="C388" s="38"/>
      <c r="D388" s="44" t="s">
        <v>936</v>
      </c>
      <c r="E388" s="40"/>
      <c r="F388" s="40"/>
      <c r="G388" s="40"/>
      <c r="H388" s="77">
        <v>4838.46</v>
      </c>
      <c r="I388" s="77">
        <v>4029.48</v>
      </c>
      <c r="J388" s="77">
        <v>0</v>
      </c>
      <c r="K388" s="77">
        <v>8867.94</v>
      </c>
      <c r="L388" s="72"/>
    </row>
    <row r="389" spans="1:12" x14ac:dyDescent="0.3">
      <c r="A389" s="43" t="s">
        <v>938</v>
      </c>
      <c r="B389" s="37" t="s">
        <v>353</v>
      </c>
      <c r="C389" s="38"/>
      <c r="D389" s="38"/>
      <c r="E389" s="44" t="s">
        <v>936</v>
      </c>
      <c r="F389" s="40"/>
      <c r="G389" s="40"/>
      <c r="H389" s="77">
        <v>4838.46</v>
      </c>
      <c r="I389" s="77">
        <v>4029.48</v>
      </c>
      <c r="J389" s="77">
        <v>0</v>
      </c>
      <c r="K389" s="77">
        <v>8867.94</v>
      </c>
      <c r="L389" s="72"/>
    </row>
    <row r="390" spans="1:12" x14ac:dyDescent="0.3">
      <c r="A390" s="43" t="s">
        <v>939</v>
      </c>
      <c r="B390" s="37" t="s">
        <v>353</v>
      </c>
      <c r="C390" s="38"/>
      <c r="D390" s="38"/>
      <c r="E390" s="38"/>
      <c r="F390" s="44" t="s">
        <v>936</v>
      </c>
      <c r="G390" s="40"/>
      <c r="H390" s="77">
        <v>4838.46</v>
      </c>
      <c r="I390" s="77">
        <v>4029.48</v>
      </c>
      <c r="J390" s="77">
        <v>0</v>
      </c>
      <c r="K390" s="77">
        <v>8867.94</v>
      </c>
      <c r="L390" s="72"/>
    </row>
    <row r="391" spans="1:12" x14ac:dyDescent="0.3">
      <c r="A391" s="45" t="s">
        <v>940</v>
      </c>
      <c r="B391" s="37" t="s">
        <v>353</v>
      </c>
      <c r="C391" s="38"/>
      <c r="D391" s="38"/>
      <c r="E391" s="38"/>
      <c r="F391" s="38"/>
      <c r="G391" s="46" t="s">
        <v>576</v>
      </c>
      <c r="H391" s="80">
        <v>8370.01</v>
      </c>
      <c r="I391" s="80">
        <v>3406.88</v>
      </c>
      <c r="J391" s="80">
        <v>0</v>
      </c>
      <c r="K391" s="80">
        <v>11776.89</v>
      </c>
      <c r="L391" s="68"/>
    </row>
    <row r="392" spans="1:12" x14ac:dyDescent="0.3">
      <c r="A392" s="45" t="s">
        <v>941</v>
      </c>
      <c r="B392" s="37" t="s">
        <v>353</v>
      </c>
      <c r="C392" s="38"/>
      <c r="D392" s="38"/>
      <c r="E392" s="38"/>
      <c r="F392" s="38"/>
      <c r="G392" s="46" t="s">
        <v>574</v>
      </c>
      <c r="H392" s="80">
        <v>-3531.55</v>
      </c>
      <c r="I392" s="80">
        <v>622.6</v>
      </c>
      <c r="J392" s="80">
        <v>0</v>
      </c>
      <c r="K392" s="80">
        <v>-2908.95</v>
      </c>
      <c r="L392" s="68"/>
    </row>
    <row r="393" spans="1:12" x14ac:dyDescent="0.3">
      <c r="A393" s="47" t="s">
        <v>353</v>
      </c>
      <c r="B393" s="37" t="s">
        <v>353</v>
      </c>
      <c r="C393" s="38"/>
      <c r="D393" s="38"/>
      <c r="E393" s="38"/>
      <c r="F393" s="38"/>
      <c r="G393" s="48" t="s">
        <v>353</v>
      </c>
      <c r="H393" s="81"/>
      <c r="I393" s="81"/>
      <c r="J393" s="81"/>
      <c r="K393" s="81"/>
      <c r="L393" s="69"/>
    </row>
    <row r="394" spans="1:12" x14ac:dyDescent="0.3">
      <c r="A394" s="43" t="s">
        <v>942</v>
      </c>
      <c r="B394" s="36" t="s">
        <v>353</v>
      </c>
      <c r="C394" s="44" t="s">
        <v>943</v>
      </c>
      <c r="D394" s="40"/>
      <c r="E394" s="40"/>
      <c r="F394" s="40"/>
      <c r="G394" s="40"/>
      <c r="H394" s="77">
        <v>2157.13</v>
      </c>
      <c r="I394" s="77">
        <v>13056</v>
      </c>
      <c r="J394" s="77">
        <v>11239.53</v>
      </c>
      <c r="K394" s="77">
        <v>3973.6</v>
      </c>
      <c r="L394" s="74">
        <f t="shared" ref="L394" si="37">I394-J394</f>
        <v>1816.4699999999993</v>
      </c>
    </row>
    <row r="395" spans="1:12" x14ac:dyDescent="0.3">
      <c r="A395" s="43" t="s">
        <v>944</v>
      </c>
      <c r="B395" s="37" t="s">
        <v>353</v>
      </c>
      <c r="C395" s="38"/>
      <c r="D395" s="44" t="s">
        <v>943</v>
      </c>
      <c r="E395" s="40"/>
      <c r="F395" s="40"/>
      <c r="G395" s="40"/>
      <c r="H395" s="77">
        <v>2157.13</v>
      </c>
      <c r="I395" s="77">
        <v>13056</v>
      </c>
      <c r="J395" s="77">
        <v>11239.53</v>
      </c>
      <c r="K395" s="77">
        <v>3973.6</v>
      </c>
      <c r="L395" s="72"/>
    </row>
    <row r="396" spans="1:12" x14ac:dyDescent="0.3">
      <c r="A396" s="43" t="s">
        <v>945</v>
      </c>
      <c r="B396" s="37" t="s">
        <v>353</v>
      </c>
      <c r="C396" s="38"/>
      <c r="D396" s="38"/>
      <c r="E396" s="44" t="s">
        <v>943</v>
      </c>
      <c r="F396" s="40"/>
      <c r="G396" s="40"/>
      <c r="H396" s="77">
        <v>2157.13</v>
      </c>
      <c r="I396" s="77">
        <v>13056</v>
      </c>
      <c r="J396" s="77">
        <v>11239.53</v>
      </c>
      <c r="K396" s="77">
        <v>3973.6</v>
      </c>
      <c r="L396" s="72"/>
    </row>
    <row r="397" spans="1:12" x14ac:dyDescent="0.3">
      <c r="A397" s="43" t="s">
        <v>946</v>
      </c>
      <c r="B397" s="37" t="s">
        <v>353</v>
      </c>
      <c r="C397" s="38"/>
      <c r="D397" s="38"/>
      <c r="E397" s="38"/>
      <c r="F397" s="44" t="s">
        <v>943</v>
      </c>
      <c r="G397" s="40"/>
      <c r="H397" s="77">
        <v>2157.13</v>
      </c>
      <c r="I397" s="77">
        <v>13056</v>
      </c>
      <c r="J397" s="77">
        <v>11239.53</v>
      </c>
      <c r="K397" s="77">
        <v>3973.6</v>
      </c>
      <c r="L397" s="72"/>
    </row>
    <row r="398" spans="1:12" x14ac:dyDescent="0.3">
      <c r="A398" s="45" t="s">
        <v>947</v>
      </c>
      <c r="B398" s="37" t="s">
        <v>353</v>
      </c>
      <c r="C398" s="38"/>
      <c r="D398" s="38"/>
      <c r="E398" s="38"/>
      <c r="F398" s="38"/>
      <c r="G398" s="46" t="s">
        <v>943</v>
      </c>
      <c r="H398" s="80">
        <v>2157.13</v>
      </c>
      <c r="I398" s="80">
        <v>13056</v>
      </c>
      <c r="J398" s="80">
        <v>11239.53</v>
      </c>
      <c r="K398" s="80">
        <v>3973.6</v>
      </c>
      <c r="L398" s="68"/>
    </row>
    <row r="399" spans="1:12" x14ac:dyDescent="0.3">
      <c r="A399" s="47" t="s">
        <v>353</v>
      </c>
      <c r="B399" s="37" t="s">
        <v>353</v>
      </c>
      <c r="C399" s="38"/>
      <c r="D399" s="38"/>
      <c r="E399" s="38"/>
      <c r="F399" s="38"/>
      <c r="G399" s="48" t="s">
        <v>353</v>
      </c>
      <c r="H399" s="81"/>
      <c r="I399" s="81"/>
      <c r="J399" s="81"/>
      <c r="K399" s="81"/>
      <c r="L399" s="69"/>
    </row>
    <row r="400" spans="1:12" x14ac:dyDescent="0.3">
      <c r="A400" s="43" t="s">
        <v>948</v>
      </c>
      <c r="B400" s="36" t="s">
        <v>353</v>
      </c>
      <c r="C400" s="44" t="s">
        <v>949</v>
      </c>
      <c r="D400" s="40"/>
      <c r="E400" s="40"/>
      <c r="F400" s="40"/>
      <c r="G400" s="40"/>
      <c r="H400" s="77">
        <v>190424.63</v>
      </c>
      <c r="I400" s="77">
        <v>61784.41</v>
      </c>
      <c r="J400" s="77">
        <v>7500</v>
      </c>
      <c r="K400" s="77">
        <v>244709.04</v>
      </c>
      <c r="L400" s="74">
        <f t="shared" ref="L400" si="38">I400-J400</f>
        <v>54284.41</v>
      </c>
    </row>
    <row r="401" spans="1:12" x14ac:dyDescent="0.3">
      <c r="A401" s="43" t="s">
        <v>950</v>
      </c>
      <c r="B401" s="37" t="s">
        <v>353</v>
      </c>
      <c r="C401" s="38"/>
      <c r="D401" s="44" t="s">
        <v>949</v>
      </c>
      <c r="E401" s="40"/>
      <c r="F401" s="40"/>
      <c r="G401" s="40"/>
      <c r="H401" s="77">
        <v>190424.63</v>
      </c>
      <c r="I401" s="77">
        <v>61784.41</v>
      </c>
      <c r="J401" s="77">
        <v>7500</v>
      </c>
      <c r="K401" s="77">
        <v>244709.04</v>
      </c>
      <c r="L401" s="72"/>
    </row>
    <row r="402" spans="1:12" x14ac:dyDescent="0.3">
      <c r="A402" s="43" t="s">
        <v>951</v>
      </c>
      <c r="B402" s="37" t="s">
        <v>353</v>
      </c>
      <c r="C402" s="38"/>
      <c r="D402" s="38"/>
      <c r="E402" s="44" t="s">
        <v>949</v>
      </c>
      <c r="F402" s="40"/>
      <c r="G402" s="40"/>
      <c r="H402" s="77">
        <v>190424.63</v>
      </c>
      <c r="I402" s="77">
        <v>61784.41</v>
      </c>
      <c r="J402" s="77">
        <v>7500</v>
      </c>
      <c r="K402" s="77">
        <v>244709.04</v>
      </c>
      <c r="L402" s="72"/>
    </row>
    <row r="403" spans="1:12" x14ac:dyDescent="0.3">
      <c r="A403" s="43" t="s">
        <v>952</v>
      </c>
      <c r="B403" s="37" t="s">
        <v>353</v>
      </c>
      <c r="C403" s="38"/>
      <c r="D403" s="38"/>
      <c r="E403" s="38"/>
      <c r="F403" s="44" t="s">
        <v>949</v>
      </c>
      <c r="G403" s="40"/>
      <c r="H403" s="77">
        <v>190424.63</v>
      </c>
      <c r="I403" s="77">
        <v>61784.41</v>
      </c>
      <c r="J403" s="77">
        <v>7500</v>
      </c>
      <c r="K403" s="77">
        <v>244709.04</v>
      </c>
      <c r="L403" s="72"/>
    </row>
    <row r="404" spans="1:12" x14ac:dyDescent="0.3">
      <c r="A404" s="45" t="s">
        <v>953</v>
      </c>
      <c r="B404" s="37" t="s">
        <v>353</v>
      </c>
      <c r="C404" s="38"/>
      <c r="D404" s="38"/>
      <c r="E404" s="38"/>
      <c r="F404" s="38"/>
      <c r="G404" s="46" t="s">
        <v>954</v>
      </c>
      <c r="H404" s="80">
        <v>1052.93</v>
      </c>
      <c r="I404" s="80">
        <v>884.41</v>
      </c>
      <c r="J404" s="80">
        <v>0</v>
      </c>
      <c r="K404" s="80">
        <v>1937.34</v>
      </c>
      <c r="L404" s="68"/>
    </row>
    <row r="405" spans="1:12" x14ac:dyDescent="0.3">
      <c r="A405" s="45" t="s">
        <v>955</v>
      </c>
      <c r="B405" s="37" t="s">
        <v>353</v>
      </c>
      <c r="C405" s="38"/>
      <c r="D405" s="38"/>
      <c r="E405" s="38"/>
      <c r="F405" s="38"/>
      <c r="G405" s="46" t="s">
        <v>956</v>
      </c>
      <c r="H405" s="80">
        <v>169400</v>
      </c>
      <c r="I405" s="80">
        <v>60900</v>
      </c>
      <c r="J405" s="80">
        <v>0</v>
      </c>
      <c r="K405" s="80">
        <v>230300</v>
      </c>
      <c r="L405" s="68"/>
    </row>
    <row r="406" spans="1:12" x14ac:dyDescent="0.3">
      <c r="A406" s="45" t="s">
        <v>957</v>
      </c>
      <c r="B406" s="37" t="s">
        <v>353</v>
      </c>
      <c r="C406" s="38"/>
      <c r="D406" s="38"/>
      <c r="E406" s="38"/>
      <c r="F406" s="38"/>
      <c r="G406" s="46" t="s">
        <v>958</v>
      </c>
      <c r="H406" s="80">
        <v>19971.7</v>
      </c>
      <c r="I406" s="80">
        <v>0</v>
      </c>
      <c r="J406" s="80">
        <v>7500</v>
      </c>
      <c r="K406" s="80">
        <v>12471.7</v>
      </c>
      <c r="L406" s="68"/>
    </row>
    <row r="407" spans="1:12" x14ac:dyDescent="0.3">
      <c r="A407" s="43" t="s">
        <v>353</v>
      </c>
      <c r="B407" s="37" t="s">
        <v>353</v>
      </c>
      <c r="C407" s="38"/>
      <c r="D407" s="38"/>
      <c r="E407" s="44" t="s">
        <v>353</v>
      </c>
      <c r="F407" s="40"/>
      <c r="G407" s="40"/>
      <c r="H407" s="79"/>
      <c r="I407" s="79"/>
      <c r="J407" s="79"/>
      <c r="K407" s="79"/>
      <c r="L407" s="73"/>
    </row>
    <row r="408" spans="1:12" x14ac:dyDescent="0.3">
      <c r="A408" s="43" t="s">
        <v>74</v>
      </c>
      <c r="B408" s="44" t="s">
        <v>959</v>
      </c>
      <c r="C408" s="40"/>
      <c r="D408" s="40"/>
      <c r="E408" s="40"/>
      <c r="F408" s="40"/>
      <c r="G408" s="40"/>
      <c r="H408" s="77">
        <v>19708457.539999999</v>
      </c>
      <c r="I408" s="77">
        <v>7500</v>
      </c>
      <c r="J408" s="77">
        <v>3292107.71</v>
      </c>
      <c r="K408" s="77">
        <v>22993065.25</v>
      </c>
      <c r="L408" s="74">
        <f>J408-I408</f>
        <v>3284607.71</v>
      </c>
    </row>
    <row r="409" spans="1:12" x14ac:dyDescent="0.3">
      <c r="A409" s="43" t="s">
        <v>960</v>
      </c>
      <c r="B409" s="36" t="s">
        <v>353</v>
      </c>
      <c r="C409" s="44" t="s">
        <v>959</v>
      </c>
      <c r="D409" s="40"/>
      <c r="E409" s="40"/>
      <c r="F409" s="40"/>
      <c r="G409" s="40"/>
      <c r="H409" s="77">
        <v>19708457.539999999</v>
      </c>
      <c r="I409" s="77">
        <v>7500</v>
      </c>
      <c r="J409" s="77">
        <v>3292107.71</v>
      </c>
      <c r="K409" s="77">
        <v>22993065.25</v>
      </c>
      <c r="L409" s="72"/>
    </row>
    <row r="410" spans="1:12" x14ac:dyDescent="0.3">
      <c r="A410" s="43" t="s">
        <v>961</v>
      </c>
      <c r="B410" s="37" t="s">
        <v>353</v>
      </c>
      <c r="C410" s="38"/>
      <c r="D410" s="44" t="s">
        <v>959</v>
      </c>
      <c r="E410" s="40"/>
      <c r="F410" s="40"/>
      <c r="G410" s="40"/>
      <c r="H410" s="77">
        <v>19708457.539999999</v>
      </c>
      <c r="I410" s="77">
        <v>7500</v>
      </c>
      <c r="J410" s="77">
        <v>3292107.71</v>
      </c>
      <c r="K410" s="77">
        <v>22993065.25</v>
      </c>
      <c r="L410" s="72"/>
    </row>
    <row r="411" spans="1:12" x14ac:dyDescent="0.3">
      <c r="A411" s="43" t="s">
        <v>962</v>
      </c>
      <c r="B411" s="37" t="s">
        <v>353</v>
      </c>
      <c r="C411" s="38"/>
      <c r="D411" s="38"/>
      <c r="E411" s="44" t="s">
        <v>963</v>
      </c>
      <c r="F411" s="40"/>
      <c r="G411" s="40"/>
      <c r="H411" s="77">
        <v>19319898.100000001</v>
      </c>
      <c r="I411" s="77">
        <v>0</v>
      </c>
      <c r="J411" s="77">
        <v>3178173.15</v>
      </c>
      <c r="K411" s="77">
        <v>22498071.25</v>
      </c>
      <c r="L411" s="72"/>
    </row>
    <row r="412" spans="1:12" x14ac:dyDescent="0.3">
      <c r="A412" s="43" t="s">
        <v>964</v>
      </c>
      <c r="B412" s="37" t="s">
        <v>353</v>
      </c>
      <c r="C412" s="38"/>
      <c r="D412" s="38"/>
      <c r="E412" s="38"/>
      <c r="F412" s="44" t="s">
        <v>963</v>
      </c>
      <c r="G412" s="40"/>
      <c r="H412" s="77">
        <v>19319898.100000001</v>
      </c>
      <c r="I412" s="77">
        <v>0</v>
      </c>
      <c r="J412" s="77">
        <v>3178173.15</v>
      </c>
      <c r="K412" s="77">
        <v>22498071.25</v>
      </c>
      <c r="L412" s="74">
        <f>J412-I412</f>
        <v>3178173.15</v>
      </c>
    </row>
    <row r="413" spans="1:12" x14ac:dyDescent="0.3">
      <c r="A413" s="45" t="s">
        <v>965</v>
      </c>
      <c r="B413" s="37" t="s">
        <v>353</v>
      </c>
      <c r="C413" s="38"/>
      <c r="D413" s="38"/>
      <c r="E413" s="38"/>
      <c r="F413" s="38"/>
      <c r="G413" s="46" t="s">
        <v>966</v>
      </c>
      <c r="H413" s="80">
        <v>19319898.100000001</v>
      </c>
      <c r="I413" s="80">
        <v>0</v>
      </c>
      <c r="J413" s="80">
        <v>3178173.15</v>
      </c>
      <c r="K413" s="80">
        <v>22498071.25</v>
      </c>
      <c r="L413" s="68"/>
    </row>
    <row r="414" spans="1:12" x14ac:dyDescent="0.3">
      <c r="A414" s="47" t="s">
        <v>353</v>
      </c>
      <c r="B414" s="37" t="s">
        <v>353</v>
      </c>
      <c r="C414" s="38"/>
      <c r="D414" s="38"/>
      <c r="E414" s="38"/>
      <c r="F414" s="38"/>
      <c r="G414" s="48" t="s">
        <v>353</v>
      </c>
      <c r="H414" s="81"/>
      <c r="I414" s="81"/>
      <c r="J414" s="81"/>
      <c r="K414" s="81"/>
      <c r="L414" s="69"/>
    </row>
    <row r="415" spans="1:12" x14ac:dyDescent="0.3">
      <c r="A415" s="43" t="s">
        <v>967</v>
      </c>
      <c r="B415" s="37" t="s">
        <v>353</v>
      </c>
      <c r="C415" s="38"/>
      <c r="D415" s="38"/>
      <c r="E415" s="44" t="s">
        <v>968</v>
      </c>
      <c r="F415" s="40"/>
      <c r="G415" s="40"/>
      <c r="H415" s="77">
        <v>191254.22</v>
      </c>
      <c r="I415" s="77">
        <v>7500</v>
      </c>
      <c r="J415" s="77">
        <v>61222.41</v>
      </c>
      <c r="K415" s="77">
        <v>244976.63</v>
      </c>
      <c r="L415" s="74">
        <f>J415-I415</f>
        <v>53722.41</v>
      </c>
    </row>
    <row r="416" spans="1:12" x14ac:dyDescent="0.3">
      <c r="A416" s="43" t="s">
        <v>969</v>
      </c>
      <c r="B416" s="37" t="s">
        <v>353</v>
      </c>
      <c r="C416" s="38"/>
      <c r="D416" s="38"/>
      <c r="E416" s="38"/>
      <c r="F416" s="44" t="s">
        <v>970</v>
      </c>
      <c r="G416" s="40"/>
      <c r="H416" s="77">
        <v>191254.22</v>
      </c>
      <c r="I416" s="77">
        <v>7500</v>
      </c>
      <c r="J416" s="77">
        <v>61222.41</v>
      </c>
      <c r="K416" s="77">
        <v>244976.63</v>
      </c>
      <c r="L416" s="72"/>
    </row>
    <row r="417" spans="1:12" x14ac:dyDescent="0.3">
      <c r="A417" s="45" t="s">
        <v>971</v>
      </c>
      <c r="B417" s="37" t="s">
        <v>353</v>
      </c>
      <c r="C417" s="38"/>
      <c r="D417" s="38"/>
      <c r="E417" s="38"/>
      <c r="F417" s="38"/>
      <c r="G417" s="46" t="s">
        <v>972</v>
      </c>
      <c r="H417" s="80">
        <v>191254.22</v>
      </c>
      <c r="I417" s="80">
        <v>7500</v>
      </c>
      <c r="J417" s="80">
        <v>61222.41</v>
      </c>
      <c r="K417" s="80">
        <v>244976.63</v>
      </c>
      <c r="L417" s="68"/>
    </row>
    <row r="418" spans="1:12" x14ac:dyDescent="0.3">
      <c r="A418" s="47" t="s">
        <v>353</v>
      </c>
      <c r="B418" s="37" t="s">
        <v>353</v>
      </c>
      <c r="C418" s="38"/>
      <c r="D418" s="38"/>
      <c r="E418" s="38"/>
      <c r="F418" s="38"/>
      <c r="G418" s="48" t="s">
        <v>353</v>
      </c>
      <c r="H418" s="81"/>
      <c r="I418" s="81"/>
      <c r="J418" s="81"/>
      <c r="K418" s="81"/>
      <c r="L418" s="69"/>
    </row>
    <row r="419" spans="1:12" x14ac:dyDescent="0.3">
      <c r="A419" s="43" t="s">
        <v>973</v>
      </c>
      <c r="B419" s="37" t="s">
        <v>353</v>
      </c>
      <c r="C419" s="38"/>
      <c r="D419" s="38"/>
      <c r="E419" s="44" t="s">
        <v>974</v>
      </c>
      <c r="F419" s="40"/>
      <c r="G419" s="40"/>
      <c r="H419" s="77">
        <v>171516.24</v>
      </c>
      <c r="I419" s="77">
        <v>0</v>
      </c>
      <c r="J419" s="77">
        <v>51827.74</v>
      </c>
      <c r="K419" s="77">
        <v>223343.98</v>
      </c>
      <c r="L419" s="74">
        <f>J419-I419</f>
        <v>51827.74</v>
      </c>
    </row>
    <row r="420" spans="1:12" x14ac:dyDescent="0.3">
      <c r="A420" s="43" t="s">
        <v>975</v>
      </c>
      <c r="B420" s="37" t="s">
        <v>353</v>
      </c>
      <c r="C420" s="38"/>
      <c r="D420" s="38"/>
      <c r="E420" s="38"/>
      <c r="F420" s="44" t="s">
        <v>974</v>
      </c>
      <c r="G420" s="40"/>
      <c r="H420" s="77">
        <v>171516.24</v>
      </c>
      <c r="I420" s="77">
        <v>0</v>
      </c>
      <c r="J420" s="77">
        <v>51827.74</v>
      </c>
      <c r="K420" s="77">
        <v>223343.98</v>
      </c>
      <c r="L420" s="72"/>
    </row>
    <row r="421" spans="1:12" x14ac:dyDescent="0.3">
      <c r="A421" s="45" t="s">
        <v>976</v>
      </c>
      <c r="B421" s="37" t="s">
        <v>353</v>
      </c>
      <c r="C421" s="38"/>
      <c r="D421" s="38"/>
      <c r="E421" s="38"/>
      <c r="F421" s="38"/>
      <c r="G421" s="46" t="s">
        <v>977</v>
      </c>
      <c r="H421" s="80">
        <v>171243.87</v>
      </c>
      <c r="I421" s="80">
        <v>0</v>
      </c>
      <c r="J421" s="80">
        <v>51827.67</v>
      </c>
      <c r="K421" s="80">
        <v>223071.54</v>
      </c>
      <c r="L421" s="68"/>
    </row>
    <row r="422" spans="1:12" x14ac:dyDescent="0.3">
      <c r="A422" s="45" t="s">
        <v>978</v>
      </c>
      <c r="B422" s="37" t="s">
        <v>353</v>
      </c>
      <c r="C422" s="38"/>
      <c r="D422" s="38"/>
      <c r="E422" s="38"/>
      <c r="F422" s="38"/>
      <c r="G422" s="46" t="s">
        <v>979</v>
      </c>
      <c r="H422" s="80">
        <v>272.37</v>
      </c>
      <c r="I422" s="80">
        <v>0</v>
      </c>
      <c r="J422" s="80">
        <v>7.0000000000000007E-2</v>
      </c>
      <c r="K422" s="80">
        <v>272.44</v>
      </c>
      <c r="L422" s="68"/>
    </row>
    <row r="423" spans="1:12" x14ac:dyDescent="0.3">
      <c r="A423" s="47" t="s">
        <v>353</v>
      </c>
      <c r="B423" s="37" t="s">
        <v>353</v>
      </c>
      <c r="C423" s="38"/>
      <c r="D423" s="38"/>
      <c r="E423" s="38"/>
      <c r="F423" s="38"/>
      <c r="G423" s="48" t="s">
        <v>353</v>
      </c>
      <c r="H423" s="81"/>
      <c r="I423" s="81"/>
      <c r="J423" s="81"/>
      <c r="K423" s="81"/>
      <c r="L423" s="69"/>
    </row>
    <row r="424" spans="1:12" x14ac:dyDescent="0.3">
      <c r="A424" s="43" t="s">
        <v>980</v>
      </c>
      <c r="B424" s="37" t="s">
        <v>353</v>
      </c>
      <c r="C424" s="38"/>
      <c r="D424" s="38"/>
      <c r="E424" s="44" t="s">
        <v>981</v>
      </c>
      <c r="F424" s="40"/>
      <c r="G424" s="40"/>
      <c r="H424" s="77">
        <v>8199.3700000000008</v>
      </c>
      <c r="I424" s="77">
        <v>0</v>
      </c>
      <c r="J424" s="77">
        <v>0</v>
      </c>
      <c r="K424" s="77">
        <v>8199.3700000000008</v>
      </c>
      <c r="L424" s="74">
        <f>J424-I424</f>
        <v>0</v>
      </c>
    </row>
    <row r="425" spans="1:12" x14ac:dyDescent="0.3">
      <c r="A425" s="43" t="s">
        <v>982</v>
      </c>
      <c r="B425" s="37" t="s">
        <v>353</v>
      </c>
      <c r="C425" s="38"/>
      <c r="D425" s="38"/>
      <c r="E425" s="38"/>
      <c r="F425" s="44" t="s">
        <v>983</v>
      </c>
      <c r="G425" s="40"/>
      <c r="H425" s="77">
        <v>8199.3700000000008</v>
      </c>
      <c r="I425" s="77">
        <v>0</v>
      </c>
      <c r="J425" s="77">
        <v>0</v>
      </c>
      <c r="K425" s="77">
        <v>8199.3700000000008</v>
      </c>
      <c r="L425" s="72"/>
    </row>
    <row r="426" spans="1:12" x14ac:dyDescent="0.3">
      <c r="A426" s="45" t="s">
        <v>984</v>
      </c>
      <c r="B426" s="37" t="s">
        <v>353</v>
      </c>
      <c r="C426" s="38"/>
      <c r="D426" s="38"/>
      <c r="E426" s="38"/>
      <c r="F426" s="38"/>
      <c r="G426" s="46" t="s">
        <v>985</v>
      </c>
      <c r="H426" s="80">
        <v>8199.3700000000008</v>
      </c>
      <c r="I426" s="80">
        <v>0</v>
      </c>
      <c r="J426" s="80">
        <v>0</v>
      </c>
      <c r="K426" s="80">
        <v>8199.3700000000008</v>
      </c>
      <c r="L426" s="68"/>
    </row>
    <row r="427" spans="1:12" x14ac:dyDescent="0.3">
      <c r="A427" s="47" t="s">
        <v>353</v>
      </c>
      <c r="B427" s="37" t="s">
        <v>353</v>
      </c>
      <c r="C427" s="38"/>
      <c r="D427" s="38"/>
      <c r="E427" s="38"/>
      <c r="F427" s="38"/>
      <c r="G427" s="48" t="s">
        <v>353</v>
      </c>
      <c r="H427" s="81"/>
      <c r="I427" s="81"/>
      <c r="J427" s="81"/>
      <c r="K427" s="81"/>
      <c r="L427" s="69"/>
    </row>
    <row r="428" spans="1:12" x14ac:dyDescent="0.3">
      <c r="A428" s="43" t="s">
        <v>986</v>
      </c>
      <c r="B428" s="37" t="s">
        <v>353</v>
      </c>
      <c r="C428" s="38"/>
      <c r="D428" s="38"/>
      <c r="E428" s="44" t="s">
        <v>987</v>
      </c>
      <c r="F428" s="40"/>
      <c r="G428" s="40"/>
      <c r="H428" s="77">
        <v>373.88</v>
      </c>
      <c r="I428" s="77">
        <v>0</v>
      </c>
      <c r="J428" s="77">
        <v>0</v>
      </c>
      <c r="K428" s="77">
        <v>373.88</v>
      </c>
      <c r="L428" s="74">
        <f>J428-I428</f>
        <v>0</v>
      </c>
    </row>
    <row r="429" spans="1:12" x14ac:dyDescent="0.3">
      <c r="A429" s="43" t="s">
        <v>988</v>
      </c>
      <c r="B429" s="37" t="s">
        <v>353</v>
      </c>
      <c r="C429" s="38"/>
      <c r="D429" s="38"/>
      <c r="E429" s="38"/>
      <c r="F429" s="44" t="s">
        <v>987</v>
      </c>
      <c r="G429" s="40"/>
      <c r="H429" s="77">
        <v>373.88</v>
      </c>
      <c r="I429" s="77">
        <v>0</v>
      </c>
      <c r="J429" s="77">
        <v>0</v>
      </c>
      <c r="K429" s="77">
        <v>373.88</v>
      </c>
      <c r="L429" s="72"/>
    </row>
    <row r="430" spans="1:12" x14ac:dyDescent="0.3">
      <c r="A430" s="45" t="s">
        <v>989</v>
      </c>
      <c r="B430" s="37" t="s">
        <v>353</v>
      </c>
      <c r="C430" s="38"/>
      <c r="D430" s="38"/>
      <c r="E430" s="38"/>
      <c r="F430" s="38"/>
      <c r="G430" s="46" t="s">
        <v>990</v>
      </c>
      <c r="H430" s="80">
        <v>373.88</v>
      </c>
      <c r="I430" s="80">
        <v>0</v>
      </c>
      <c r="J430" s="80">
        <v>0</v>
      </c>
      <c r="K430" s="80">
        <v>373.88</v>
      </c>
      <c r="L430" s="68"/>
    </row>
    <row r="431" spans="1:12" x14ac:dyDescent="0.3">
      <c r="A431" s="47" t="s">
        <v>353</v>
      </c>
      <c r="B431" s="37" t="s">
        <v>353</v>
      </c>
      <c r="C431" s="38"/>
      <c r="D431" s="38"/>
      <c r="E431" s="38"/>
      <c r="F431" s="38"/>
      <c r="G431" s="48" t="s">
        <v>353</v>
      </c>
      <c r="H431" s="81"/>
      <c r="I431" s="81"/>
      <c r="J431" s="81"/>
      <c r="K431" s="81"/>
      <c r="L431" s="69"/>
    </row>
    <row r="432" spans="1:12" x14ac:dyDescent="0.3">
      <c r="A432" s="43" t="s">
        <v>991</v>
      </c>
      <c r="B432" s="37" t="s">
        <v>353</v>
      </c>
      <c r="C432" s="38"/>
      <c r="D432" s="38"/>
      <c r="E432" s="44" t="s">
        <v>992</v>
      </c>
      <c r="F432" s="40"/>
      <c r="G432" s="40"/>
      <c r="H432" s="77">
        <v>16162.8</v>
      </c>
      <c r="I432" s="77">
        <v>0</v>
      </c>
      <c r="J432" s="77">
        <v>0</v>
      </c>
      <c r="K432" s="77">
        <v>16162.8</v>
      </c>
      <c r="L432" s="74">
        <f>J432-I432</f>
        <v>0</v>
      </c>
    </row>
    <row r="433" spans="1:12" x14ac:dyDescent="0.3">
      <c r="A433" s="43" t="s">
        <v>993</v>
      </c>
      <c r="B433" s="37" t="s">
        <v>353</v>
      </c>
      <c r="C433" s="38"/>
      <c r="D433" s="38"/>
      <c r="E433" s="38"/>
      <c r="F433" s="44" t="s">
        <v>994</v>
      </c>
      <c r="G433" s="40"/>
      <c r="H433" s="77">
        <v>16162.8</v>
      </c>
      <c r="I433" s="77">
        <v>0</v>
      </c>
      <c r="J433" s="77">
        <v>0</v>
      </c>
      <c r="K433" s="77">
        <v>16162.8</v>
      </c>
      <c r="L433" s="72"/>
    </row>
    <row r="434" spans="1:12" x14ac:dyDescent="0.3">
      <c r="A434" s="45" t="s">
        <v>995</v>
      </c>
      <c r="B434" s="37" t="s">
        <v>353</v>
      </c>
      <c r="C434" s="38"/>
      <c r="D434" s="38"/>
      <c r="E434" s="38"/>
      <c r="F434" s="38"/>
      <c r="G434" s="46" t="s">
        <v>996</v>
      </c>
      <c r="H434" s="80">
        <v>16562.37</v>
      </c>
      <c r="I434" s="80">
        <v>0</v>
      </c>
      <c r="J434" s="80">
        <v>0</v>
      </c>
      <c r="K434" s="80">
        <v>16562.37</v>
      </c>
      <c r="L434" s="68"/>
    </row>
    <row r="435" spans="1:12" x14ac:dyDescent="0.3">
      <c r="A435" s="45" t="s">
        <v>997</v>
      </c>
      <c r="B435" s="37" t="s">
        <v>353</v>
      </c>
      <c r="C435" s="38"/>
      <c r="D435" s="38"/>
      <c r="E435" s="38"/>
      <c r="F435" s="38"/>
      <c r="G435" s="46" t="s">
        <v>998</v>
      </c>
      <c r="H435" s="80">
        <v>-399.57</v>
      </c>
      <c r="I435" s="80">
        <v>0</v>
      </c>
      <c r="J435" s="80">
        <v>0</v>
      </c>
      <c r="K435" s="80">
        <v>-399.57</v>
      </c>
      <c r="L435" s="68"/>
    </row>
    <row r="436" spans="1:12" x14ac:dyDescent="0.3">
      <c r="A436" s="47" t="s">
        <v>353</v>
      </c>
      <c r="B436" s="37" t="s">
        <v>353</v>
      </c>
      <c r="C436" s="38"/>
      <c r="D436" s="38"/>
      <c r="E436" s="38"/>
      <c r="F436" s="38"/>
      <c r="G436" s="48" t="s">
        <v>353</v>
      </c>
      <c r="H436" s="81"/>
      <c r="I436" s="81"/>
      <c r="J436" s="81"/>
      <c r="K436" s="81"/>
      <c r="L436" s="69"/>
    </row>
    <row r="437" spans="1:12" x14ac:dyDescent="0.3">
      <c r="A437" s="43" t="s">
        <v>999</v>
      </c>
      <c r="B437" s="37" t="s">
        <v>353</v>
      </c>
      <c r="C437" s="38"/>
      <c r="D437" s="38"/>
      <c r="E437" s="44" t="s">
        <v>949</v>
      </c>
      <c r="F437" s="40"/>
      <c r="G437" s="40"/>
      <c r="H437" s="77">
        <v>1052.93</v>
      </c>
      <c r="I437" s="77">
        <v>0</v>
      </c>
      <c r="J437" s="77">
        <v>884.41</v>
      </c>
      <c r="K437" s="77">
        <v>1937.34</v>
      </c>
      <c r="L437" s="74">
        <f>J437-I437</f>
        <v>884.41</v>
      </c>
    </row>
    <row r="438" spans="1:12" x14ac:dyDescent="0.3">
      <c r="A438" s="43" t="s">
        <v>1000</v>
      </c>
      <c r="B438" s="37" t="s">
        <v>353</v>
      </c>
      <c r="C438" s="38"/>
      <c r="D438" s="38"/>
      <c r="E438" s="38"/>
      <c r="F438" s="44" t="s">
        <v>949</v>
      </c>
      <c r="G438" s="40"/>
      <c r="H438" s="77">
        <v>1052.93</v>
      </c>
      <c r="I438" s="77">
        <v>0</v>
      </c>
      <c r="J438" s="77">
        <v>884.41</v>
      </c>
      <c r="K438" s="77">
        <v>1937.34</v>
      </c>
      <c r="L438" s="72"/>
    </row>
    <row r="439" spans="1:12" x14ac:dyDescent="0.3">
      <c r="A439" s="45" t="s">
        <v>1001</v>
      </c>
      <c r="B439" s="37" t="s">
        <v>353</v>
      </c>
      <c r="C439" s="38"/>
      <c r="D439" s="38"/>
      <c r="E439" s="38"/>
      <c r="F439" s="38"/>
      <c r="G439" s="46" t="s">
        <v>954</v>
      </c>
      <c r="H439" s="80">
        <v>1052.93</v>
      </c>
      <c r="I439" s="80">
        <v>0</v>
      </c>
      <c r="J439" s="80">
        <v>884.41</v>
      </c>
      <c r="K439" s="80">
        <v>1937.34</v>
      </c>
      <c r="L439" s="68"/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441"/>
  <sheetViews>
    <sheetView topLeftCell="A271" workbookViewId="0">
      <selection activeCell="J140" sqref="J140"/>
    </sheetView>
  </sheetViews>
  <sheetFormatPr defaultRowHeight="14.4" x14ac:dyDescent="0.3"/>
  <cols>
    <col min="1" max="1" width="16.6640625" customWidth="1"/>
    <col min="2" max="6" width="1.5546875" customWidth="1"/>
    <col min="7" max="7" width="52.6640625" bestFit="1" customWidth="1"/>
    <col min="8" max="8" width="14.33203125" style="29" bestFit="1" customWidth="1"/>
    <col min="9" max="10" width="13.33203125" style="29" bestFit="1" customWidth="1"/>
    <col min="11" max="11" width="14.33203125" style="29" bestFit="1" customWidth="1"/>
    <col min="12" max="12" width="13.33203125" bestFit="1" customWidth="1"/>
    <col min="15" max="15" width="12.6640625" bestFit="1" customWidth="1"/>
    <col min="17" max="17" width="11.6640625" bestFit="1" customWidth="1"/>
    <col min="257" max="257" width="16.6640625" customWidth="1"/>
    <col min="258" max="262" width="1.5546875" customWidth="1"/>
    <col min="263" max="263" width="52.6640625" bestFit="1" customWidth="1"/>
    <col min="264" max="264" width="14.33203125" bestFit="1" customWidth="1"/>
    <col min="265" max="266" width="13.33203125" bestFit="1" customWidth="1"/>
    <col min="267" max="267" width="14.33203125" bestFit="1" customWidth="1"/>
    <col min="268" max="268" width="13.33203125" bestFit="1" customWidth="1"/>
    <col min="271" max="271" width="12.6640625" bestFit="1" customWidth="1"/>
    <col min="273" max="273" width="11.6640625" bestFit="1" customWidth="1"/>
    <col min="513" max="513" width="16.6640625" customWidth="1"/>
    <col min="514" max="518" width="1.5546875" customWidth="1"/>
    <col min="519" max="519" width="52.6640625" bestFit="1" customWidth="1"/>
    <col min="520" max="520" width="14.33203125" bestFit="1" customWidth="1"/>
    <col min="521" max="522" width="13.33203125" bestFit="1" customWidth="1"/>
    <col min="523" max="523" width="14.33203125" bestFit="1" customWidth="1"/>
    <col min="524" max="524" width="13.33203125" bestFit="1" customWidth="1"/>
    <col min="527" max="527" width="12.6640625" bestFit="1" customWidth="1"/>
    <col min="529" max="529" width="11.6640625" bestFit="1" customWidth="1"/>
    <col min="769" max="769" width="16.6640625" customWidth="1"/>
    <col min="770" max="774" width="1.5546875" customWidth="1"/>
    <col min="775" max="775" width="52.6640625" bestFit="1" customWidth="1"/>
    <col min="776" max="776" width="14.33203125" bestFit="1" customWidth="1"/>
    <col min="777" max="778" width="13.33203125" bestFit="1" customWidth="1"/>
    <col min="779" max="779" width="14.33203125" bestFit="1" customWidth="1"/>
    <col min="780" max="780" width="13.33203125" bestFit="1" customWidth="1"/>
    <col min="783" max="783" width="12.6640625" bestFit="1" customWidth="1"/>
    <col min="785" max="785" width="11.6640625" bestFit="1" customWidth="1"/>
    <col min="1025" max="1025" width="16.6640625" customWidth="1"/>
    <col min="1026" max="1030" width="1.5546875" customWidth="1"/>
    <col min="1031" max="1031" width="52.6640625" bestFit="1" customWidth="1"/>
    <col min="1032" max="1032" width="14.33203125" bestFit="1" customWidth="1"/>
    <col min="1033" max="1034" width="13.33203125" bestFit="1" customWidth="1"/>
    <col min="1035" max="1035" width="14.33203125" bestFit="1" customWidth="1"/>
    <col min="1036" max="1036" width="13.33203125" bestFit="1" customWidth="1"/>
    <col min="1039" max="1039" width="12.6640625" bestFit="1" customWidth="1"/>
    <col min="1041" max="1041" width="11.6640625" bestFit="1" customWidth="1"/>
    <col min="1281" max="1281" width="16.6640625" customWidth="1"/>
    <col min="1282" max="1286" width="1.5546875" customWidth="1"/>
    <col min="1287" max="1287" width="52.6640625" bestFit="1" customWidth="1"/>
    <col min="1288" max="1288" width="14.33203125" bestFit="1" customWidth="1"/>
    <col min="1289" max="1290" width="13.33203125" bestFit="1" customWidth="1"/>
    <col min="1291" max="1291" width="14.33203125" bestFit="1" customWidth="1"/>
    <col min="1292" max="1292" width="13.33203125" bestFit="1" customWidth="1"/>
    <col min="1295" max="1295" width="12.6640625" bestFit="1" customWidth="1"/>
    <col min="1297" max="1297" width="11.6640625" bestFit="1" customWidth="1"/>
    <col min="1537" max="1537" width="16.6640625" customWidth="1"/>
    <col min="1538" max="1542" width="1.5546875" customWidth="1"/>
    <col min="1543" max="1543" width="52.6640625" bestFit="1" customWidth="1"/>
    <col min="1544" max="1544" width="14.33203125" bestFit="1" customWidth="1"/>
    <col min="1545" max="1546" width="13.33203125" bestFit="1" customWidth="1"/>
    <col min="1547" max="1547" width="14.33203125" bestFit="1" customWidth="1"/>
    <col min="1548" max="1548" width="13.33203125" bestFit="1" customWidth="1"/>
    <col min="1551" max="1551" width="12.6640625" bestFit="1" customWidth="1"/>
    <col min="1553" max="1553" width="11.6640625" bestFit="1" customWidth="1"/>
    <col min="1793" max="1793" width="16.6640625" customWidth="1"/>
    <col min="1794" max="1798" width="1.5546875" customWidth="1"/>
    <col min="1799" max="1799" width="52.6640625" bestFit="1" customWidth="1"/>
    <col min="1800" max="1800" width="14.33203125" bestFit="1" customWidth="1"/>
    <col min="1801" max="1802" width="13.33203125" bestFit="1" customWidth="1"/>
    <col min="1803" max="1803" width="14.33203125" bestFit="1" customWidth="1"/>
    <col min="1804" max="1804" width="13.33203125" bestFit="1" customWidth="1"/>
    <col min="1807" max="1807" width="12.6640625" bestFit="1" customWidth="1"/>
    <col min="1809" max="1809" width="11.6640625" bestFit="1" customWidth="1"/>
    <col min="2049" max="2049" width="16.6640625" customWidth="1"/>
    <col min="2050" max="2054" width="1.5546875" customWidth="1"/>
    <col min="2055" max="2055" width="52.6640625" bestFit="1" customWidth="1"/>
    <col min="2056" max="2056" width="14.33203125" bestFit="1" customWidth="1"/>
    <col min="2057" max="2058" width="13.33203125" bestFit="1" customWidth="1"/>
    <col min="2059" max="2059" width="14.33203125" bestFit="1" customWidth="1"/>
    <col min="2060" max="2060" width="13.33203125" bestFit="1" customWidth="1"/>
    <col min="2063" max="2063" width="12.6640625" bestFit="1" customWidth="1"/>
    <col min="2065" max="2065" width="11.6640625" bestFit="1" customWidth="1"/>
    <col min="2305" max="2305" width="16.6640625" customWidth="1"/>
    <col min="2306" max="2310" width="1.5546875" customWidth="1"/>
    <col min="2311" max="2311" width="52.6640625" bestFit="1" customWidth="1"/>
    <col min="2312" max="2312" width="14.33203125" bestFit="1" customWidth="1"/>
    <col min="2313" max="2314" width="13.33203125" bestFit="1" customWidth="1"/>
    <col min="2315" max="2315" width="14.33203125" bestFit="1" customWidth="1"/>
    <col min="2316" max="2316" width="13.33203125" bestFit="1" customWidth="1"/>
    <col min="2319" max="2319" width="12.6640625" bestFit="1" customWidth="1"/>
    <col min="2321" max="2321" width="11.6640625" bestFit="1" customWidth="1"/>
    <col min="2561" max="2561" width="16.6640625" customWidth="1"/>
    <col min="2562" max="2566" width="1.5546875" customWidth="1"/>
    <col min="2567" max="2567" width="52.6640625" bestFit="1" customWidth="1"/>
    <col min="2568" max="2568" width="14.33203125" bestFit="1" customWidth="1"/>
    <col min="2569" max="2570" width="13.33203125" bestFit="1" customWidth="1"/>
    <col min="2571" max="2571" width="14.33203125" bestFit="1" customWidth="1"/>
    <col min="2572" max="2572" width="13.33203125" bestFit="1" customWidth="1"/>
    <col min="2575" max="2575" width="12.6640625" bestFit="1" customWidth="1"/>
    <col min="2577" max="2577" width="11.6640625" bestFit="1" customWidth="1"/>
    <col min="2817" max="2817" width="16.6640625" customWidth="1"/>
    <col min="2818" max="2822" width="1.5546875" customWidth="1"/>
    <col min="2823" max="2823" width="52.6640625" bestFit="1" customWidth="1"/>
    <col min="2824" max="2824" width="14.33203125" bestFit="1" customWidth="1"/>
    <col min="2825" max="2826" width="13.33203125" bestFit="1" customWidth="1"/>
    <col min="2827" max="2827" width="14.33203125" bestFit="1" customWidth="1"/>
    <col min="2828" max="2828" width="13.33203125" bestFit="1" customWidth="1"/>
    <col min="2831" max="2831" width="12.6640625" bestFit="1" customWidth="1"/>
    <col min="2833" max="2833" width="11.6640625" bestFit="1" customWidth="1"/>
    <col min="3073" max="3073" width="16.6640625" customWidth="1"/>
    <col min="3074" max="3078" width="1.5546875" customWidth="1"/>
    <col min="3079" max="3079" width="52.6640625" bestFit="1" customWidth="1"/>
    <col min="3080" max="3080" width="14.33203125" bestFit="1" customWidth="1"/>
    <col min="3081" max="3082" width="13.33203125" bestFit="1" customWidth="1"/>
    <col min="3083" max="3083" width="14.33203125" bestFit="1" customWidth="1"/>
    <col min="3084" max="3084" width="13.33203125" bestFit="1" customWidth="1"/>
    <col min="3087" max="3087" width="12.6640625" bestFit="1" customWidth="1"/>
    <col min="3089" max="3089" width="11.6640625" bestFit="1" customWidth="1"/>
    <col min="3329" max="3329" width="16.6640625" customWidth="1"/>
    <col min="3330" max="3334" width="1.5546875" customWidth="1"/>
    <col min="3335" max="3335" width="52.6640625" bestFit="1" customWidth="1"/>
    <col min="3336" max="3336" width="14.33203125" bestFit="1" customWidth="1"/>
    <col min="3337" max="3338" width="13.33203125" bestFit="1" customWidth="1"/>
    <col min="3339" max="3339" width="14.33203125" bestFit="1" customWidth="1"/>
    <col min="3340" max="3340" width="13.33203125" bestFit="1" customWidth="1"/>
    <col min="3343" max="3343" width="12.6640625" bestFit="1" customWidth="1"/>
    <col min="3345" max="3345" width="11.6640625" bestFit="1" customWidth="1"/>
    <col min="3585" max="3585" width="16.6640625" customWidth="1"/>
    <col min="3586" max="3590" width="1.5546875" customWidth="1"/>
    <col min="3591" max="3591" width="52.6640625" bestFit="1" customWidth="1"/>
    <col min="3592" max="3592" width="14.33203125" bestFit="1" customWidth="1"/>
    <col min="3593" max="3594" width="13.33203125" bestFit="1" customWidth="1"/>
    <col min="3595" max="3595" width="14.33203125" bestFit="1" customWidth="1"/>
    <col min="3596" max="3596" width="13.33203125" bestFit="1" customWidth="1"/>
    <col min="3599" max="3599" width="12.6640625" bestFit="1" customWidth="1"/>
    <col min="3601" max="3601" width="11.6640625" bestFit="1" customWidth="1"/>
    <col min="3841" max="3841" width="16.6640625" customWidth="1"/>
    <col min="3842" max="3846" width="1.5546875" customWidth="1"/>
    <col min="3847" max="3847" width="52.6640625" bestFit="1" customWidth="1"/>
    <col min="3848" max="3848" width="14.33203125" bestFit="1" customWidth="1"/>
    <col min="3849" max="3850" width="13.33203125" bestFit="1" customWidth="1"/>
    <col min="3851" max="3851" width="14.33203125" bestFit="1" customWidth="1"/>
    <col min="3852" max="3852" width="13.33203125" bestFit="1" customWidth="1"/>
    <col min="3855" max="3855" width="12.6640625" bestFit="1" customWidth="1"/>
    <col min="3857" max="3857" width="11.6640625" bestFit="1" customWidth="1"/>
    <col min="4097" max="4097" width="16.6640625" customWidth="1"/>
    <col min="4098" max="4102" width="1.5546875" customWidth="1"/>
    <col min="4103" max="4103" width="52.6640625" bestFit="1" customWidth="1"/>
    <col min="4104" max="4104" width="14.33203125" bestFit="1" customWidth="1"/>
    <col min="4105" max="4106" width="13.33203125" bestFit="1" customWidth="1"/>
    <col min="4107" max="4107" width="14.33203125" bestFit="1" customWidth="1"/>
    <col min="4108" max="4108" width="13.33203125" bestFit="1" customWidth="1"/>
    <col min="4111" max="4111" width="12.6640625" bestFit="1" customWidth="1"/>
    <col min="4113" max="4113" width="11.6640625" bestFit="1" customWidth="1"/>
    <col min="4353" max="4353" width="16.6640625" customWidth="1"/>
    <col min="4354" max="4358" width="1.5546875" customWidth="1"/>
    <col min="4359" max="4359" width="52.6640625" bestFit="1" customWidth="1"/>
    <col min="4360" max="4360" width="14.33203125" bestFit="1" customWidth="1"/>
    <col min="4361" max="4362" width="13.33203125" bestFit="1" customWidth="1"/>
    <col min="4363" max="4363" width="14.33203125" bestFit="1" customWidth="1"/>
    <col min="4364" max="4364" width="13.33203125" bestFit="1" customWidth="1"/>
    <col min="4367" max="4367" width="12.6640625" bestFit="1" customWidth="1"/>
    <col min="4369" max="4369" width="11.6640625" bestFit="1" customWidth="1"/>
    <col min="4609" max="4609" width="16.6640625" customWidth="1"/>
    <col min="4610" max="4614" width="1.5546875" customWidth="1"/>
    <col min="4615" max="4615" width="52.6640625" bestFit="1" customWidth="1"/>
    <col min="4616" max="4616" width="14.33203125" bestFit="1" customWidth="1"/>
    <col min="4617" max="4618" width="13.33203125" bestFit="1" customWidth="1"/>
    <col min="4619" max="4619" width="14.33203125" bestFit="1" customWidth="1"/>
    <col min="4620" max="4620" width="13.33203125" bestFit="1" customWidth="1"/>
    <col min="4623" max="4623" width="12.6640625" bestFit="1" customWidth="1"/>
    <col min="4625" max="4625" width="11.6640625" bestFit="1" customWidth="1"/>
    <col min="4865" max="4865" width="16.6640625" customWidth="1"/>
    <col min="4866" max="4870" width="1.5546875" customWidth="1"/>
    <col min="4871" max="4871" width="52.6640625" bestFit="1" customWidth="1"/>
    <col min="4872" max="4872" width="14.33203125" bestFit="1" customWidth="1"/>
    <col min="4873" max="4874" width="13.33203125" bestFit="1" customWidth="1"/>
    <col min="4875" max="4875" width="14.33203125" bestFit="1" customWidth="1"/>
    <col min="4876" max="4876" width="13.33203125" bestFit="1" customWidth="1"/>
    <col min="4879" max="4879" width="12.6640625" bestFit="1" customWidth="1"/>
    <col min="4881" max="4881" width="11.6640625" bestFit="1" customWidth="1"/>
    <col min="5121" max="5121" width="16.6640625" customWidth="1"/>
    <col min="5122" max="5126" width="1.5546875" customWidth="1"/>
    <col min="5127" max="5127" width="52.6640625" bestFit="1" customWidth="1"/>
    <col min="5128" max="5128" width="14.33203125" bestFit="1" customWidth="1"/>
    <col min="5129" max="5130" width="13.33203125" bestFit="1" customWidth="1"/>
    <col min="5131" max="5131" width="14.33203125" bestFit="1" customWidth="1"/>
    <col min="5132" max="5132" width="13.33203125" bestFit="1" customWidth="1"/>
    <col min="5135" max="5135" width="12.6640625" bestFit="1" customWidth="1"/>
    <col min="5137" max="5137" width="11.6640625" bestFit="1" customWidth="1"/>
    <col min="5377" max="5377" width="16.6640625" customWidth="1"/>
    <col min="5378" max="5382" width="1.5546875" customWidth="1"/>
    <col min="5383" max="5383" width="52.6640625" bestFit="1" customWidth="1"/>
    <col min="5384" max="5384" width="14.33203125" bestFit="1" customWidth="1"/>
    <col min="5385" max="5386" width="13.33203125" bestFit="1" customWidth="1"/>
    <col min="5387" max="5387" width="14.33203125" bestFit="1" customWidth="1"/>
    <col min="5388" max="5388" width="13.33203125" bestFit="1" customWidth="1"/>
    <col min="5391" max="5391" width="12.6640625" bestFit="1" customWidth="1"/>
    <col min="5393" max="5393" width="11.6640625" bestFit="1" customWidth="1"/>
    <col min="5633" max="5633" width="16.6640625" customWidth="1"/>
    <col min="5634" max="5638" width="1.5546875" customWidth="1"/>
    <col min="5639" max="5639" width="52.6640625" bestFit="1" customWidth="1"/>
    <col min="5640" max="5640" width="14.33203125" bestFit="1" customWidth="1"/>
    <col min="5641" max="5642" width="13.33203125" bestFit="1" customWidth="1"/>
    <col min="5643" max="5643" width="14.33203125" bestFit="1" customWidth="1"/>
    <col min="5644" max="5644" width="13.33203125" bestFit="1" customWidth="1"/>
    <col min="5647" max="5647" width="12.6640625" bestFit="1" customWidth="1"/>
    <col min="5649" max="5649" width="11.6640625" bestFit="1" customWidth="1"/>
    <col min="5889" max="5889" width="16.6640625" customWidth="1"/>
    <col min="5890" max="5894" width="1.5546875" customWidth="1"/>
    <col min="5895" max="5895" width="52.6640625" bestFit="1" customWidth="1"/>
    <col min="5896" max="5896" width="14.33203125" bestFit="1" customWidth="1"/>
    <col min="5897" max="5898" width="13.33203125" bestFit="1" customWidth="1"/>
    <col min="5899" max="5899" width="14.33203125" bestFit="1" customWidth="1"/>
    <col min="5900" max="5900" width="13.33203125" bestFit="1" customWidth="1"/>
    <col min="5903" max="5903" width="12.6640625" bestFit="1" customWidth="1"/>
    <col min="5905" max="5905" width="11.6640625" bestFit="1" customWidth="1"/>
    <col min="6145" max="6145" width="16.6640625" customWidth="1"/>
    <col min="6146" max="6150" width="1.5546875" customWidth="1"/>
    <col min="6151" max="6151" width="52.6640625" bestFit="1" customWidth="1"/>
    <col min="6152" max="6152" width="14.33203125" bestFit="1" customWidth="1"/>
    <col min="6153" max="6154" width="13.33203125" bestFit="1" customWidth="1"/>
    <col min="6155" max="6155" width="14.33203125" bestFit="1" customWidth="1"/>
    <col min="6156" max="6156" width="13.33203125" bestFit="1" customWidth="1"/>
    <col min="6159" max="6159" width="12.6640625" bestFit="1" customWidth="1"/>
    <col min="6161" max="6161" width="11.6640625" bestFit="1" customWidth="1"/>
    <col min="6401" max="6401" width="16.6640625" customWidth="1"/>
    <col min="6402" max="6406" width="1.5546875" customWidth="1"/>
    <col min="6407" max="6407" width="52.6640625" bestFit="1" customWidth="1"/>
    <col min="6408" max="6408" width="14.33203125" bestFit="1" customWidth="1"/>
    <col min="6409" max="6410" width="13.33203125" bestFit="1" customWidth="1"/>
    <col min="6411" max="6411" width="14.33203125" bestFit="1" customWidth="1"/>
    <col min="6412" max="6412" width="13.33203125" bestFit="1" customWidth="1"/>
    <col min="6415" max="6415" width="12.6640625" bestFit="1" customWidth="1"/>
    <col min="6417" max="6417" width="11.6640625" bestFit="1" customWidth="1"/>
    <col min="6657" max="6657" width="16.6640625" customWidth="1"/>
    <col min="6658" max="6662" width="1.5546875" customWidth="1"/>
    <col min="6663" max="6663" width="52.6640625" bestFit="1" customWidth="1"/>
    <col min="6664" max="6664" width="14.33203125" bestFit="1" customWidth="1"/>
    <col min="6665" max="6666" width="13.33203125" bestFit="1" customWidth="1"/>
    <col min="6667" max="6667" width="14.33203125" bestFit="1" customWidth="1"/>
    <col min="6668" max="6668" width="13.33203125" bestFit="1" customWidth="1"/>
    <col min="6671" max="6671" width="12.6640625" bestFit="1" customWidth="1"/>
    <col min="6673" max="6673" width="11.6640625" bestFit="1" customWidth="1"/>
    <col min="6913" max="6913" width="16.6640625" customWidth="1"/>
    <col min="6914" max="6918" width="1.5546875" customWidth="1"/>
    <col min="6919" max="6919" width="52.6640625" bestFit="1" customWidth="1"/>
    <col min="6920" max="6920" width="14.33203125" bestFit="1" customWidth="1"/>
    <col min="6921" max="6922" width="13.33203125" bestFit="1" customWidth="1"/>
    <col min="6923" max="6923" width="14.33203125" bestFit="1" customWidth="1"/>
    <col min="6924" max="6924" width="13.33203125" bestFit="1" customWidth="1"/>
    <col min="6927" max="6927" width="12.6640625" bestFit="1" customWidth="1"/>
    <col min="6929" max="6929" width="11.6640625" bestFit="1" customWidth="1"/>
    <col min="7169" max="7169" width="16.6640625" customWidth="1"/>
    <col min="7170" max="7174" width="1.5546875" customWidth="1"/>
    <col min="7175" max="7175" width="52.6640625" bestFit="1" customWidth="1"/>
    <col min="7176" max="7176" width="14.33203125" bestFit="1" customWidth="1"/>
    <col min="7177" max="7178" width="13.33203125" bestFit="1" customWidth="1"/>
    <col min="7179" max="7179" width="14.33203125" bestFit="1" customWidth="1"/>
    <col min="7180" max="7180" width="13.33203125" bestFit="1" customWidth="1"/>
    <col min="7183" max="7183" width="12.6640625" bestFit="1" customWidth="1"/>
    <col min="7185" max="7185" width="11.6640625" bestFit="1" customWidth="1"/>
    <col min="7425" max="7425" width="16.6640625" customWidth="1"/>
    <col min="7426" max="7430" width="1.5546875" customWidth="1"/>
    <col min="7431" max="7431" width="52.6640625" bestFit="1" customWidth="1"/>
    <col min="7432" max="7432" width="14.33203125" bestFit="1" customWidth="1"/>
    <col min="7433" max="7434" width="13.33203125" bestFit="1" customWidth="1"/>
    <col min="7435" max="7435" width="14.33203125" bestFit="1" customWidth="1"/>
    <col min="7436" max="7436" width="13.33203125" bestFit="1" customWidth="1"/>
    <col min="7439" max="7439" width="12.6640625" bestFit="1" customWidth="1"/>
    <col min="7441" max="7441" width="11.6640625" bestFit="1" customWidth="1"/>
    <col min="7681" max="7681" width="16.6640625" customWidth="1"/>
    <col min="7682" max="7686" width="1.5546875" customWidth="1"/>
    <col min="7687" max="7687" width="52.6640625" bestFit="1" customWidth="1"/>
    <col min="7688" max="7688" width="14.33203125" bestFit="1" customWidth="1"/>
    <col min="7689" max="7690" width="13.33203125" bestFit="1" customWidth="1"/>
    <col min="7691" max="7691" width="14.33203125" bestFit="1" customWidth="1"/>
    <col min="7692" max="7692" width="13.33203125" bestFit="1" customWidth="1"/>
    <col min="7695" max="7695" width="12.6640625" bestFit="1" customWidth="1"/>
    <col min="7697" max="7697" width="11.6640625" bestFit="1" customWidth="1"/>
    <col min="7937" max="7937" width="16.6640625" customWidth="1"/>
    <col min="7938" max="7942" width="1.5546875" customWidth="1"/>
    <col min="7943" max="7943" width="52.6640625" bestFit="1" customWidth="1"/>
    <col min="7944" max="7944" width="14.33203125" bestFit="1" customWidth="1"/>
    <col min="7945" max="7946" width="13.33203125" bestFit="1" customWidth="1"/>
    <col min="7947" max="7947" width="14.33203125" bestFit="1" customWidth="1"/>
    <col min="7948" max="7948" width="13.33203125" bestFit="1" customWidth="1"/>
    <col min="7951" max="7951" width="12.6640625" bestFit="1" customWidth="1"/>
    <col min="7953" max="7953" width="11.6640625" bestFit="1" customWidth="1"/>
    <col min="8193" max="8193" width="16.6640625" customWidth="1"/>
    <col min="8194" max="8198" width="1.5546875" customWidth="1"/>
    <col min="8199" max="8199" width="52.6640625" bestFit="1" customWidth="1"/>
    <col min="8200" max="8200" width="14.33203125" bestFit="1" customWidth="1"/>
    <col min="8201" max="8202" width="13.33203125" bestFit="1" customWidth="1"/>
    <col min="8203" max="8203" width="14.33203125" bestFit="1" customWidth="1"/>
    <col min="8204" max="8204" width="13.33203125" bestFit="1" customWidth="1"/>
    <col min="8207" max="8207" width="12.6640625" bestFit="1" customWidth="1"/>
    <col min="8209" max="8209" width="11.6640625" bestFit="1" customWidth="1"/>
    <col min="8449" max="8449" width="16.6640625" customWidth="1"/>
    <col min="8450" max="8454" width="1.5546875" customWidth="1"/>
    <col min="8455" max="8455" width="52.6640625" bestFit="1" customWidth="1"/>
    <col min="8456" max="8456" width="14.33203125" bestFit="1" customWidth="1"/>
    <col min="8457" max="8458" width="13.33203125" bestFit="1" customWidth="1"/>
    <col min="8459" max="8459" width="14.33203125" bestFit="1" customWidth="1"/>
    <col min="8460" max="8460" width="13.33203125" bestFit="1" customWidth="1"/>
    <col min="8463" max="8463" width="12.6640625" bestFit="1" customWidth="1"/>
    <col min="8465" max="8465" width="11.6640625" bestFit="1" customWidth="1"/>
    <col min="8705" max="8705" width="16.6640625" customWidth="1"/>
    <col min="8706" max="8710" width="1.5546875" customWidth="1"/>
    <col min="8711" max="8711" width="52.6640625" bestFit="1" customWidth="1"/>
    <col min="8712" max="8712" width="14.33203125" bestFit="1" customWidth="1"/>
    <col min="8713" max="8714" width="13.33203125" bestFit="1" customWidth="1"/>
    <col min="8715" max="8715" width="14.33203125" bestFit="1" customWidth="1"/>
    <col min="8716" max="8716" width="13.33203125" bestFit="1" customWidth="1"/>
    <col min="8719" max="8719" width="12.6640625" bestFit="1" customWidth="1"/>
    <col min="8721" max="8721" width="11.6640625" bestFit="1" customWidth="1"/>
    <col min="8961" max="8961" width="16.6640625" customWidth="1"/>
    <col min="8962" max="8966" width="1.5546875" customWidth="1"/>
    <col min="8967" max="8967" width="52.6640625" bestFit="1" customWidth="1"/>
    <col min="8968" max="8968" width="14.33203125" bestFit="1" customWidth="1"/>
    <col min="8969" max="8970" width="13.33203125" bestFit="1" customWidth="1"/>
    <col min="8971" max="8971" width="14.33203125" bestFit="1" customWidth="1"/>
    <col min="8972" max="8972" width="13.33203125" bestFit="1" customWidth="1"/>
    <col min="8975" max="8975" width="12.6640625" bestFit="1" customWidth="1"/>
    <col min="8977" max="8977" width="11.6640625" bestFit="1" customWidth="1"/>
    <col min="9217" max="9217" width="16.6640625" customWidth="1"/>
    <col min="9218" max="9222" width="1.5546875" customWidth="1"/>
    <col min="9223" max="9223" width="52.6640625" bestFit="1" customWidth="1"/>
    <col min="9224" max="9224" width="14.33203125" bestFit="1" customWidth="1"/>
    <col min="9225" max="9226" width="13.33203125" bestFit="1" customWidth="1"/>
    <col min="9227" max="9227" width="14.33203125" bestFit="1" customWidth="1"/>
    <col min="9228" max="9228" width="13.33203125" bestFit="1" customWidth="1"/>
    <col min="9231" max="9231" width="12.6640625" bestFit="1" customWidth="1"/>
    <col min="9233" max="9233" width="11.6640625" bestFit="1" customWidth="1"/>
    <col min="9473" max="9473" width="16.6640625" customWidth="1"/>
    <col min="9474" max="9478" width="1.5546875" customWidth="1"/>
    <col min="9479" max="9479" width="52.6640625" bestFit="1" customWidth="1"/>
    <col min="9480" max="9480" width="14.33203125" bestFit="1" customWidth="1"/>
    <col min="9481" max="9482" width="13.33203125" bestFit="1" customWidth="1"/>
    <col min="9483" max="9483" width="14.33203125" bestFit="1" customWidth="1"/>
    <col min="9484" max="9484" width="13.33203125" bestFit="1" customWidth="1"/>
    <col min="9487" max="9487" width="12.6640625" bestFit="1" customWidth="1"/>
    <col min="9489" max="9489" width="11.6640625" bestFit="1" customWidth="1"/>
    <col min="9729" max="9729" width="16.6640625" customWidth="1"/>
    <col min="9730" max="9734" width="1.5546875" customWidth="1"/>
    <col min="9735" max="9735" width="52.6640625" bestFit="1" customWidth="1"/>
    <col min="9736" max="9736" width="14.33203125" bestFit="1" customWidth="1"/>
    <col min="9737" max="9738" width="13.33203125" bestFit="1" customWidth="1"/>
    <col min="9739" max="9739" width="14.33203125" bestFit="1" customWidth="1"/>
    <col min="9740" max="9740" width="13.33203125" bestFit="1" customWidth="1"/>
    <col min="9743" max="9743" width="12.6640625" bestFit="1" customWidth="1"/>
    <col min="9745" max="9745" width="11.6640625" bestFit="1" customWidth="1"/>
    <col min="9985" max="9985" width="16.6640625" customWidth="1"/>
    <col min="9986" max="9990" width="1.5546875" customWidth="1"/>
    <col min="9991" max="9991" width="52.6640625" bestFit="1" customWidth="1"/>
    <col min="9992" max="9992" width="14.33203125" bestFit="1" customWidth="1"/>
    <col min="9993" max="9994" width="13.33203125" bestFit="1" customWidth="1"/>
    <col min="9995" max="9995" width="14.33203125" bestFit="1" customWidth="1"/>
    <col min="9996" max="9996" width="13.33203125" bestFit="1" customWidth="1"/>
    <col min="9999" max="9999" width="12.6640625" bestFit="1" customWidth="1"/>
    <col min="10001" max="10001" width="11.6640625" bestFit="1" customWidth="1"/>
    <col min="10241" max="10241" width="16.6640625" customWidth="1"/>
    <col min="10242" max="10246" width="1.5546875" customWidth="1"/>
    <col min="10247" max="10247" width="52.6640625" bestFit="1" customWidth="1"/>
    <col min="10248" max="10248" width="14.33203125" bestFit="1" customWidth="1"/>
    <col min="10249" max="10250" width="13.33203125" bestFit="1" customWidth="1"/>
    <col min="10251" max="10251" width="14.33203125" bestFit="1" customWidth="1"/>
    <col min="10252" max="10252" width="13.33203125" bestFit="1" customWidth="1"/>
    <col min="10255" max="10255" width="12.6640625" bestFit="1" customWidth="1"/>
    <col min="10257" max="10257" width="11.6640625" bestFit="1" customWidth="1"/>
    <col min="10497" max="10497" width="16.6640625" customWidth="1"/>
    <col min="10498" max="10502" width="1.5546875" customWidth="1"/>
    <col min="10503" max="10503" width="52.6640625" bestFit="1" customWidth="1"/>
    <col min="10504" max="10504" width="14.33203125" bestFit="1" customWidth="1"/>
    <col min="10505" max="10506" width="13.33203125" bestFit="1" customWidth="1"/>
    <col min="10507" max="10507" width="14.33203125" bestFit="1" customWidth="1"/>
    <col min="10508" max="10508" width="13.33203125" bestFit="1" customWidth="1"/>
    <col min="10511" max="10511" width="12.6640625" bestFit="1" customWidth="1"/>
    <col min="10513" max="10513" width="11.6640625" bestFit="1" customWidth="1"/>
    <col min="10753" max="10753" width="16.6640625" customWidth="1"/>
    <col min="10754" max="10758" width="1.5546875" customWidth="1"/>
    <col min="10759" max="10759" width="52.6640625" bestFit="1" customWidth="1"/>
    <col min="10760" max="10760" width="14.33203125" bestFit="1" customWidth="1"/>
    <col min="10761" max="10762" width="13.33203125" bestFit="1" customWidth="1"/>
    <col min="10763" max="10763" width="14.33203125" bestFit="1" customWidth="1"/>
    <col min="10764" max="10764" width="13.33203125" bestFit="1" customWidth="1"/>
    <col min="10767" max="10767" width="12.6640625" bestFit="1" customWidth="1"/>
    <col min="10769" max="10769" width="11.6640625" bestFit="1" customWidth="1"/>
    <col min="11009" max="11009" width="16.6640625" customWidth="1"/>
    <col min="11010" max="11014" width="1.5546875" customWidth="1"/>
    <col min="11015" max="11015" width="52.6640625" bestFit="1" customWidth="1"/>
    <col min="11016" max="11016" width="14.33203125" bestFit="1" customWidth="1"/>
    <col min="11017" max="11018" width="13.33203125" bestFit="1" customWidth="1"/>
    <col min="11019" max="11019" width="14.33203125" bestFit="1" customWidth="1"/>
    <col min="11020" max="11020" width="13.33203125" bestFit="1" customWidth="1"/>
    <col min="11023" max="11023" width="12.6640625" bestFit="1" customWidth="1"/>
    <col min="11025" max="11025" width="11.6640625" bestFit="1" customWidth="1"/>
    <col min="11265" max="11265" width="16.6640625" customWidth="1"/>
    <col min="11266" max="11270" width="1.5546875" customWidth="1"/>
    <col min="11271" max="11271" width="52.6640625" bestFit="1" customWidth="1"/>
    <col min="11272" max="11272" width="14.33203125" bestFit="1" customWidth="1"/>
    <col min="11273" max="11274" width="13.33203125" bestFit="1" customWidth="1"/>
    <col min="11275" max="11275" width="14.33203125" bestFit="1" customWidth="1"/>
    <col min="11276" max="11276" width="13.33203125" bestFit="1" customWidth="1"/>
    <col min="11279" max="11279" width="12.6640625" bestFit="1" customWidth="1"/>
    <col min="11281" max="11281" width="11.6640625" bestFit="1" customWidth="1"/>
    <col min="11521" max="11521" width="16.6640625" customWidth="1"/>
    <col min="11522" max="11526" width="1.5546875" customWidth="1"/>
    <col min="11527" max="11527" width="52.6640625" bestFit="1" customWidth="1"/>
    <col min="11528" max="11528" width="14.33203125" bestFit="1" customWidth="1"/>
    <col min="11529" max="11530" width="13.33203125" bestFit="1" customWidth="1"/>
    <col min="11531" max="11531" width="14.33203125" bestFit="1" customWidth="1"/>
    <col min="11532" max="11532" width="13.33203125" bestFit="1" customWidth="1"/>
    <col min="11535" max="11535" width="12.6640625" bestFit="1" customWidth="1"/>
    <col min="11537" max="11537" width="11.6640625" bestFit="1" customWidth="1"/>
    <col min="11777" max="11777" width="16.6640625" customWidth="1"/>
    <col min="11778" max="11782" width="1.5546875" customWidth="1"/>
    <col min="11783" max="11783" width="52.6640625" bestFit="1" customWidth="1"/>
    <col min="11784" max="11784" width="14.33203125" bestFit="1" customWidth="1"/>
    <col min="11785" max="11786" width="13.33203125" bestFit="1" customWidth="1"/>
    <col min="11787" max="11787" width="14.33203125" bestFit="1" customWidth="1"/>
    <col min="11788" max="11788" width="13.33203125" bestFit="1" customWidth="1"/>
    <col min="11791" max="11791" width="12.6640625" bestFit="1" customWidth="1"/>
    <col min="11793" max="11793" width="11.6640625" bestFit="1" customWidth="1"/>
    <col min="12033" max="12033" width="16.6640625" customWidth="1"/>
    <col min="12034" max="12038" width="1.5546875" customWidth="1"/>
    <col min="12039" max="12039" width="52.6640625" bestFit="1" customWidth="1"/>
    <col min="12040" max="12040" width="14.33203125" bestFit="1" customWidth="1"/>
    <col min="12041" max="12042" width="13.33203125" bestFit="1" customWidth="1"/>
    <col min="12043" max="12043" width="14.33203125" bestFit="1" customWidth="1"/>
    <col min="12044" max="12044" width="13.33203125" bestFit="1" customWidth="1"/>
    <col min="12047" max="12047" width="12.6640625" bestFit="1" customWidth="1"/>
    <col min="12049" max="12049" width="11.6640625" bestFit="1" customWidth="1"/>
    <col min="12289" max="12289" width="16.6640625" customWidth="1"/>
    <col min="12290" max="12294" width="1.5546875" customWidth="1"/>
    <col min="12295" max="12295" width="52.6640625" bestFit="1" customWidth="1"/>
    <col min="12296" max="12296" width="14.33203125" bestFit="1" customWidth="1"/>
    <col min="12297" max="12298" width="13.33203125" bestFit="1" customWidth="1"/>
    <col min="12299" max="12299" width="14.33203125" bestFit="1" customWidth="1"/>
    <col min="12300" max="12300" width="13.33203125" bestFit="1" customWidth="1"/>
    <col min="12303" max="12303" width="12.6640625" bestFit="1" customWidth="1"/>
    <col min="12305" max="12305" width="11.6640625" bestFit="1" customWidth="1"/>
    <col min="12545" max="12545" width="16.6640625" customWidth="1"/>
    <col min="12546" max="12550" width="1.5546875" customWidth="1"/>
    <col min="12551" max="12551" width="52.6640625" bestFit="1" customWidth="1"/>
    <col min="12552" max="12552" width="14.33203125" bestFit="1" customWidth="1"/>
    <col min="12553" max="12554" width="13.33203125" bestFit="1" customWidth="1"/>
    <col min="12555" max="12555" width="14.33203125" bestFit="1" customWidth="1"/>
    <col min="12556" max="12556" width="13.33203125" bestFit="1" customWidth="1"/>
    <col min="12559" max="12559" width="12.6640625" bestFit="1" customWidth="1"/>
    <col min="12561" max="12561" width="11.6640625" bestFit="1" customWidth="1"/>
    <col min="12801" max="12801" width="16.6640625" customWidth="1"/>
    <col min="12802" max="12806" width="1.5546875" customWidth="1"/>
    <col min="12807" max="12807" width="52.6640625" bestFit="1" customWidth="1"/>
    <col min="12808" max="12808" width="14.33203125" bestFit="1" customWidth="1"/>
    <col min="12809" max="12810" width="13.33203125" bestFit="1" customWidth="1"/>
    <col min="12811" max="12811" width="14.33203125" bestFit="1" customWidth="1"/>
    <col min="12812" max="12812" width="13.33203125" bestFit="1" customWidth="1"/>
    <col min="12815" max="12815" width="12.6640625" bestFit="1" customWidth="1"/>
    <col min="12817" max="12817" width="11.6640625" bestFit="1" customWidth="1"/>
    <col min="13057" max="13057" width="16.6640625" customWidth="1"/>
    <col min="13058" max="13062" width="1.5546875" customWidth="1"/>
    <col min="13063" max="13063" width="52.6640625" bestFit="1" customWidth="1"/>
    <col min="13064" max="13064" width="14.33203125" bestFit="1" customWidth="1"/>
    <col min="13065" max="13066" width="13.33203125" bestFit="1" customWidth="1"/>
    <col min="13067" max="13067" width="14.33203125" bestFit="1" customWidth="1"/>
    <col min="13068" max="13068" width="13.33203125" bestFit="1" customWidth="1"/>
    <col min="13071" max="13071" width="12.6640625" bestFit="1" customWidth="1"/>
    <col min="13073" max="13073" width="11.6640625" bestFit="1" customWidth="1"/>
    <col min="13313" max="13313" width="16.6640625" customWidth="1"/>
    <col min="13314" max="13318" width="1.5546875" customWidth="1"/>
    <col min="13319" max="13319" width="52.6640625" bestFit="1" customWidth="1"/>
    <col min="13320" max="13320" width="14.33203125" bestFit="1" customWidth="1"/>
    <col min="13321" max="13322" width="13.33203125" bestFit="1" customWidth="1"/>
    <col min="13323" max="13323" width="14.33203125" bestFit="1" customWidth="1"/>
    <col min="13324" max="13324" width="13.33203125" bestFit="1" customWidth="1"/>
    <col min="13327" max="13327" width="12.6640625" bestFit="1" customWidth="1"/>
    <col min="13329" max="13329" width="11.6640625" bestFit="1" customWidth="1"/>
    <col min="13569" max="13569" width="16.6640625" customWidth="1"/>
    <col min="13570" max="13574" width="1.5546875" customWidth="1"/>
    <col min="13575" max="13575" width="52.6640625" bestFit="1" customWidth="1"/>
    <col min="13576" max="13576" width="14.33203125" bestFit="1" customWidth="1"/>
    <col min="13577" max="13578" width="13.33203125" bestFit="1" customWidth="1"/>
    <col min="13579" max="13579" width="14.33203125" bestFit="1" customWidth="1"/>
    <col min="13580" max="13580" width="13.33203125" bestFit="1" customWidth="1"/>
    <col min="13583" max="13583" width="12.6640625" bestFit="1" customWidth="1"/>
    <col min="13585" max="13585" width="11.6640625" bestFit="1" customWidth="1"/>
    <col min="13825" max="13825" width="16.6640625" customWidth="1"/>
    <col min="13826" max="13830" width="1.5546875" customWidth="1"/>
    <col min="13831" max="13831" width="52.6640625" bestFit="1" customWidth="1"/>
    <col min="13832" max="13832" width="14.33203125" bestFit="1" customWidth="1"/>
    <col min="13833" max="13834" width="13.33203125" bestFit="1" customWidth="1"/>
    <col min="13835" max="13835" width="14.33203125" bestFit="1" customWidth="1"/>
    <col min="13836" max="13836" width="13.33203125" bestFit="1" customWidth="1"/>
    <col min="13839" max="13839" width="12.6640625" bestFit="1" customWidth="1"/>
    <col min="13841" max="13841" width="11.6640625" bestFit="1" customWidth="1"/>
    <col min="14081" max="14081" width="16.6640625" customWidth="1"/>
    <col min="14082" max="14086" width="1.5546875" customWidth="1"/>
    <col min="14087" max="14087" width="52.6640625" bestFit="1" customWidth="1"/>
    <col min="14088" max="14088" width="14.33203125" bestFit="1" customWidth="1"/>
    <col min="14089" max="14090" width="13.33203125" bestFit="1" customWidth="1"/>
    <col min="14091" max="14091" width="14.33203125" bestFit="1" customWidth="1"/>
    <col min="14092" max="14092" width="13.33203125" bestFit="1" customWidth="1"/>
    <col min="14095" max="14095" width="12.6640625" bestFit="1" customWidth="1"/>
    <col min="14097" max="14097" width="11.6640625" bestFit="1" customWidth="1"/>
    <col min="14337" max="14337" width="16.6640625" customWidth="1"/>
    <col min="14338" max="14342" width="1.5546875" customWidth="1"/>
    <col min="14343" max="14343" width="52.6640625" bestFit="1" customWidth="1"/>
    <col min="14344" max="14344" width="14.33203125" bestFit="1" customWidth="1"/>
    <col min="14345" max="14346" width="13.33203125" bestFit="1" customWidth="1"/>
    <col min="14347" max="14347" width="14.33203125" bestFit="1" customWidth="1"/>
    <col min="14348" max="14348" width="13.33203125" bestFit="1" customWidth="1"/>
    <col min="14351" max="14351" width="12.6640625" bestFit="1" customWidth="1"/>
    <col min="14353" max="14353" width="11.6640625" bestFit="1" customWidth="1"/>
    <col min="14593" max="14593" width="16.6640625" customWidth="1"/>
    <col min="14594" max="14598" width="1.5546875" customWidth="1"/>
    <col min="14599" max="14599" width="52.6640625" bestFit="1" customWidth="1"/>
    <col min="14600" max="14600" width="14.33203125" bestFit="1" customWidth="1"/>
    <col min="14601" max="14602" width="13.33203125" bestFit="1" customWidth="1"/>
    <col min="14603" max="14603" width="14.33203125" bestFit="1" customWidth="1"/>
    <col min="14604" max="14604" width="13.33203125" bestFit="1" customWidth="1"/>
    <col min="14607" max="14607" width="12.6640625" bestFit="1" customWidth="1"/>
    <col min="14609" max="14609" width="11.6640625" bestFit="1" customWidth="1"/>
    <col min="14849" max="14849" width="16.6640625" customWidth="1"/>
    <col min="14850" max="14854" width="1.5546875" customWidth="1"/>
    <col min="14855" max="14855" width="52.6640625" bestFit="1" customWidth="1"/>
    <col min="14856" max="14856" width="14.33203125" bestFit="1" customWidth="1"/>
    <col min="14857" max="14858" width="13.33203125" bestFit="1" customWidth="1"/>
    <col min="14859" max="14859" width="14.33203125" bestFit="1" customWidth="1"/>
    <col min="14860" max="14860" width="13.33203125" bestFit="1" customWidth="1"/>
    <col min="14863" max="14863" width="12.6640625" bestFit="1" customWidth="1"/>
    <col min="14865" max="14865" width="11.6640625" bestFit="1" customWidth="1"/>
    <col min="15105" max="15105" width="16.6640625" customWidth="1"/>
    <col min="15106" max="15110" width="1.5546875" customWidth="1"/>
    <col min="15111" max="15111" width="52.6640625" bestFit="1" customWidth="1"/>
    <col min="15112" max="15112" width="14.33203125" bestFit="1" customWidth="1"/>
    <col min="15113" max="15114" width="13.33203125" bestFit="1" customWidth="1"/>
    <col min="15115" max="15115" width="14.33203125" bestFit="1" customWidth="1"/>
    <col min="15116" max="15116" width="13.33203125" bestFit="1" customWidth="1"/>
    <col min="15119" max="15119" width="12.6640625" bestFit="1" customWidth="1"/>
    <col min="15121" max="15121" width="11.6640625" bestFit="1" customWidth="1"/>
    <col min="15361" max="15361" width="16.6640625" customWidth="1"/>
    <col min="15362" max="15366" width="1.5546875" customWidth="1"/>
    <col min="15367" max="15367" width="52.6640625" bestFit="1" customWidth="1"/>
    <col min="15368" max="15368" width="14.33203125" bestFit="1" customWidth="1"/>
    <col min="15369" max="15370" width="13.33203125" bestFit="1" customWidth="1"/>
    <col min="15371" max="15371" width="14.33203125" bestFit="1" customWidth="1"/>
    <col min="15372" max="15372" width="13.33203125" bestFit="1" customWidth="1"/>
    <col min="15375" max="15375" width="12.6640625" bestFit="1" customWidth="1"/>
    <col min="15377" max="15377" width="11.6640625" bestFit="1" customWidth="1"/>
    <col min="15617" max="15617" width="16.6640625" customWidth="1"/>
    <col min="15618" max="15622" width="1.5546875" customWidth="1"/>
    <col min="15623" max="15623" width="52.6640625" bestFit="1" customWidth="1"/>
    <col min="15624" max="15624" width="14.33203125" bestFit="1" customWidth="1"/>
    <col min="15625" max="15626" width="13.33203125" bestFit="1" customWidth="1"/>
    <col min="15627" max="15627" width="14.33203125" bestFit="1" customWidth="1"/>
    <col min="15628" max="15628" width="13.33203125" bestFit="1" customWidth="1"/>
    <col min="15631" max="15631" width="12.6640625" bestFit="1" customWidth="1"/>
    <col min="15633" max="15633" width="11.6640625" bestFit="1" customWidth="1"/>
    <col min="15873" max="15873" width="16.6640625" customWidth="1"/>
    <col min="15874" max="15878" width="1.5546875" customWidth="1"/>
    <col min="15879" max="15879" width="52.6640625" bestFit="1" customWidth="1"/>
    <col min="15880" max="15880" width="14.33203125" bestFit="1" customWidth="1"/>
    <col min="15881" max="15882" width="13.33203125" bestFit="1" customWidth="1"/>
    <col min="15883" max="15883" width="14.33203125" bestFit="1" customWidth="1"/>
    <col min="15884" max="15884" width="13.33203125" bestFit="1" customWidth="1"/>
    <col min="15887" max="15887" width="12.6640625" bestFit="1" customWidth="1"/>
    <col min="15889" max="15889" width="11.6640625" bestFit="1" customWidth="1"/>
    <col min="16129" max="16129" width="16.6640625" customWidth="1"/>
    <col min="16130" max="16134" width="1.5546875" customWidth="1"/>
    <col min="16135" max="16135" width="52.6640625" bestFit="1" customWidth="1"/>
    <col min="16136" max="16136" width="14.33203125" bestFit="1" customWidth="1"/>
    <col min="16137" max="16138" width="13.33203125" bestFit="1" customWidth="1"/>
    <col min="16139" max="16139" width="14.33203125" bestFit="1" customWidth="1"/>
    <col min="16140" max="16140" width="13.33203125" bestFit="1" customWidth="1"/>
    <col min="16143" max="16143" width="12.6640625" bestFit="1" customWidth="1"/>
    <col min="16145" max="16145" width="11.6640625" bestFit="1" customWidth="1"/>
  </cols>
  <sheetData>
    <row r="1" spans="1:16" x14ac:dyDescent="0.3">
      <c r="A1" s="31" t="s">
        <v>344</v>
      </c>
      <c r="B1" s="32" t="s">
        <v>345</v>
      </c>
      <c r="C1" s="33"/>
      <c r="D1" s="33"/>
      <c r="E1" s="33"/>
      <c r="F1" s="33"/>
      <c r="G1" s="33"/>
      <c r="H1" s="25" t="s">
        <v>346</v>
      </c>
      <c r="I1" s="25" t="s">
        <v>347</v>
      </c>
      <c r="J1" s="25" t="s">
        <v>348</v>
      </c>
      <c r="K1" s="25" t="s">
        <v>349</v>
      </c>
      <c r="L1" s="70"/>
    </row>
    <row r="3" spans="1:16" x14ac:dyDescent="0.3">
      <c r="A3" s="34" t="s">
        <v>350</v>
      </c>
      <c r="B3" s="35"/>
      <c r="C3" s="35"/>
      <c r="D3" s="35"/>
      <c r="E3" s="35"/>
      <c r="F3" s="35"/>
      <c r="G3" s="35"/>
      <c r="H3" s="28"/>
      <c r="I3" s="28"/>
      <c r="J3" s="28"/>
      <c r="K3" s="28"/>
      <c r="L3" s="71"/>
    </row>
    <row r="4" spans="1:16" x14ac:dyDescent="0.3">
      <c r="A4" s="43" t="s">
        <v>26</v>
      </c>
      <c r="B4" s="44" t="s">
        <v>351</v>
      </c>
      <c r="C4" s="40"/>
      <c r="D4" s="40"/>
      <c r="E4" s="40"/>
      <c r="F4" s="40"/>
      <c r="G4" s="40"/>
      <c r="H4" s="25">
        <v>19659595.530000001</v>
      </c>
      <c r="I4" s="25">
        <v>8371610.0499999998</v>
      </c>
      <c r="J4" s="25">
        <v>8045038.29</v>
      </c>
      <c r="K4" s="25">
        <v>19986167.289999999</v>
      </c>
      <c r="L4" s="72"/>
    </row>
    <row r="5" spans="1:16" x14ac:dyDescent="0.3">
      <c r="A5" s="43" t="s">
        <v>352</v>
      </c>
      <c r="B5" s="36" t="s">
        <v>353</v>
      </c>
      <c r="C5" s="44" t="s">
        <v>354</v>
      </c>
      <c r="D5" s="40"/>
      <c r="E5" s="40"/>
      <c r="F5" s="40"/>
      <c r="G5" s="40"/>
      <c r="H5" s="25">
        <v>14794201.720000001</v>
      </c>
      <c r="I5" s="25">
        <v>8352387.6900000004</v>
      </c>
      <c r="J5" s="25">
        <v>7870123.7300000004</v>
      </c>
      <c r="K5" s="25">
        <v>15276465.68</v>
      </c>
      <c r="L5" s="72"/>
    </row>
    <row r="6" spans="1:16" x14ac:dyDescent="0.3">
      <c r="A6" s="43" t="s">
        <v>355</v>
      </c>
      <c r="B6" s="37" t="s">
        <v>353</v>
      </c>
      <c r="C6" s="38"/>
      <c r="D6" s="44" t="s">
        <v>356</v>
      </c>
      <c r="E6" s="40"/>
      <c r="F6" s="40"/>
      <c r="G6" s="40"/>
      <c r="H6" s="25">
        <v>14726564.460000001</v>
      </c>
      <c r="I6" s="25">
        <v>8080008.8700000001</v>
      </c>
      <c r="J6" s="25">
        <v>7763666.3300000001</v>
      </c>
      <c r="K6" s="25">
        <v>15042907</v>
      </c>
      <c r="L6" s="72"/>
    </row>
    <row r="7" spans="1:16" x14ac:dyDescent="0.3">
      <c r="A7" s="43" t="s">
        <v>357</v>
      </c>
      <c r="B7" s="37" t="s">
        <v>353</v>
      </c>
      <c r="C7" s="38"/>
      <c r="D7" s="38"/>
      <c r="E7" s="44" t="s">
        <v>356</v>
      </c>
      <c r="F7" s="40"/>
      <c r="G7" s="40"/>
      <c r="H7" s="25">
        <v>14726564.460000001</v>
      </c>
      <c r="I7" s="25">
        <v>8080008.8700000001</v>
      </c>
      <c r="J7" s="25">
        <v>7763666.3300000001</v>
      </c>
      <c r="K7" s="25">
        <v>15042907</v>
      </c>
      <c r="L7" s="72"/>
    </row>
    <row r="8" spans="1:16" x14ac:dyDescent="0.3">
      <c r="A8" s="43" t="s">
        <v>358</v>
      </c>
      <c r="B8" s="37" t="s">
        <v>353</v>
      </c>
      <c r="C8" s="38"/>
      <c r="D8" s="38"/>
      <c r="E8" s="38"/>
      <c r="F8" s="44" t="s">
        <v>359</v>
      </c>
      <c r="G8" s="40"/>
      <c r="H8" s="25">
        <v>5000</v>
      </c>
      <c r="I8" s="25">
        <v>7076.81</v>
      </c>
      <c r="J8" s="25">
        <v>7076.81</v>
      </c>
      <c r="K8" s="25">
        <v>5000</v>
      </c>
      <c r="L8" s="72"/>
    </row>
    <row r="9" spans="1:16" x14ac:dyDescent="0.3">
      <c r="A9" s="45" t="s">
        <v>360</v>
      </c>
      <c r="B9" s="37" t="s">
        <v>353</v>
      </c>
      <c r="C9" s="38"/>
      <c r="D9" s="38"/>
      <c r="E9" s="38"/>
      <c r="F9" s="38"/>
      <c r="G9" s="46" t="s">
        <v>361</v>
      </c>
      <c r="H9" s="27">
        <v>5000</v>
      </c>
      <c r="I9" s="27">
        <v>7076.81</v>
      </c>
      <c r="J9" s="27">
        <v>7076.81</v>
      </c>
      <c r="K9" s="27">
        <v>5000</v>
      </c>
      <c r="L9" s="68"/>
    </row>
    <row r="10" spans="1:16" x14ac:dyDescent="0.3">
      <c r="A10" s="47" t="s">
        <v>353</v>
      </c>
      <c r="B10" s="37" t="s">
        <v>353</v>
      </c>
      <c r="C10" s="38"/>
      <c r="D10" s="38"/>
      <c r="E10" s="38"/>
      <c r="F10" s="38"/>
      <c r="G10" s="48" t="s">
        <v>353</v>
      </c>
      <c r="H10" s="26"/>
      <c r="I10" s="26"/>
      <c r="J10" s="26"/>
      <c r="K10" s="26"/>
      <c r="L10" s="69"/>
    </row>
    <row r="11" spans="1:16" x14ac:dyDescent="0.3">
      <c r="A11" s="43" t="s">
        <v>362</v>
      </c>
      <c r="B11" s="37" t="s">
        <v>353</v>
      </c>
      <c r="C11" s="38"/>
      <c r="D11" s="38"/>
      <c r="E11" s="38"/>
      <c r="F11" s="44" t="s">
        <v>363</v>
      </c>
      <c r="G11" s="40"/>
      <c r="H11" s="25">
        <v>5197.43</v>
      </c>
      <c r="I11" s="25">
        <v>5491798.6500000004</v>
      </c>
      <c r="J11" s="25">
        <v>5491784.7800000003</v>
      </c>
      <c r="K11" s="25">
        <v>5211.3</v>
      </c>
      <c r="L11" s="72"/>
    </row>
    <row r="12" spans="1:16" x14ac:dyDescent="0.3">
      <c r="A12" s="45" t="s">
        <v>364</v>
      </c>
      <c r="B12" s="37" t="s">
        <v>353</v>
      </c>
      <c r="C12" s="38"/>
      <c r="D12" s="38"/>
      <c r="E12" s="38"/>
      <c r="F12" s="38"/>
      <c r="G12" s="46" t="s">
        <v>365</v>
      </c>
      <c r="H12" s="27">
        <v>4105.1400000000003</v>
      </c>
      <c r="I12" s="27">
        <v>5430066.7699999996</v>
      </c>
      <c r="J12" s="27">
        <v>5433893.7800000003</v>
      </c>
      <c r="K12" s="27">
        <v>278.13</v>
      </c>
      <c r="L12" s="68"/>
    </row>
    <row r="13" spans="1:16" x14ac:dyDescent="0.3">
      <c r="A13" s="45" t="s">
        <v>366</v>
      </c>
      <c r="B13" s="37" t="s">
        <v>353</v>
      </c>
      <c r="C13" s="38"/>
      <c r="D13" s="38"/>
      <c r="E13" s="38"/>
      <c r="F13" s="38"/>
      <c r="G13" s="46" t="s">
        <v>367</v>
      </c>
      <c r="H13" s="27">
        <v>952.88</v>
      </c>
      <c r="I13" s="27">
        <v>35498.160000000003</v>
      </c>
      <c r="J13" s="27">
        <v>36000</v>
      </c>
      <c r="K13" s="27">
        <v>451.04</v>
      </c>
      <c r="L13" s="68"/>
      <c r="P13" s="53"/>
    </row>
    <row r="14" spans="1:16" x14ac:dyDescent="0.3">
      <c r="A14" s="45" t="s">
        <v>368</v>
      </c>
      <c r="B14" s="37" t="s">
        <v>353</v>
      </c>
      <c r="C14" s="38"/>
      <c r="D14" s="38"/>
      <c r="E14" s="38"/>
      <c r="F14" s="38"/>
      <c r="G14" s="46" t="s">
        <v>369</v>
      </c>
      <c r="H14" s="27">
        <v>13.15</v>
      </c>
      <c r="I14" s="27">
        <v>26233.72</v>
      </c>
      <c r="J14" s="27">
        <v>21831</v>
      </c>
      <c r="K14" s="27">
        <v>4415.87</v>
      </c>
      <c r="L14" s="68"/>
      <c r="P14" s="53"/>
    </row>
    <row r="15" spans="1:16" x14ac:dyDescent="0.3">
      <c r="A15" s="45" t="s">
        <v>370</v>
      </c>
      <c r="B15" s="37" t="s">
        <v>353</v>
      </c>
      <c r="C15" s="38"/>
      <c r="D15" s="38"/>
      <c r="E15" s="38"/>
      <c r="F15" s="38"/>
      <c r="G15" s="46" t="s">
        <v>371</v>
      </c>
      <c r="H15" s="27">
        <v>126.26</v>
      </c>
      <c r="I15" s="27">
        <v>0</v>
      </c>
      <c r="J15" s="27">
        <v>60</v>
      </c>
      <c r="K15" s="27">
        <v>66.260000000000005</v>
      </c>
      <c r="L15" s="68"/>
    </row>
    <row r="16" spans="1:16" x14ac:dyDescent="0.3">
      <c r="A16" s="47" t="s">
        <v>353</v>
      </c>
      <c r="B16" s="37" t="s">
        <v>353</v>
      </c>
      <c r="C16" s="38"/>
      <c r="D16" s="38"/>
      <c r="E16" s="38"/>
      <c r="F16" s="38"/>
      <c r="G16" s="48" t="s">
        <v>353</v>
      </c>
      <c r="H16" s="26"/>
      <c r="I16" s="26"/>
      <c r="J16" s="26"/>
      <c r="K16" s="26"/>
      <c r="L16" s="69"/>
    </row>
    <row r="17" spans="1:17" x14ac:dyDescent="0.3">
      <c r="A17" s="43" t="s">
        <v>372</v>
      </c>
      <c r="B17" s="37" t="s">
        <v>353</v>
      </c>
      <c r="C17" s="38"/>
      <c r="D17" s="38"/>
      <c r="E17" s="38"/>
      <c r="F17" s="44" t="s">
        <v>373</v>
      </c>
      <c r="G17" s="40"/>
      <c r="H17" s="25">
        <v>14716367.029999999</v>
      </c>
      <c r="I17" s="25">
        <v>2581076.46</v>
      </c>
      <c r="J17" s="25">
        <v>2264747.79</v>
      </c>
      <c r="K17" s="25">
        <v>15032695.699999999</v>
      </c>
      <c r="L17" s="72"/>
    </row>
    <row r="18" spans="1:17" x14ac:dyDescent="0.3">
      <c r="A18" s="45" t="s">
        <v>374</v>
      </c>
      <c r="B18" s="37" t="s">
        <v>353</v>
      </c>
      <c r="C18" s="38"/>
      <c r="D18" s="38"/>
      <c r="E18" s="38"/>
      <c r="F18" s="38"/>
      <c r="G18" s="46" t="s">
        <v>375</v>
      </c>
      <c r="H18" s="27">
        <v>12993944.77</v>
      </c>
      <c r="I18" s="27">
        <v>2539984.98</v>
      </c>
      <c r="J18" s="27">
        <v>2241450.4900000002</v>
      </c>
      <c r="K18" s="27">
        <v>13292479.26</v>
      </c>
      <c r="L18" s="68"/>
    </row>
    <row r="19" spans="1:17" x14ac:dyDescent="0.3">
      <c r="A19" s="45" t="s">
        <v>376</v>
      </c>
      <c r="B19" s="37" t="s">
        <v>353</v>
      </c>
      <c r="C19" s="38"/>
      <c r="D19" s="38"/>
      <c r="E19" s="38"/>
      <c r="F19" s="38"/>
      <c r="G19" s="46" t="s">
        <v>377</v>
      </c>
      <c r="H19" s="27">
        <v>1083417.31</v>
      </c>
      <c r="I19" s="27">
        <v>39249.07</v>
      </c>
      <c r="J19" s="27">
        <v>719.69</v>
      </c>
      <c r="K19" s="27">
        <v>1121946.69</v>
      </c>
      <c r="L19" s="68"/>
    </row>
    <row r="20" spans="1:17" x14ac:dyDescent="0.3">
      <c r="A20" s="45" t="s">
        <v>378</v>
      </c>
      <c r="B20" s="37" t="s">
        <v>353</v>
      </c>
      <c r="C20" s="38"/>
      <c r="D20" s="38"/>
      <c r="E20" s="38"/>
      <c r="F20" s="38"/>
      <c r="G20" s="46" t="s">
        <v>379</v>
      </c>
      <c r="H20" s="27">
        <v>628430.4</v>
      </c>
      <c r="I20" s="27">
        <v>1811.12</v>
      </c>
      <c r="J20" s="27">
        <v>22570.68</v>
      </c>
      <c r="K20" s="27">
        <v>607670.84</v>
      </c>
      <c r="L20" s="68"/>
    </row>
    <row r="21" spans="1:17" x14ac:dyDescent="0.3">
      <c r="A21" s="45" t="s">
        <v>380</v>
      </c>
      <c r="B21" s="37" t="s">
        <v>353</v>
      </c>
      <c r="C21" s="38"/>
      <c r="D21" s="38"/>
      <c r="E21" s="38"/>
      <c r="F21" s="38"/>
      <c r="G21" s="46" t="s">
        <v>381</v>
      </c>
      <c r="H21" s="27">
        <v>10574.55</v>
      </c>
      <c r="I21" s="27">
        <v>31.29</v>
      </c>
      <c r="J21" s="27">
        <v>6.93</v>
      </c>
      <c r="K21" s="27">
        <v>10598.91</v>
      </c>
      <c r="L21" s="68"/>
    </row>
    <row r="22" spans="1:17" x14ac:dyDescent="0.3">
      <c r="A22" s="47" t="s">
        <v>353</v>
      </c>
      <c r="B22" s="37" t="s">
        <v>353</v>
      </c>
      <c r="C22" s="38"/>
      <c r="D22" s="38"/>
      <c r="E22" s="38"/>
      <c r="F22" s="38"/>
      <c r="G22" s="48" t="s">
        <v>353</v>
      </c>
      <c r="H22" s="26"/>
      <c r="I22" s="26"/>
      <c r="J22" s="26"/>
      <c r="K22" s="26"/>
      <c r="L22" s="69"/>
      <c r="Q22" s="53"/>
    </row>
    <row r="23" spans="1:17" x14ac:dyDescent="0.3">
      <c r="A23" s="43" t="s">
        <v>382</v>
      </c>
      <c r="B23" s="37" t="s">
        <v>353</v>
      </c>
      <c r="C23" s="38"/>
      <c r="D23" s="38"/>
      <c r="E23" s="38"/>
      <c r="F23" s="44" t="s">
        <v>383</v>
      </c>
      <c r="G23" s="40"/>
      <c r="H23" s="25">
        <v>0</v>
      </c>
      <c r="I23" s="25">
        <v>56.95</v>
      </c>
      <c r="J23" s="25">
        <v>56.95</v>
      </c>
      <c r="K23" s="25">
        <v>0</v>
      </c>
      <c r="L23" s="72"/>
      <c r="Q23" s="53"/>
    </row>
    <row r="24" spans="1:17" x14ac:dyDescent="0.3">
      <c r="A24" s="45" t="s">
        <v>1010</v>
      </c>
      <c r="B24" s="37" t="s">
        <v>353</v>
      </c>
      <c r="C24" s="38"/>
      <c r="D24" s="38"/>
      <c r="E24" s="38"/>
      <c r="F24" s="38"/>
      <c r="G24" s="46" t="s">
        <v>1011</v>
      </c>
      <c r="H24" s="27">
        <v>0</v>
      </c>
      <c r="I24" s="27">
        <v>56.95</v>
      </c>
      <c r="J24" s="27">
        <v>56.95</v>
      </c>
      <c r="K24" s="27">
        <v>0</v>
      </c>
      <c r="L24" s="68"/>
      <c r="Q24" s="53"/>
    </row>
    <row r="25" spans="1:17" x14ac:dyDescent="0.3">
      <c r="A25" s="47" t="s">
        <v>353</v>
      </c>
      <c r="B25" s="37" t="s">
        <v>353</v>
      </c>
      <c r="C25" s="38"/>
      <c r="D25" s="38"/>
      <c r="E25" s="38"/>
      <c r="F25" s="38"/>
      <c r="G25" s="48" t="s">
        <v>353</v>
      </c>
      <c r="H25" s="26"/>
      <c r="I25" s="26"/>
      <c r="J25" s="26"/>
      <c r="K25" s="26"/>
      <c r="L25" s="69"/>
      <c r="Q25" s="53"/>
    </row>
    <row r="26" spans="1:17" x14ac:dyDescent="0.3">
      <c r="A26" s="43" t="s">
        <v>386</v>
      </c>
      <c r="B26" s="37" t="s">
        <v>353</v>
      </c>
      <c r="C26" s="38"/>
      <c r="D26" s="44" t="s">
        <v>387</v>
      </c>
      <c r="E26" s="40"/>
      <c r="F26" s="40"/>
      <c r="G26" s="40"/>
      <c r="H26" s="25">
        <v>67637.259999999995</v>
      </c>
      <c r="I26" s="25">
        <v>272378.82</v>
      </c>
      <c r="J26" s="25">
        <v>106457.4</v>
      </c>
      <c r="K26" s="25">
        <v>233558.68</v>
      </c>
      <c r="L26" s="72"/>
      <c r="Q26" s="53"/>
    </row>
    <row r="27" spans="1:17" x14ac:dyDescent="0.3">
      <c r="A27" s="43" t="s">
        <v>388</v>
      </c>
      <c r="B27" s="37" t="s">
        <v>353</v>
      </c>
      <c r="C27" s="38"/>
      <c r="D27" s="38"/>
      <c r="E27" s="44" t="s">
        <v>389</v>
      </c>
      <c r="F27" s="40"/>
      <c r="G27" s="40"/>
      <c r="H27" s="25">
        <v>36064.19</v>
      </c>
      <c r="I27" s="25">
        <v>272378.82</v>
      </c>
      <c r="J27" s="25">
        <v>102031.27</v>
      </c>
      <c r="K27" s="25">
        <v>206411.74</v>
      </c>
      <c r="L27" s="72"/>
      <c r="Q27" s="53"/>
    </row>
    <row r="28" spans="1:17" x14ac:dyDescent="0.3">
      <c r="A28" s="43" t="s">
        <v>390</v>
      </c>
      <c r="B28" s="37" t="s">
        <v>353</v>
      </c>
      <c r="C28" s="38"/>
      <c r="D28" s="38"/>
      <c r="E28" s="38"/>
      <c r="F28" s="44" t="s">
        <v>389</v>
      </c>
      <c r="G28" s="40"/>
      <c r="H28" s="25">
        <v>36064.19</v>
      </c>
      <c r="I28" s="25">
        <v>272378.82</v>
      </c>
      <c r="J28" s="25">
        <v>102031.27</v>
      </c>
      <c r="K28" s="25">
        <v>206411.74</v>
      </c>
      <c r="L28" s="72"/>
      <c r="Q28" s="53"/>
    </row>
    <row r="29" spans="1:17" x14ac:dyDescent="0.3">
      <c r="A29" s="45" t="s">
        <v>391</v>
      </c>
      <c r="B29" s="37" t="s">
        <v>353</v>
      </c>
      <c r="C29" s="38"/>
      <c r="D29" s="38"/>
      <c r="E29" s="38"/>
      <c r="F29" s="38"/>
      <c r="G29" s="46" t="s">
        <v>392</v>
      </c>
      <c r="H29" s="27">
        <v>7730.37</v>
      </c>
      <c r="I29" s="27">
        <v>151.52000000000001</v>
      </c>
      <c r="J29" s="27">
        <v>0</v>
      </c>
      <c r="K29" s="27">
        <v>7881.89</v>
      </c>
      <c r="L29" s="68"/>
      <c r="Q29" s="53"/>
    </row>
    <row r="30" spans="1:17" x14ac:dyDescent="0.3">
      <c r="A30" s="45" t="s">
        <v>393</v>
      </c>
      <c r="B30" s="37" t="s">
        <v>353</v>
      </c>
      <c r="C30" s="38"/>
      <c r="D30" s="38"/>
      <c r="E30" s="38"/>
      <c r="F30" s="38"/>
      <c r="G30" s="46" t="s">
        <v>394</v>
      </c>
      <c r="H30" s="27">
        <v>17146.02</v>
      </c>
      <c r="I30" s="27">
        <v>194297.34</v>
      </c>
      <c r="J30" s="27">
        <v>25768.62</v>
      </c>
      <c r="K30" s="27">
        <v>185674.74</v>
      </c>
      <c r="L30" s="68"/>
    </row>
    <row r="31" spans="1:17" x14ac:dyDescent="0.3">
      <c r="A31" s="45" t="s">
        <v>395</v>
      </c>
      <c r="B31" s="37" t="s">
        <v>353</v>
      </c>
      <c r="C31" s="38"/>
      <c r="D31" s="38"/>
      <c r="E31" s="38"/>
      <c r="F31" s="38"/>
      <c r="G31" s="46" t="s">
        <v>396</v>
      </c>
      <c r="H31" s="27">
        <v>10676.29</v>
      </c>
      <c r="I31" s="27">
        <v>0</v>
      </c>
      <c r="J31" s="27">
        <v>0</v>
      </c>
      <c r="K31" s="27">
        <v>10676.29</v>
      </c>
      <c r="L31" s="68"/>
      <c r="Q31" s="53"/>
    </row>
    <row r="32" spans="1:17" x14ac:dyDescent="0.3">
      <c r="A32" s="45" t="s">
        <v>397</v>
      </c>
      <c r="B32" s="37" t="s">
        <v>353</v>
      </c>
      <c r="C32" s="38"/>
      <c r="D32" s="38"/>
      <c r="E32" s="38"/>
      <c r="F32" s="38"/>
      <c r="G32" s="46" t="s">
        <v>398</v>
      </c>
      <c r="H32" s="27">
        <v>0</v>
      </c>
      <c r="I32" s="27">
        <v>9315.4500000000007</v>
      </c>
      <c r="J32" s="27">
        <v>9315.4500000000007</v>
      </c>
      <c r="K32" s="27">
        <v>0</v>
      </c>
      <c r="L32" s="68"/>
    </row>
    <row r="33" spans="1:15" x14ac:dyDescent="0.3">
      <c r="A33" s="45" t="s">
        <v>399</v>
      </c>
      <c r="B33" s="37" t="s">
        <v>353</v>
      </c>
      <c r="C33" s="38"/>
      <c r="D33" s="38"/>
      <c r="E33" s="38"/>
      <c r="F33" s="38"/>
      <c r="G33" s="46" t="s">
        <v>400</v>
      </c>
      <c r="H33" s="27">
        <v>511.51</v>
      </c>
      <c r="I33" s="27">
        <v>0</v>
      </c>
      <c r="J33" s="27">
        <v>111.6</v>
      </c>
      <c r="K33" s="27">
        <v>399.91</v>
      </c>
      <c r="L33" s="68"/>
    </row>
    <row r="34" spans="1:15" x14ac:dyDescent="0.3">
      <c r="A34" s="45" t="s">
        <v>401</v>
      </c>
      <c r="B34" s="37" t="s">
        <v>353</v>
      </c>
      <c r="C34" s="38"/>
      <c r="D34" s="38"/>
      <c r="E34" s="38"/>
      <c r="F34" s="38"/>
      <c r="G34" s="46" t="s">
        <v>402</v>
      </c>
      <c r="H34" s="27">
        <v>0</v>
      </c>
      <c r="I34" s="27">
        <v>66835.600000000006</v>
      </c>
      <c r="J34" s="27">
        <v>66835.600000000006</v>
      </c>
      <c r="K34" s="27">
        <v>0</v>
      </c>
      <c r="L34" s="68"/>
    </row>
    <row r="35" spans="1:15" x14ac:dyDescent="0.3">
      <c r="A35" s="45" t="s">
        <v>403</v>
      </c>
      <c r="B35" s="37" t="s">
        <v>353</v>
      </c>
      <c r="C35" s="38"/>
      <c r="D35" s="38"/>
      <c r="E35" s="38"/>
      <c r="F35" s="38"/>
      <c r="G35" s="46" t="s">
        <v>404</v>
      </c>
      <c r="H35" s="27">
        <v>0</v>
      </c>
      <c r="I35" s="27">
        <v>1778.91</v>
      </c>
      <c r="J35" s="27">
        <v>0</v>
      </c>
      <c r="K35" s="27">
        <v>1778.91</v>
      </c>
      <c r="L35" s="68"/>
    </row>
    <row r="36" spans="1:15" x14ac:dyDescent="0.3">
      <c r="A36" s="47" t="s">
        <v>353</v>
      </c>
      <c r="B36" s="37" t="s">
        <v>353</v>
      </c>
      <c r="C36" s="38"/>
      <c r="D36" s="38"/>
      <c r="E36" s="38"/>
      <c r="F36" s="38"/>
      <c r="G36" s="48" t="s">
        <v>353</v>
      </c>
      <c r="H36" s="26"/>
      <c r="I36" s="26"/>
      <c r="J36" s="26"/>
      <c r="K36" s="26"/>
      <c r="L36" s="69"/>
    </row>
    <row r="37" spans="1:15" x14ac:dyDescent="0.3">
      <c r="A37" s="43" t="s">
        <v>405</v>
      </c>
      <c r="B37" s="37" t="s">
        <v>353</v>
      </c>
      <c r="C37" s="38"/>
      <c r="D37" s="38"/>
      <c r="E37" s="44" t="s">
        <v>406</v>
      </c>
      <c r="F37" s="40"/>
      <c r="G37" s="40"/>
      <c r="H37" s="25">
        <v>31573.07</v>
      </c>
      <c r="I37" s="25">
        <v>0</v>
      </c>
      <c r="J37" s="25">
        <v>4426.13</v>
      </c>
      <c r="K37" s="25">
        <v>27146.94</v>
      </c>
      <c r="L37" s="72"/>
    </row>
    <row r="38" spans="1:15" x14ac:dyDescent="0.3">
      <c r="A38" s="43" t="s">
        <v>407</v>
      </c>
      <c r="B38" s="37" t="s">
        <v>353</v>
      </c>
      <c r="C38" s="38"/>
      <c r="D38" s="38"/>
      <c r="E38" s="38"/>
      <c r="F38" s="44" t="s">
        <v>406</v>
      </c>
      <c r="G38" s="40"/>
      <c r="H38" s="25">
        <v>31573.07</v>
      </c>
      <c r="I38" s="25">
        <v>0</v>
      </c>
      <c r="J38" s="25">
        <v>4426.13</v>
      </c>
      <c r="K38" s="25">
        <v>27146.94</v>
      </c>
      <c r="L38" s="72"/>
      <c r="O38" s="53"/>
    </row>
    <row r="39" spans="1:15" x14ac:dyDescent="0.3">
      <c r="A39" s="45" t="s">
        <v>408</v>
      </c>
      <c r="B39" s="37" t="s">
        <v>353</v>
      </c>
      <c r="C39" s="38"/>
      <c r="D39" s="38"/>
      <c r="E39" s="38"/>
      <c r="F39" s="38"/>
      <c r="G39" s="46" t="s">
        <v>409</v>
      </c>
      <c r="H39" s="27">
        <v>31573.07</v>
      </c>
      <c r="I39" s="27">
        <v>0</v>
      </c>
      <c r="J39" s="27">
        <v>4426.13</v>
      </c>
      <c r="K39" s="27">
        <v>27146.94</v>
      </c>
      <c r="L39" s="68"/>
      <c r="O39" s="53"/>
    </row>
    <row r="40" spans="1:15" x14ac:dyDescent="0.3">
      <c r="A40" s="47" t="s">
        <v>353</v>
      </c>
      <c r="B40" s="37" t="s">
        <v>353</v>
      </c>
      <c r="C40" s="38"/>
      <c r="D40" s="38"/>
      <c r="E40" s="38"/>
      <c r="F40" s="38"/>
      <c r="G40" s="48" t="s">
        <v>353</v>
      </c>
      <c r="H40" s="26"/>
      <c r="I40" s="26"/>
      <c r="J40" s="26"/>
      <c r="K40" s="26"/>
      <c r="L40" s="69"/>
      <c r="O40" s="53"/>
    </row>
    <row r="41" spans="1:15" x14ac:dyDescent="0.3">
      <c r="A41" s="43" t="s">
        <v>410</v>
      </c>
      <c r="B41" s="36" t="s">
        <v>353</v>
      </c>
      <c r="C41" s="44" t="s">
        <v>411</v>
      </c>
      <c r="D41" s="40"/>
      <c r="E41" s="40"/>
      <c r="F41" s="40"/>
      <c r="G41" s="40"/>
      <c r="H41" s="25">
        <v>4865393.8099999996</v>
      </c>
      <c r="I41" s="25">
        <v>19222.36</v>
      </c>
      <c r="J41" s="25">
        <v>174914.56</v>
      </c>
      <c r="K41" s="25">
        <v>4709701.6100000003</v>
      </c>
      <c r="L41" s="72"/>
      <c r="O41" s="53"/>
    </row>
    <row r="42" spans="1:15" x14ac:dyDescent="0.3">
      <c r="A42" s="43" t="s">
        <v>1012</v>
      </c>
      <c r="B42" s="37" t="s">
        <v>353</v>
      </c>
      <c r="C42" s="38"/>
      <c r="D42" s="44" t="s">
        <v>1013</v>
      </c>
      <c r="E42" s="40"/>
      <c r="F42" s="40"/>
      <c r="G42" s="40"/>
      <c r="H42" s="25">
        <v>10913.68</v>
      </c>
      <c r="I42" s="25">
        <v>0</v>
      </c>
      <c r="J42" s="25">
        <v>10913.68</v>
      </c>
      <c r="K42" s="25">
        <v>0</v>
      </c>
      <c r="L42" s="72"/>
      <c r="O42" s="53"/>
    </row>
    <row r="43" spans="1:15" x14ac:dyDescent="0.3">
      <c r="A43" s="43" t="s">
        <v>1014</v>
      </c>
      <c r="B43" s="37" t="s">
        <v>353</v>
      </c>
      <c r="C43" s="38"/>
      <c r="D43" s="38"/>
      <c r="E43" s="44" t="s">
        <v>1015</v>
      </c>
      <c r="F43" s="40"/>
      <c r="G43" s="40"/>
      <c r="H43" s="25">
        <v>10913.68</v>
      </c>
      <c r="I43" s="25">
        <v>0</v>
      </c>
      <c r="J43" s="25">
        <v>10913.68</v>
      </c>
      <c r="K43" s="25">
        <v>0</v>
      </c>
      <c r="L43" s="72"/>
      <c r="O43" s="53">
        <f>11+315+1+24</f>
        <v>351</v>
      </c>
    </row>
    <row r="44" spans="1:15" x14ac:dyDescent="0.3">
      <c r="A44" s="43" t="s">
        <v>1016</v>
      </c>
      <c r="B44" s="37" t="s">
        <v>353</v>
      </c>
      <c r="C44" s="38"/>
      <c r="D44" s="38"/>
      <c r="E44" s="38"/>
      <c r="F44" s="44" t="s">
        <v>1015</v>
      </c>
      <c r="G44" s="40"/>
      <c r="H44" s="25">
        <v>10913.68</v>
      </c>
      <c r="I44" s="25">
        <v>0</v>
      </c>
      <c r="J44" s="25">
        <v>10913.68</v>
      </c>
      <c r="K44" s="25">
        <v>0</v>
      </c>
      <c r="L44" s="72"/>
      <c r="O44" s="53"/>
    </row>
    <row r="45" spans="1:15" x14ac:dyDescent="0.3">
      <c r="A45" s="45" t="s">
        <v>1017</v>
      </c>
      <c r="B45" s="37" t="s">
        <v>353</v>
      </c>
      <c r="C45" s="38"/>
      <c r="D45" s="38"/>
      <c r="E45" s="38"/>
      <c r="F45" s="38"/>
      <c r="G45" s="46" t="s">
        <v>1018</v>
      </c>
      <c r="H45" s="27">
        <v>10913.68</v>
      </c>
      <c r="I45" s="27">
        <v>0</v>
      </c>
      <c r="J45" s="27">
        <v>10913.68</v>
      </c>
      <c r="K45" s="27">
        <v>0</v>
      </c>
      <c r="L45" s="68"/>
      <c r="O45" s="53"/>
    </row>
    <row r="46" spans="1:15" x14ac:dyDescent="0.3">
      <c r="A46" s="47" t="s">
        <v>353</v>
      </c>
      <c r="B46" s="37" t="s">
        <v>353</v>
      </c>
      <c r="C46" s="38"/>
      <c r="D46" s="38"/>
      <c r="E46" s="38"/>
      <c r="F46" s="38"/>
      <c r="G46" s="48" t="s">
        <v>353</v>
      </c>
      <c r="H46" s="26"/>
      <c r="I46" s="26"/>
      <c r="J46" s="26"/>
      <c r="K46" s="26"/>
      <c r="L46" s="69"/>
    </row>
    <row r="47" spans="1:15" x14ac:dyDescent="0.3">
      <c r="A47" s="43" t="s">
        <v>412</v>
      </c>
      <c r="B47" s="37" t="s">
        <v>353</v>
      </c>
      <c r="C47" s="38"/>
      <c r="D47" s="44" t="s">
        <v>413</v>
      </c>
      <c r="E47" s="40"/>
      <c r="F47" s="40"/>
      <c r="G47" s="40"/>
      <c r="H47" s="25">
        <v>4854480.13</v>
      </c>
      <c r="I47" s="25">
        <v>19222.36</v>
      </c>
      <c r="J47" s="25">
        <v>164000.88</v>
      </c>
      <c r="K47" s="25">
        <v>4709701.6100000003</v>
      </c>
      <c r="L47" s="72"/>
    </row>
    <row r="48" spans="1:15" x14ac:dyDescent="0.3">
      <c r="A48" s="43" t="s">
        <v>414</v>
      </c>
      <c r="B48" s="37" t="s">
        <v>353</v>
      </c>
      <c r="C48" s="38"/>
      <c r="D48" s="38"/>
      <c r="E48" s="44" t="s">
        <v>415</v>
      </c>
      <c r="F48" s="40"/>
      <c r="G48" s="40"/>
      <c r="H48" s="25">
        <v>1939123.08</v>
      </c>
      <c r="I48" s="25">
        <v>0</v>
      </c>
      <c r="J48" s="25">
        <v>1784.41</v>
      </c>
      <c r="K48" s="25">
        <v>1937338.67</v>
      </c>
      <c r="L48" s="72"/>
    </row>
    <row r="49" spans="1:12" x14ac:dyDescent="0.3">
      <c r="A49" s="43" t="s">
        <v>416</v>
      </c>
      <c r="B49" s="37" t="s">
        <v>353</v>
      </c>
      <c r="C49" s="38"/>
      <c r="D49" s="38"/>
      <c r="E49" s="38"/>
      <c r="F49" s="44" t="s">
        <v>415</v>
      </c>
      <c r="G49" s="40"/>
      <c r="H49" s="25">
        <v>1939123.08</v>
      </c>
      <c r="I49" s="25">
        <v>0</v>
      </c>
      <c r="J49" s="25">
        <v>1784.41</v>
      </c>
      <c r="K49" s="25">
        <v>1937338.67</v>
      </c>
      <c r="L49" s="72"/>
    </row>
    <row r="50" spans="1:12" x14ac:dyDescent="0.3">
      <c r="A50" s="45" t="s">
        <v>417</v>
      </c>
      <c r="B50" s="37" t="s">
        <v>353</v>
      </c>
      <c r="C50" s="38"/>
      <c r="D50" s="38"/>
      <c r="E50" s="38"/>
      <c r="F50" s="38"/>
      <c r="G50" s="46" t="s">
        <v>418</v>
      </c>
      <c r="H50" s="27">
        <v>181970</v>
      </c>
      <c r="I50" s="27">
        <v>0</v>
      </c>
      <c r="J50" s="27">
        <v>0</v>
      </c>
      <c r="K50" s="27">
        <v>181970</v>
      </c>
      <c r="L50" s="68"/>
    </row>
    <row r="51" spans="1:12" x14ac:dyDescent="0.3">
      <c r="A51" s="45" t="s">
        <v>419</v>
      </c>
      <c r="B51" s="37" t="s">
        <v>353</v>
      </c>
      <c r="C51" s="38"/>
      <c r="D51" s="38"/>
      <c r="E51" s="38"/>
      <c r="F51" s="38"/>
      <c r="G51" s="46" t="s">
        <v>420</v>
      </c>
      <c r="H51" s="27">
        <v>178120.55</v>
      </c>
      <c r="I51" s="27">
        <v>0</v>
      </c>
      <c r="J51" s="27">
        <v>0</v>
      </c>
      <c r="K51" s="27">
        <v>178120.55</v>
      </c>
      <c r="L51" s="68"/>
    </row>
    <row r="52" spans="1:12" x14ac:dyDescent="0.3">
      <c r="A52" s="45" t="s">
        <v>421</v>
      </c>
      <c r="B52" s="37" t="s">
        <v>353</v>
      </c>
      <c r="C52" s="38"/>
      <c r="D52" s="38"/>
      <c r="E52" s="38"/>
      <c r="F52" s="38"/>
      <c r="G52" s="46" t="s">
        <v>422</v>
      </c>
      <c r="H52" s="27">
        <v>75546.350000000006</v>
      </c>
      <c r="I52" s="27">
        <v>0</v>
      </c>
      <c r="J52" s="27">
        <v>0</v>
      </c>
      <c r="K52" s="27">
        <v>75546.350000000006</v>
      </c>
      <c r="L52" s="68"/>
    </row>
    <row r="53" spans="1:12" x14ac:dyDescent="0.3">
      <c r="A53" s="45" t="s">
        <v>423</v>
      </c>
      <c r="B53" s="37" t="s">
        <v>353</v>
      </c>
      <c r="C53" s="38"/>
      <c r="D53" s="38"/>
      <c r="E53" s="38"/>
      <c r="F53" s="38"/>
      <c r="G53" s="46" t="s">
        <v>424</v>
      </c>
      <c r="H53" s="27">
        <v>1382407.18</v>
      </c>
      <c r="I53" s="27">
        <v>0</v>
      </c>
      <c r="J53" s="27">
        <v>1784.41</v>
      </c>
      <c r="K53" s="27">
        <v>1380622.77</v>
      </c>
      <c r="L53" s="68"/>
    </row>
    <row r="54" spans="1:12" x14ac:dyDescent="0.3">
      <c r="A54" s="45" t="s">
        <v>425</v>
      </c>
      <c r="B54" s="37" t="s">
        <v>353</v>
      </c>
      <c r="C54" s="38"/>
      <c r="D54" s="38"/>
      <c r="E54" s="38"/>
      <c r="F54" s="38"/>
      <c r="G54" s="46" t="s">
        <v>426</v>
      </c>
      <c r="H54" s="27">
        <v>121079</v>
      </c>
      <c r="I54" s="27">
        <v>0</v>
      </c>
      <c r="J54" s="27">
        <v>0</v>
      </c>
      <c r="K54" s="27">
        <v>121079</v>
      </c>
      <c r="L54" s="68"/>
    </row>
    <row r="55" spans="1:12" x14ac:dyDescent="0.3">
      <c r="A55" s="47" t="s">
        <v>353</v>
      </c>
      <c r="B55" s="37" t="s">
        <v>353</v>
      </c>
      <c r="C55" s="38"/>
      <c r="D55" s="38"/>
      <c r="E55" s="38"/>
      <c r="F55" s="38"/>
      <c r="G55" s="48" t="s">
        <v>353</v>
      </c>
      <c r="H55" s="26"/>
      <c r="I55" s="26"/>
      <c r="J55" s="26"/>
      <c r="K55" s="26"/>
      <c r="L55" s="69"/>
    </row>
    <row r="56" spans="1:12" x14ac:dyDescent="0.3">
      <c r="A56" s="43" t="s">
        <v>427</v>
      </c>
      <c r="B56" s="37" t="s">
        <v>353</v>
      </c>
      <c r="C56" s="38"/>
      <c r="D56" s="38"/>
      <c r="E56" s="44" t="s">
        <v>428</v>
      </c>
      <c r="F56" s="40"/>
      <c r="G56" s="40"/>
      <c r="H56" s="25">
        <v>-1939123.08</v>
      </c>
      <c r="I56" s="25">
        <v>1784.41</v>
      </c>
      <c r="J56" s="25">
        <v>0</v>
      </c>
      <c r="K56" s="25">
        <v>-1937338.67</v>
      </c>
      <c r="L56" s="72"/>
    </row>
    <row r="57" spans="1:12" x14ac:dyDescent="0.3">
      <c r="A57" s="43" t="s">
        <v>429</v>
      </c>
      <c r="B57" s="37" t="s">
        <v>353</v>
      </c>
      <c r="C57" s="38"/>
      <c r="D57" s="38"/>
      <c r="E57" s="38"/>
      <c r="F57" s="44" t="s">
        <v>428</v>
      </c>
      <c r="G57" s="40"/>
      <c r="H57" s="25">
        <v>-1939123.08</v>
      </c>
      <c r="I57" s="25">
        <v>1784.41</v>
      </c>
      <c r="J57" s="25">
        <v>0</v>
      </c>
      <c r="K57" s="25">
        <v>-1937338.67</v>
      </c>
      <c r="L57" s="72"/>
    </row>
    <row r="58" spans="1:12" x14ac:dyDescent="0.3">
      <c r="A58" s="45" t="s">
        <v>430</v>
      </c>
      <c r="B58" s="37" t="s">
        <v>353</v>
      </c>
      <c r="C58" s="38"/>
      <c r="D58" s="38"/>
      <c r="E58" s="38"/>
      <c r="F58" s="38"/>
      <c r="G58" s="46" t="s">
        <v>431</v>
      </c>
      <c r="H58" s="27">
        <v>-178120.55</v>
      </c>
      <c r="I58" s="27">
        <v>0</v>
      </c>
      <c r="J58" s="27">
        <v>0</v>
      </c>
      <c r="K58" s="27">
        <v>-178120.55</v>
      </c>
      <c r="L58" s="68"/>
    </row>
    <row r="59" spans="1:12" x14ac:dyDescent="0.3">
      <c r="A59" s="45" t="s">
        <v>432</v>
      </c>
      <c r="B59" s="37" t="s">
        <v>353</v>
      </c>
      <c r="C59" s="38"/>
      <c r="D59" s="38"/>
      <c r="E59" s="38"/>
      <c r="F59" s="38"/>
      <c r="G59" s="46" t="s">
        <v>433</v>
      </c>
      <c r="H59" s="27">
        <v>-75546.350000000006</v>
      </c>
      <c r="I59" s="27">
        <v>0</v>
      </c>
      <c r="J59" s="27">
        <v>0</v>
      </c>
      <c r="K59" s="27">
        <v>-75546.350000000006</v>
      </c>
      <c r="L59" s="68"/>
    </row>
    <row r="60" spans="1:12" x14ac:dyDescent="0.3">
      <c r="A60" s="45" t="s">
        <v>434</v>
      </c>
      <c r="B60" s="37" t="s">
        <v>353</v>
      </c>
      <c r="C60" s="38"/>
      <c r="D60" s="38"/>
      <c r="E60" s="38"/>
      <c r="F60" s="38"/>
      <c r="G60" s="46" t="s">
        <v>435</v>
      </c>
      <c r="H60" s="27">
        <v>-1382407.18</v>
      </c>
      <c r="I60" s="27">
        <v>1784.41</v>
      </c>
      <c r="J60" s="27">
        <v>0</v>
      </c>
      <c r="K60" s="27">
        <v>-1380622.77</v>
      </c>
      <c r="L60" s="68"/>
    </row>
    <row r="61" spans="1:12" x14ac:dyDescent="0.3">
      <c r="A61" s="45" t="s">
        <v>436</v>
      </c>
      <c r="B61" s="37" t="s">
        <v>353</v>
      </c>
      <c r="C61" s="38"/>
      <c r="D61" s="38"/>
      <c r="E61" s="38"/>
      <c r="F61" s="38"/>
      <c r="G61" s="46" t="s">
        <v>437</v>
      </c>
      <c r="H61" s="27">
        <v>-181970</v>
      </c>
      <c r="I61" s="27">
        <v>0</v>
      </c>
      <c r="J61" s="27">
        <v>0</v>
      </c>
      <c r="K61" s="27">
        <v>-181970</v>
      </c>
      <c r="L61" s="68"/>
    </row>
    <row r="62" spans="1:12" x14ac:dyDescent="0.3">
      <c r="A62" s="45" t="s">
        <v>438</v>
      </c>
      <c r="B62" s="37" t="s">
        <v>353</v>
      </c>
      <c r="C62" s="38"/>
      <c r="D62" s="38"/>
      <c r="E62" s="38"/>
      <c r="F62" s="38"/>
      <c r="G62" s="46" t="s">
        <v>439</v>
      </c>
      <c r="H62" s="27">
        <v>-121079</v>
      </c>
      <c r="I62" s="27">
        <v>0</v>
      </c>
      <c r="J62" s="27">
        <v>0</v>
      </c>
      <c r="K62" s="27">
        <v>-121079</v>
      </c>
      <c r="L62" s="68"/>
    </row>
    <row r="63" spans="1:12" x14ac:dyDescent="0.3">
      <c r="A63" s="47" t="s">
        <v>353</v>
      </c>
      <c r="B63" s="37" t="s">
        <v>353</v>
      </c>
      <c r="C63" s="38"/>
      <c r="D63" s="38"/>
      <c r="E63" s="38"/>
      <c r="F63" s="38"/>
      <c r="G63" s="48" t="s">
        <v>353</v>
      </c>
      <c r="H63" s="26"/>
      <c r="I63" s="26"/>
      <c r="J63" s="26"/>
      <c r="K63" s="26"/>
      <c r="L63" s="69"/>
    </row>
    <row r="64" spans="1:12" x14ac:dyDescent="0.3">
      <c r="A64" s="43" t="s">
        <v>440</v>
      </c>
      <c r="B64" s="37" t="s">
        <v>353</v>
      </c>
      <c r="C64" s="38"/>
      <c r="D64" s="38"/>
      <c r="E64" s="44" t="s">
        <v>441</v>
      </c>
      <c r="F64" s="40"/>
      <c r="G64" s="40"/>
      <c r="H64" s="25">
        <v>18352443.300000001</v>
      </c>
      <c r="I64" s="25">
        <v>9284</v>
      </c>
      <c r="J64" s="25">
        <v>9566.5499999999993</v>
      </c>
      <c r="K64" s="25">
        <v>18352160.75</v>
      </c>
      <c r="L64" s="72"/>
    </row>
    <row r="65" spans="1:12" x14ac:dyDescent="0.3">
      <c r="A65" s="43" t="s">
        <v>442</v>
      </c>
      <c r="B65" s="37" t="s">
        <v>353</v>
      </c>
      <c r="C65" s="38"/>
      <c r="D65" s="38"/>
      <c r="E65" s="38"/>
      <c r="F65" s="44" t="s">
        <v>441</v>
      </c>
      <c r="G65" s="40"/>
      <c r="H65" s="25">
        <v>18352443.300000001</v>
      </c>
      <c r="I65" s="25">
        <v>9284</v>
      </c>
      <c r="J65" s="25">
        <v>9566.5499999999993</v>
      </c>
      <c r="K65" s="25">
        <v>18352160.75</v>
      </c>
      <c r="L65" s="72"/>
    </row>
    <row r="66" spans="1:12" x14ac:dyDescent="0.3">
      <c r="A66" s="45" t="s">
        <v>443</v>
      </c>
      <c r="B66" s="37" t="s">
        <v>353</v>
      </c>
      <c r="C66" s="38"/>
      <c r="D66" s="38"/>
      <c r="E66" s="38"/>
      <c r="F66" s="38"/>
      <c r="G66" s="46" t="s">
        <v>424</v>
      </c>
      <c r="H66" s="27">
        <v>328248.56</v>
      </c>
      <c r="I66" s="27">
        <v>0</v>
      </c>
      <c r="J66" s="27">
        <v>0</v>
      </c>
      <c r="K66" s="27">
        <v>328248.56</v>
      </c>
      <c r="L66" s="68"/>
    </row>
    <row r="67" spans="1:12" x14ac:dyDescent="0.3">
      <c r="A67" s="45" t="s">
        <v>444</v>
      </c>
      <c r="B67" s="37" t="s">
        <v>353</v>
      </c>
      <c r="C67" s="38"/>
      <c r="D67" s="38"/>
      <c r="E67" s="38"/>
      <c r="F67" s="38"/>
      <c r="G67" s="46" t="s">
        <v>445</v>
      </c>
      <c r="H67" s="27">
        <v>192699.85</v>
      </c>
      <c r="I67" s="27">
        <v>0</v>
      </c>
      <c r="J67" s="27">
        <v>0</v>
      </c>
      <c r="K67" s="27">
        <v>192699.85</v>
      </c>
      <c r="L67" s="68"/>
    </row>
    <row r="68" spans="1:12" x14ac:dyDescent="0.3">
      <c r="A68" s="45" t="s">
        <v>446</v>
      </c>
      <c r="B68" s="37" t="s">
        <v>353</v>
      </c>
      <c r="C68" s="38"/>
      <c r="D68" s="38"/>
      <c r="E68" s="38"/>
      <c r="F68" s="38"/>
      <c r="G68" s="46" t="s">
        <v>447</v>
      </c>
      <c r="H68" s="27">
        <v>2377742.0099999998</v>
      </c>
      <c r="I68" s="27">
        <v>0</v>
      </c>
      <c r="J68" s="27">
        <v>0</v>
      </c>
      <c r="K68" s="27">
        <v>2377742.0099999998</v>
      </c>
      <c r="L68" s="68"/>
    </row>
    <row r="69" spans="1:12" x14ac:dyDescent="0.3">
      <c r="A69" s="45" t="s">
        <v>448</v>
      </c>
      <c r="B69" s="37" t="s">
        <v>353</v>
      </c>
      <c r="C69" s="38"/>
      <c r="D69" s="38"/>
      <c r="E69" s="38"/>
      <c r="F69" s="38"/>
      <c r="G69" s="46" t="s">
        <v>422</v>
      </c>
      <c r="H69" s="27">
        <v>1936656.21</v>
      </c>
      <c r="I69" s="27">
        <v>0</v>
      </c>
      <c r="J69" s="27">
        <v>3183.55</v>
      </c>
      <c r="K69" s="27">
        <v>1933472.66</v>
      </c>
      <c r="L69" s="68"/>
    </row>
    <row r="70" spans="1:12" x14ac:dyDescent="0.3">
      <c r="A70" s="45" t="s">
        <v>449</v>
      </c>
      <c r="B70" s="37" t="s">
        <v>353</v>
      </c>
      <c r="C70" s="38"/>
      <c r="D70" s="38"/>
      <c r="E70" s="38"/>
      <c r="F70" s="38"/>
      <c r="G70" s="46" t="s">
        <v>420</v>
      </c>
      <c r="H70" s="27">
        <v>4202892.07</v>
      </c>
      <c r="I70" s="27">
        <v>9284</v>
      </c>
      <c r="J70" s="27">
        <v>3593</v>
      </c>
      <c r="K70" s="27">
        <v>4208583.07</v>
      </c>
      <c r="L70" s="68"/>
    </row>
    <row r="71" spans="1:12" x14ac:dyDescent="0.3">
      <c r="A71" s="45" t="s">
        <v>450</v>
      </c>
      <c r="B71" s="37" t="s">
        <v>353</v>
      </c>
      <c r="C71" s="38"/>
      <c r="D71" s="38"/>
      <c r="E71" s="38"/>
      <c r="F71" s="38"/>
      <c r="G71" s="46" t="s">
        <v>451</v>
      </c>
      <c r="H71" s="27">
        <v>7663494.0899999999</v>
      </c>
      <c r="I71" s="27">
        <v>0</v>
      </c>
      <c r="J71" s="27">
        <v>0</v>
      </c>
      <c r="K71" s="27">
        <v>7663494.0899999999</v>
      </c>
      <c r="L71" s="68"/>
    </row>
    <row r="72" spans="1:12" x14ac:dyDescent="0.3">
      <c r="A72" s="45" t="s">
        <v>452</v>
      </c>
      <c r="B72" s="37" t="s">
        <v>353</v>
      </c>
      <c r="C72" s="38"/>
      <c r="D72" s="38"/>
      <c r="E72" s="38"/>
      <c r="F72" s="38"/>
      <c r="G72" s="46" t="s">
        <v>453</v>
      </c>
      <c r="H72" s="27">
        <v>1235227.45</v>
      </c>
      <c r="I72" s="27">
        <v>0</v>
      </c>
      <c r="J72" s="27">
        <v>0</v>
      </c>
      <c r="K72" s="27">
        <v>1235227.45</v>
      </c>
      <c r="L72" s="68"/>
    </row>
    <row r="73" spans="1:12" x14ac:dyDescent="0.3">
      <c r="A73" s="45" t="s">
        <v>454</v>
      </c>
      <c r="B73" s="37" t="s">
        <v>353</v>
      </c>
      <c r="C73" s="38"/>
      <c r="D73" s="38"/>
      <c r="E73" s="38"/>
      <c r="F73" s="38"/>
      <c r="G73" s="46" t="s">
        <v>455</v>
      </c>
      <c r="H73" s="27">
        <v>104497</v>
      </c>
      <c r="I73" s="27">
        <v>0</v>
      </c>
      <c r="J73" s="27">
        <v>0</v>
      </c>
      <c r="K73" s="27">
        <v>104497</v>
      </c>
      <c r="L73" s="68"/>
    </row>
    <row r="74" spans="1:12" x14ac:dyDescent="0.3">
      <c r="A74" s="45" t="s">
        <v>456</v>
      </c>
      <c r="B74" s="37" t="s">
        <v>353</v>
      </c>
      <c r="C74" s="38"/>
      <c r="D74" s="38"/>
      <c r="E74" s="38"/>
      <c r="F74" s="38"/>
      <c r="G74" s="46" t="s">
        <v>418</v>
      </c>
      <c r="H74" s="27">
        <v>295946.06</v>
      </c>
      <c r="I74" s="27">
        <v>0</v>
      </c>
      <c r="J74" s="27">
        <v>2790</v>
      </c>
      <c r="K74" s="27">
        <v>293156.06</v>
      </c>
      <c r="L74" s="68"/>
    </row>
    <row r="75" spans="1:12" x14ac:dyDescent="0.3">
      <c r="A75" s="45" t="s">
        <v>457</v>
      </c>
      <c r="B75" s="37" t="s">
        <v>353</v>
      </c>
      <c r="C75" s="38"/>
      <c r="D75" s="38"/>
      <c r="E75" s="38"/>
      <c r="F75" s="38"/>
      <c r="G75" s="46" t="s">
        <v>458</v>
      </c>
      <c r="H75" s="27">
        <v>15040</v>
      </c>
      <c r="I75" s="27">
        <v>0</v>
      </c>
      <c r="J75" s="27">
        <v>0</v>
      </c>
      <c r="K75" s="27">
        <v>15040</v>
      </c>
      <c r="L75" s="68"/>
    </row>
    <row r="76" spans="1:12" x14ac:dyDescent="0.3">
      <c r="A76" s="47" t="s">
        <v>353</v>
      </c>
      <c r="B76" s="37" t="s">
        <v>353</v>
      </c>
      <c r="C76" s="38"/>
      <c r="D76" s="38"/>
      <c r="E76" s="38"/>
      <c r="F76" s="38"/>
      <c r="G76" s="48" t="s">
        <v>353</v>
      </c>
      <c r="H76" s="26"/>
      <c r="I76" s="26"/>
      <c r="J76" s="26"/>
      <c r="K76" s="26"/>
      <c r="L76" s="69"/>
    </row>
    <row r="77" spans="1:12" x14ac:dyDescent="0.3">
      <c r="A77" s="43" t="s">
        <v>459</v>
      </c>
      <c r="B77" s="37" t="s">
        <v>353</v>
      </c>
      <c r="C77" s="38"/>
      <c r="D77" s="38"/>
      <c r="E77" s="44" t="s">
        <v>460</v>
      </c>
      <c r="F77" s="40"/>
      <c r="G77" s="40"/>
      <c r="H77" s="25">
        <v>-13517909.140000001</v>
      </c>
      <c r="I77" s="25">
        <v>8153.95</v>
      </c>
      <c r="J77" s="25">
        <v>152028.87</v>
      </c>
      <c r="K77" s="25">
        <v>-13661784.060000001</v>
      </c>
      <c r="L77" s="72"/>
    </row>
    <row r="78" spans="1:12" x14ac:dyDescent="0.3">
      <c r="A78" s="43" t="s">
        <v>461</v>
      </c>
      <c r="B78" s="37" t="s">
        <v>353</v>
      </c>
      <c r="C78" s="38"/>
      <c r="D78" s="38"/>
      <c r="E78" s="38"/>
      <c r="F78" s="44" t="s">
        <v>460</v>
      </c>
      <c r="G78" s="40"/>
      <c r="H78" s="25">
        <v>-13517909.140000001</v>
      </c>
      <c r="I78" s="25">
        <v>8153.95</v>
      </c>
      <c r="J78" s="25">
        <v>152028.87</v>
      </c>
      <c r="K78" s="25">
        <v>-13661784.060000001</v>
      </c>
      <c r="L78" s="72"/>
    </row>
    <row r="79" spans="1:12" x14ac:dyDescent="0.3">
      <c r="A79" s="45" t="s">
        <v>462</v>
      </c>
      <c r="B79" s="37" t="s">
        <v>353</v>
      </c>
      <c r="C79" s="38"/>
      <c r="D79" s="38"/>
      <c r="E79" s="38"/>
      <c r="F79" s="38"/>
      <c r="G79" s="46" t="s">
        <v>463</v>
      </c>
      <c r="H79" s="27">
        <v>-2377742.0099999998</v>
      </c>
      <c r="I79" s="27">
        <v>0</v>
      </c>
      <c r="J79" s="27">
        <v>0</v>
      </c>
      <c r="K79" s="27">
        <v>-2377742.0099999998</v>
      </c>
      <c r="L79" s="68"/>
    </row>
    <row r="80" spans="1:12" x14ac:dyDescent="0.3">
      <c r="A80" s="45" t="s">
        <v>464</v>
      </c>
      <c r="B80" s="37" t="s">
        <v>353</v>
      </c>
      <c r="C80" s="38"/>
      <c r="D80" s="38"/>
      <c r="E80" s="38"/>
      <c r="F80" s="38"/>
      <c r="G80" s="46" t="s">
        <v>431</v>
      </c>
      <c r="H80" s="27">
        <v>-1903167.76</v>
      </c>
      <c r="I80" s="27">
        <v>3593</v>
      </c>
      <c r="J80" s="27">
        <v>46238.22</v>
      </c>
      <c r="K80" s="27">
        <v>-1945812.98</v>
      </c>
      <c r="L80" s="68"/>
    </row>
    <row r="81" spans="1:12" x14ac:dyDescent="0.3">
      <c r="A81" s="45" t="s">
        <v>465</v>
      </c>
      <c r="B81" s="37" t="s">
        <v>353</v>
      </c>
      <c r="C81" s="38"/>
      <c r="D81" s="38"/>
      <c r="E81" s="38"/>
      <c r="F81" s="38"/>
      <c r="G81" s="46" t="s">
        <v>433</v>
      </c>
      <c r="H81" s="27">
        <v>-1196448.75</v>
      </c>
      <c r="I81" s="27">
        <v>2512.4</v>
      </c>
      <c r="J81" s="27">
        <v>13142.51</v>
      </c>
      <c r="K81" s="27">
        <v>-1207078.8600000001</v>
      </c>
      <c r="L81" s="68"/>
    </row>
    <row r="82" spans="1:12" x14ac:dyDescent="0.3">
      <c r="A82" s="45" t="s">
        <v>466</v>
      </c>
      <c r="B82" s="37" t="s">
        <v>353</v>
      </c>
      <c r="C82" s="38"/>
      <c r="D82" s="38"/>
      <c r="E82" s="38"/>
      <c r="F82" s="38"/>
      <c r="G82" s="46" t="s">
        <v>435</v>
      </c>
      <c r="H82" s="27">
        <v>-328248.56</v>
      </c>
      <c r="I82" s="27">
        <v>0</v>
      </c>
      <c r="J82" s="27">
        <v>0</v>
      </c>
      <c r="K82" s="27">
        <v>-328248.56</v>
      </c>
      <c r="L82" s="68"/>
    </row>
    <row r="83" spans="1:12" x14ac:dyDescent="0.3">
      <c r="A83" s="45" t="s">
        <v>467</v>
      </c>
      <c r="B83" s="37" t="s">
        <v>353</v>
      </c>
      <c r="C83" s="38"/>
      <c r="D83" s="38"/>
      <c r="E83" s="38"/>
      <c r="F83" s="38"/>
      <c r="G83" s="46" t="s">
        <v>468</v>
      </c>
      <c r="H83" s="27">
        <v>-612612.18999999994</v>
      </c>
      <c r="I83" s="27">
        <v>0</v>
      </c>
      <c r="J83" s="27">
        <v>12153.03</v>
      </c>
      <c r="K83" s="27">
        <v>-624765.22</v>
      </c>
      <c r="L83" s="68"/>
    </row>
    <row r="84" spans="1:12" x14ac:dyDescent="0.3">
      <c r="A84" s="45" t="s">
        <v>469</v>
      </c>
      <c r="B84" s="37" t="s">
        <v>353</v>
      </c>
      <c r="C84" s="38"/>
      <c r="D84" s="38"/>
      <c r="E84" s="38"/>
      <c r="F84" s="38"/>
      <c r="G84" s="46" t="s">
        <v>470</v>
      </c>
      <c r="H84" s="27">
        <v>-71360.460000000006</v>
      </c>
      <c r="I84" s="27">
        <v>0</v>
      </c>
      <c r="J84" s="27">
        <v>858.88</v>
      </c>
      <c r="K84" s="27">
        <v>-72219.34</v>
      </c>
      <c r="L84" s="68"/>
    </row>
    <row r="85" spans="1:12" x14ac:dyDescent="0.3">
      <c r="A85" s="45" t="s">
        <v>471</v>
      </c>
      <c r="B85" s="37" t="s">
        <v>353</v>
      </c>
      <c r="C85" s="38"/>
      <c r="D85" s="38"/>
      <c r="E85" s="38"/>
      <c r="F85" s="38"/>
      <c r="G85" s="46" t="s">
        <v>472</v>
      </c>
      <c r="H85" s="27">
        <v>-6578973.4400000004</v>
      </c>
      <c r="I85" s="27">
        <v>0</v>
      </c>
      <c r="J85" s="27">
        <v>78253.02</v>
      </c>
      <c r="K85" s="27">
        <v>-6657226.46</v>
      </c>
      <c r="L85" s="68"/>
    </row>
    <row r="86" spans="1:12" x14ac:dyDescent="0.3">
      <c r="A86" s="45" t="s">
        <v>473</v>
      </c>
      <c r="B86" s="37" t="s">
        <v>353</v>
      </c>
      <c r="C86" s="38"/>
      <c r="D86" s="38"/>
      <c r="E86" s="38"/>
      <c r="F86" s="38"/>
      <c r="G86" s="46" t="s">
        <v>474</v>
      </c>
      <c r="H86" s="27">
        <v>-158820.78</v>
      </c>
      <c r="I86" s="27">
        <v>0</v>
      </c>
      <c r="J86" s="27">
        <v>773.52</v>
      </c>
      <c r="K86" s="27">
        <v>-159594.29999999999</v>
      </c>
      <c r="L86" s="68"/>
    </row>
    <row r="87" spans="1:12" x14ac:dyDescent="0.3">
      <c r="A87" s="45" t="s">
        <v>475</v>
      </c>
      <c r="B87" s="37" t="s">
        <v>353</v>
      </c>
      <c r="C87" s="38"/>
      <c r="D87" s="38"/>
      <c r="E87" s="38"/>
      <c r="F87" s="38"/>
      <c r="G87" s="46" t="s">
        <v>437</v>
      </c>
      <c r="H87" s="27">
        <v>-281168.46999999997</v>
      </c>
      <c r="I87" s="27">
        <v>2048.5500000000002</v>
      </c>
      <c r="J87" s="27">
        <v>456.16</v>
      </c>
      <c r="K87" s="27">
        <v>-279576.08</v>
      </c>
      <c r="L87" s="68"/>
    </row>
    <row r="88" spans="1:12" x14ac:dyDescent="0.3">
      <c r="A88" s="45" t="s">
        <v>476</v>
      </c>
      <c r="B88" s="37" t="s">
        <v>353</v>
      </c>
      <c r="C88" s="38"/>
      <c r="D88" s="38"/>
      <c r="E88" s="38"/>
      <c r="F88" s="38"/>
      <c r="G88" s="46" t="s">
        <v>477</v>
      </c>
      <c r="H88" s="27">
        <v>-9366.7199999999993</v>
      </c>
      <c r="I88" s="27">
        <v>0</v>
      </c>
      <c r="J88" s="27">
        <v>153.53</v>
      </c>
      <c r="K88" s="27">
        <v>-9520.25</v>
      </c>
      <c r="L88" s="68"/>
    </row>
    <row r="89" spans="1:12" x14ac:dyDescent="0.3">
      <c r="A89" s="47" t="s">
        <v>353</v>
      </c>
      <c r="B89" s="37" t="s">
        <v>353</v>
      </c>
      <c r="C89" s="38"/>
      <c r="D89" s="38"/>
      <c r="E89" s="38"/>
      <c r="F89" s="38"/>
      <c r="G89" s="48" t="s">
        <v>353</v>
      </c>
      <c r="H89" s="26"/>
      <c r="I89" s="26"/>
      <c r="J89" s="26"/>
      <c r="K89" s="26"/>
      <c r="L89" s="69"/>
    </row>
    <row r="90" spans="1:12" x14ac:dyDescent="0.3">
      <c r="A90" s="43" t="s">
        <v>478</v>
      </c>
      <c r="B90" s="37" t="s">
        <v>353</v>
      </c>
      <c r="C90" s="38"/>
      <c r="D90" s="38"/>
      <c r="E90" s="44" t="s">
        <v>479</v>
      </c>
      <c r="F90" s="40"/>
      <c r="G90" s="40"/>
      <c r="H90" s="25">
        <v>206769.81</v>
      </c>
      <c r="I90" s="25">
        <v>0</v>
      </c>
      <c r="J90" s="25">
        <v>0</v>
      </c>
      <c r="K90" s="25">
        <v>206769.81</v>
      </c>
      <c r="L90" s="72"/>
    </row>
    <row r="91" spans="1:12" x14ac:dyDescent="0.3">
      <c r="A91" s="43" t="s">
        <v>480</v>
      </c>
      <c r="B91" s="37" t="s">
        <v>353</v>
      </c>
      <c r="C91" s="38"/>
      <c r="D91" s="38"/>
      <c r="E91" s="38"/>
      <c r="F91" s="44" t="s">
        <v>479</v>
      </c>
      <c r="G91" s="40"/>
      <c r="H91" s="25">
        <v>206769.81</v>
      </c>
      <c r="I91" s="25">
        <v>0</v>
      </c>
      <c r="J91" s="25">
        <v>0</v>
      </c>
      <c r="K91" s="25">
        <v>206769.81</v>
      </c>
      <c r="L91" s="72"/>
    </row>
    <row r="92" spans="1:12" x14ac:dyDescent="0.3">
      <c r="A92" s="45" t="s">
        <v>481</v>
      </c>
      <c r="B92" s="37" t="s">
        <v>353</v>
      </c>
      <c r="C92" s="38"/>
      <c r="D92" s="38"/>
      <c r="E92" s="38"/>
      <c r="F92" s="38"/>
      <c r="G92" s="46" t="s">
        <v>482</v>
      </c>
      <c r="H92" s="27">
        <v>206769.81</v>
      </c>
      <c r="I92" s="27">
        <v>0</v>
      </c>
      <c r="J92" s="27">
        <v>0</v>
      </c>
      <c r="K92" s="27">
        <v>206769.81</v>
      </c>
      <c r="L92" s="68"/>
    </row>
    <row r="93" spans="1:12" x14ac:dyDescent="0.3">
      <c r="A93" s="47" t="s">
        <v>353</v>
      </c>
      <c r="B93" s="37" t="s">
        <v>353</v>
      </c>
      <c r="C93" s="38"/>
      <c r="D93" s="38"/>
      <c r="E93" s="38"/>
      <c r="F93" s="38"/>
      <c r="G93" s="48" t="s">
        <v>353</v>
      </c>
      <c r="H93" s="26"/>
      <c r="I93" s="26"/>
      <c r="J93" s="26"/>
      <c r="K93" s="26"/>
      <c r="L93" s="69"/>
    </row>
    <row r="94" spans="1:12" x14ac:dyDescent="0.3">
      <c r="A94" s="43" t="s">
        <v>483</v>
      </c>
      <c r="B94" s="37" t="s">
        <v>353</v>
      </c>
      <c r="C94" s="38"/>
      <c r="D94" s="38"/>
      <c r="E94" s="44" t="s">
        <v>484</v>
      </c>
      <c r="F94" s="40"/>
      <c r="G94" s="40"/>
      <c r="H94" s="25">
        <v>-186823.84</v>
      </c>
      <c r="I94" s="25">
        <v>0</v>
      </c>
      <c r="J94" s="25">
        <v>621.04999999999995</v>
      </c>
      <c r="K94" s="25">
        <v>-187444.89</v>
      </c>
      <c r="L94" s="72"/>
    </row>
    <row r="95" spans="1:12" x14ac:dyDescent="0.3">
      <c r="A95" s="43" t="s">
        <v>485</v>
      </c>
      <c r="B95" s="37" t="s">
        <v>353</v>
      </c>
      <c r="C95" s="38"/>
      <c r="D95" s="38"/>
      <c r="E95" s="38"/>
      <c r="F95" s="44" t="s">
        <v>486</v>
      </c>
      <c r="G95" s="40"/>
      <c r="H95" s="25">
        <v>-186823.84</v>
      </c>
      <c r="I95" s="25">
        <v>0</v>
      </c>
      <c r="J95" s="25">
        <v>621.04999999999995</v>
      </c>
      <c r="K95" s="25">
        <v>-187444.89</v>
      </c>
      <c r="L95" s="72"/>
    </row>
    <row r="96" spans="1:12" x14ac:dyDescent="0.3">
      <c r="A96" s="45" t="s">
        <v>487</v>
      </c>
      <c r="B96" s="37" t="s">
        <v>353</v>
      </c>
      <c r="C96" s="38"/>
      <c r="D96" s="38"/>
      <c r="E96" s="38"/>
      <c r="F96" s="38"/>
      <c r="G96" s="46" t="s">
        <v>488</v>
      </c>
      <c r="H96" s="27">
        <v>-186823.84</v>
      </c>
      <c r="I96" s="27">
        <v>0</v>
      </c>
      <c r="J96" s="27">
        <v>621.04999999999995</v>
      </c>
      <c r="K96" s="27">
        <v>-187444.89</v>
      </c>
      <c r="L96" s="68"/>
    </row>
    <row r="97" spans="1:12" x14ac:dyDescent="0.3">
      <c r="A97" s="43" t="s">
        <v>353</v>
      </c>
      <c r="B97" s="37" t="s">
        <v>353</v>
      </c>
      <c r="C97" s="38"/>
      <c r="D97" s="38"/>
      <c r="E97" s="44" t="s">
        <v>353</v>
      </c>
      <c r="F97" s="40"/>
      <c r="G97" s="40"/>
      <c r="H97" s="28"/>
      <c r="I97" s="28"/>
      <c r="J97" s="28"/>
      <c r="K97" s="28"/>
      <c r="L97" s="73"/>
    </row>
    <row r="98" spans="1:12" x14ac:dyDescent="0.3">
      <c r="A98" s="43" t="s">
        <v>54</v>
      </c>
      <c r="B98" s="44" t="s">
        <v>489</v>
      </c>
      <c r="C98" s="40"/>
      <c r="D98" s="40"/>
      <c r="E98" s="40"/>
      <c r="F98" s="40"/>
      <c r="G98" s="40"/>
      <c r="H98" s="25">
        <v>19659595.530000001</v>
      </c>
      <c r="I98" s="25">
        <v>9104278.8599999994</v>
      </c>
      <c r="J98" s="25">
        <v>9430850.6199999992</v>
      </c>
      <c r="K98" s="25">
        <v>19986167.289999999</v>
      </c>
      <c r="L98" s="72"/>
    </row>
    <row r="99" spans="1:12" x14ac:dyDescent="0.3">
      <c r="A99" s="43" t="s">
        <v>490</v>
      </c>
      <c r="B99" s="36" t="s">
        <v>353</v>
      </c>
      <c r="C99" s="44" t="s">
        <v>491</v>
      </c>
      <c r="D99" s="40"/>
      <c r="E99" s="40"/>
      <c r="F99" s="40"/>
      <c r="G99" s="40"/>
      <c r="H99" s="25">
        <v>14432929.699999999</v>
      </c>
      <c r="I99" s="25">
        <v>8927153.0199999996</v>
      </c>
      <c r="J99" s="25">
        <v>9430850.6199999992</v>
      </c>
      <c r="K99" s="25">
        <v>14936627.300000001</v>
      </c>
      <c r="L99" s="72"/>
    </row>
    <row r="100" spans="1:12" x14ac:dyDescent="0.3">
      <c r="A100" s="43" t="s">
        <v>492</v>
      </c>
      <c r="B100" s="37" t="s">
        <v>353</v>
      </c>
      <c r="C100" s="38"/>
      <c r="D100" s="44" t="s">
        <v>493</v>
      </c>
      <c r="E100" s="40"/>
      <c r="F100" s="40"/>
      <c r="G100" s="40"/>
      <c r="H100" s="25">
        <v>4362792.76</v>
      </c>
      <c r="I100" s="25">
        <v>5847483.2199999997</v>
      </c>
      <c r="J100" s="25">
        <v>6156213.9100000001</v>
      </c>
      <c r="K100" s="25">
        <v>4671523.45</v>
      </c>
      <c r="L100" s="72"/>
    </row>
    <row r="101" spans="1:12" x14ac:dyDescent="0.3">
      <c r="A101" s="43" t="s">
        <v>494</v>
      </c>
      <c r="B101" s="37" t="s">
        <v>353</v>
      </c>
      <c r="C101" s="38"/>
      <c r="D101" s="38"/>
      <c r="E101" s="44" t="s">
        <v>495</v>
      </c>
      <c r="F101" s="40"/>
      <c r="G101" s="40"/>
      <c r="H101" s="25">
        <v>3069510.5</v>
      </c>
      <c r="I101" s="25">
        <v>4580696.3099999996</v>
      </c>
      <c r="J101" s="25">
        <v>4844082.3499999996</v>
      </c>
      <c r="K101" s="25">
        <v>3332896.54</v>
      </c>
      <c r="L101" s="72"/>
    </row>
    <row r="102" spans="1:12" x14ac:dyDescent="0.3">
      <c r="A102" s="43" t="s">
        <v>496</v>
      </c>
      <c r="B102" s="37" t="s">
        <v>353</v>
      </c>
      <c r="C102" s="38"/>
      <c r="D102" s="38"/>
      <c r="E102" s="38"/>
      <c r="F102" s="44" t="s">
        <v>495</v>
      </c>
      <c r="G102" s="40"/>
      <c r="H102" s="25">
        <v>3069510.5</v>
      </c>
      <c r="I102" s="25">
        <v>4580696.3099999996</v>
      </c>
      <c r="J102" s="25">
        <v>4844082.3499999996</v>
      </c>
      <c r="K102" s="25">
        <v>3332896.54</v>
      </c>
      <c r="L102" s="72"/>
    </row>
    <row r="103" spans="1:12" x14ac:dyDescent="0.3">
      <c r="A103" s="45" t="s">
        <v>497</v>
      </c>
      <c r="B103" s="37" t="s">
        <v>353</v>
      </c>
      <c r="C103" s="38"/>
      <c r="D103" s="38"/>
      <c r="E103" s="38"/>
      <c r="F103" s="38"/>
      <c r="G103" s="46" t="s">
        <v>498</v>
      </c>
      <c r="H103" s="27">
        <v>0</v>
      </c>
      <c r="I103" s="27">
        <v>1273999.25</v>
      </c>
      <c r="J103" s="27">
        <v>1273999.25</v>
      </c>
      <c r="K103" s="27">
        <v>0</v>
      </c>
      <c r="L103" s="68"/>
    </row>
    <row r="104" spans="1:12" x14ac:dyDescent="0.3">
      <c r="A104" s="45" t="s">
        <v>499</v>
      </c>
      <c r="B104" s="37" t="s">
        <v>353</v>
      </c>
      <c r="C104" s="38"/>
      <c r="D104" s="38"/>
      <c r="E104" s="38"/>
      <c r="F104" s="38"/>
      <c r="G104" s="46" t="s">
        <v>500</v>
      </c>
      <c r="H104" s="27">
        <v>2281391.91</v>
      </c>
      <c r="I104" s="27">
        <v>2281391.91</v>
      </c>
      <c r="J104" s="27">
        <v>2413476.0499999998</v>
      </c>
      <c r="K104" s="27">
        <v>2413476.0499999998</v>
      </c>
      <c r="L104" s="68"/>
    </row>
    <row r="105" spans="1:12" x14ac:dyDescent="0.3">
      <c r="A105" s="45" t="s">
        <v>501</v>
      </c>
      <c r="B105" s="37" t="s">
        <v>353</v>
      </c>
      <c r="C105" s="38"/>
      <c r="D105" s="38"/>
      <c r="E105" s="38"/>
      <c r="F105" s="38"/>
      <c r="G105" s="46" t="s">
        <v>502</v>
      </c>
      <c r="H105" s="27">
        <v>644231.11</v>
      </c>
      <c r="I105" s="27">
        <v>644231.11</v>
      </c>
      <c r="J105" s="27">
        <v>782764.8</v>
      </c>
      <c r="K105" s="27">
        <v>782764.8</v>
      </c>
      <c r="L105" s="68"/>
    </row>
    <row r="106" spans="1:12" x14ac:dyDescent="0.3">
      <c r="A106" s="45" t="s">
        <v>503</v>
      </c>
      <c r="B106" s="37" t="s">
        <v>353</v>
      </c>
      <c r="C106" s="38"/>
      <c r="D106" s="38"/>
      <c r="E106" s="38"/>
      <c r="F106" s="38"/>
      <c r="G106" s="46" t="s">
        <v>504</v>
      </c>
      <c r="H106" s="27">
        <v>0</v>
      </c>
      <c r="I106" s="27">
        <v>5664.14</v>
      </c>
      <c r="J106" s="27">
        <v>5664.14</v>
      </c>
      <c r="K106" s="27">
        <v>0</v>
      </c>
      <c r="L106" s="68"/>
    </row>
    <row r="107" spans="1:12" x14ac:dyDescent="0.3">
      <c r="A107" s="45" t="s">
        <v>505</v>
      </c>
      <c r="B107" s="37" t="s">
        <v>353</v>
      </c>
      <c r="C107" s="38"/>
      <c r="D107" s="38"/>
      <c r="E107" s="38"/>
      <c r="F107" s="38"/>
      <c r="G107" s="46" t="s">
        <v>506</v>
      </c>
      <c r="H107" s="27">
        <v>0</v>
      </c>
      <c r="I107" s="27">
        <v>29360.3</v>
      </c>
      <c r="J107" s="27">
        <v>29360.3</v>
      </c>
      <c r="K107" s="27">
        <v>0</v>
      </c>
      <c r="L107" s="68"/>
    </row>
    <row r="108" spans="1:12" x14ac:dyDescent="0.3">
      <c r="A108" s="45" t="s">
        <v>507</v>
      </c>
      <c r="B108" s="37" t="s">
        <v>353</v>
      </c>
      <c r="C108" s="38"/>
      <c r="D108" s="38"/>
      <c r="E108" s="38"/>
      <c r="F108" s="38"/>
      <c r="G108" s="46" t="s">
        <v>508</v>
      </c>
      <c r="H108" s="27">
        <v>143887.48000000001</v>
      </c>
      <c r="I108" s="27">
        <v>346049.6</v>
      </c>
      <c r="J108" s="27">
        <v>338817.81</v>
      </c>
      <c r="K108" s="27">
        <v>136655.69</v>
      </c>
      <c r="L108" s="68"/>
    </row>
    <row r="109" spans="1:12" x14ac:dyDescent="0.3">
      <c r="A109" s="47" t="s">
        <v>353</v>
      </c>
      <c r="B109" s="37" t="s">
        <v>353</v>
      </c>
      <c r="C109" s="38"/>
      <c r="D109" s="38"/>
      <c r="E109" s="38"/>
      <c r="F109" s="38"/>
      <c r="G109" s="48" t="s">
        <v>353</v>
      </c>
      <c r="H109" s="26"/>
      <c r="I109" s="26"/>
      <c r="J109" s="26"/>
      <c r="K109" s="26"/>
      <c r="L109" s="69"/>
    </row>
    <row r="110" spans="1:12" x14ac:dyDescent="0.3">
      <c r="A110" s="43" t="s">
        <v>509</v>
      </c>
      <c r="B110" s="37" t="s">
        <v>353</v>
      </c>
      <c r="C110" s="38"/>
      <c r="D110" s="38"/>
      <c r="E110" s="44" t="s">
        <v>510</v>
      </c>
      <c r="F110" s="40"/>
      <c r="G110" s="40"/>
      <c r="H110" s="25">
        <v>575466.44999999995</v>
      </c>
      <c r="I110" s="25">
        <v>583361.21</v>
      </c>
      <c r="J110" s="25">
        <v>576573.82999999996</v>
      </c>
      <c r="K110" s="25">
        <v>568679.06999999995</v>
      </c>
      <c r="L110" s="72"/>
    </row>
    <row r="111" spans="1:12" x14ac:dyDescent="0.3">
      <c r="A111" s="43" t="s">
        <v>511</v>
      </c>
      <c r="B111" s="37" t="s">
        <v>353</v>
      </c>
      <c r="C111" s="38"/>
      <c r="D111" s="38"/>
      <c r="E111" s="38"/>
      <c r="F111" s="44" t="s">
        <v>510</v>
      </c>
      <c r="G111" s="40"/>
      <c r="H111" s="25">
        <v>575466.44999999995</v>
      </c>
      <c r="I111" s="25">
        <v>583361.21</v>
      </c>
      <c r="J111" s="25">
        <v>576573.82999999996</v>
      </c>
      <c r="K111" s="25">
        <v>568679.06999999995</v>
      </c>
      <c r="L111" s="72"/>
    </row>
    <row r="112" spans="1:12" x14ac:dyDescent="0.3">
      <c r="A112" s="45" t="s">
        <v>512</v>
      </c>
      <c r="B112" s="37" t="s">
        <v>353</v>
      </c>
      <c r="C112" s="38"/>
      <c r="D112" s="38"/>
      <c r="E112" s="38"/>
      <c r="F112" s="38"/>
      <c r="G112" s="46" t="s">
        <v>513</v>
      </c>
      <c r="H112" s="27">
        <v>455826.99</v>
      </c>
      <c r="I112" s="27">
        <v>463721.75</v>
      </c>
      <c r="J112" s="27">
        <v>453688.27</v>
      </c>
      <c r="K112" s="27">
        <v>445793.51</v>
      </c>
      <c r="L112" s="68"/>
    </row>
    <row r="113" spans="1:12" x14ac:dyDescent="0.3">
      <c r="A113" s="45" t="s">
        <v>514</v>
      </c>
      <c r="B113" s="37" t="s">
        <v>353</v>
      </c>
      <c r="C113" s="38"/>
      <c r="D113" s="38"/>
      <c r="E113" s="38"/>
      <c r="F113" s="38"/>
      <c r="G113" s="46" t="s">
        <v>515</v>
      </c>
      <c r="H113" s="27">
        <v>101997.93</v>
      </c>
      <c r="I113" s="27">
        <v>101997.93</v>
      </c>
      <c r="J113" s="27">
        <v>99604.52</v>
      </c>
      <c r="K113" s="27">
        <v>99604.52</v>
      </c>
      <c r="L113" s="68"/>
    </row>
    <row r="114" spans="1:12" x14ac:dyDescent="0.3">
      <c r="A114" s="45" t="s">
        <v>516</v>
      </c>
      <c r="B114" s="37" t="s">
        <v>353</v>
      </c>
      <c r="C114" s="38"/>
      <c r="D114" s="38"/>
      <c r="E114" s="38"/>
      <c r="F114" s="38"/>
      <c r="G114" s="46" t="s">
        <v>517</v>
      </c>
      <c r="H114" s="27">
        <v>12549.74</v>
      </c>
      <c r="I114" s="27">
        <v>12549.74</v>
      </c>
      <c r="J114" s="27">
        <v>12280.5</v>
      </c>
      <c r="K114" s="27">
        <v>12280.5</v>
      </c>
      <c r="L114" s="68"/>
    </row>
    <row r="115" spans="1:12" x14ac:dyDescent="0.3">
      <c r="A115" s="45" t="s">
        <v>518</v>
      </c>
      <c r="B115" s="37" t="s">
        <v>353</v>
      </c>
      <c r="C115" s="38"/>
      <c r="D115" s="38"/>
      <c r="E115" s="38"/>
      <c r="F115" s="38"/>
      <c r="G115" s="46" t="s">
        <v>519</v>
      </c>
      <c r="H115" s="27">
        <v>5091.79</v>
      </c>
      <c r="I115" s="27">
        <v>5091.79</v>
      </c>
      <c r="J115" s="27">
        <v>11000.54</v>
      </c>
      <c r="K115" s="27">
        <v>11000.54</v>
      </c>
      <c r="L115" s="68"/>
    </row>
    <row r="116" spans="1:12" x14ac:dyDescent="0.3">
      <c r="A116" s="47" t="s">
        <v>353</v>
      </c>
      <c r="B116" s="37" t="s">
        <v>353</v>
      </c>
      <c r="C116" s="38"/>
      <c r="D116" s="38"/>
      <c r="E116" s="38"/>
      <c r="F116" s="38"/>
      <c r="G116" s="48" t="s">
        <v>353</v>
      </c>
      <c r="H116" s="26"/>
      <c r="I116" s="26"/>
      <c r="J116" s="26"/>
      <c r="K116" s="26"/>
      <c r="L116" s="69"/>
    </row>
    <row r="117" spans="1:12" x14ac:dyDescent="0.3">
      <c r="A117" s="43" t="s">
        <v>520</v>
      </c>
      <c r="B117" s="37" t="s">
        <v>353</v>
      </c>
      <c r="C117" s="38"/>
      <c r="D117" s="38"/>
      <c r="E117" s="44" t="s">
        <v>521</v>
      </c>
      <c r="F117" s="40"/>
      <c r="G117" s="40"/>
      <c r="H117" s="25">
        <v>407492.62</v>
      </c>
      <c r="I117" s="25">
        <v>138958.34</v>
      </c>
      <c r="J117" s="25">
        <v>141259.35999999999</v>
      </c>
      <c r="K117" s="25">
        <v>409793.64</v>
      </c>
      <c r="L117" s="72"/>
    </row>
    <row r="118" spans="1:12" x14ac:dyDescent="0.3">
      <c r="A118" s="43" t="s">
        <v>522</v>
      </c>
      <c r="B118" s="37" t="s">
        <v>353</v>
      </c>
      <c r="C118" s="38"/>
      <c r="D118" s="38"/>
      <c r="E118" s="38"/>
      <c r="F118" s="44" t="s">
        <v>521</v>
      </c>
      <c r="G118" s="40"/>
      <c r="H118" s="25">
        <v>148768.92000000001</v>
      </c>
      <c r="I118" s="25">
        <v>138958.34</v>
      </c>
      <c r="J118" s="25">
        <v>141259.35999999999</v>
      </c>
      <c r="K118" s="25">
        <v>151069.94</v>
      </c>
      <c r="L118" s="72"/>
    </row>
    <row r="119" spans="1:12" x14ac:dyDescent="0.3">
      <c r="A119" s="45" t="s">
        <v>523</v>
      </c>
      <c r="B119" s="37" t="s">
        <v>353</v>
      </c>
      <c r="C119" s="38"/>
      <c r="D119" s="38"/>
      <c r="E119" s="38"/>
      <c r="F119" s="38"/>
      <c r="G119" s="46" t="s">
        <v>524</v>
      </c>
      <c r="H119" s="27">
        <v>76240.789999999994</v>
      </c>
      <c r="I119" s="27">
        <v>76340.25</v>
      </c>
      <c r="J119" s="27">
        <v>75346.23</v>
      </c>
      <c r="K119" s="27">
        <v>75246.77</v>
      </c>
      <c r="L119" s="68"/>
    </row>
    <row r="120" spans="1:12" x14ac:dyDescent="0.3">
      <c r="A120" s="45" t="s">
        <v>525</v>
      </c>
      <c r="B120" s="37" t="s">
        <v>353</v>
      </c>
      <c r="C120" s="38"/>
      <c r="D120" s="38"/>
      <c r="E120" s="38"/>
      <c r="F120" s="38"/>
      <c r="G120" s="46" t="s">
        <v>526</v>
      </c>
      <c r="H120" s="27">
        <v>0</v>
      </c>
      <c r="I120" s="27">
        <v>0</v>
      </c>
      <c r="J120" s="27">
        <v>1235.31</v>
      </c>
      <c r="K120" s="27">
        <v>1235.31</v>
      </c>
      <c r="L120" s="68"/>
    </row>
    <row r="121" spans="1:12" x14ac:dyDescent="0.3">
      <c r="A121" s="45" t="s">
        <v>527</v>
      </c>
      <c r="B121" s="37" t="s">
        <v>353</v>
      </c>
      <c r="C121" s="38"/>
      <c r="D121" s="38"/>
      <c r="E121" s="38"/>
      <c r="F121" s="38"/>
      <c r="G121" s="46" t="s">
        <v>528</v>
      </c>
      <c r="H121" s="27">
        <v>3834.91</v>
      </c>
      <c r="I121" s="27">
        <v>3834.93</v>
      </c>
      <c r="J121" s="27">
        <v>3958.83</v>
      </c>
      <c r="K121" s="27">
        <v>3958.81</v>
      </c>
      <c r="L121" s="68"/>
    </row>
    <row r="122" spans="1:12" x14ac:dyDescent="0.3">
      <c r="A122" s="45" t="s">
        <v>529</v>
      </c>
      <c r="B122" s="37" t="s">
        <v>353</v>
      </c>
      <c r="C122" s="38"/>
      <c r="D122" s="38"/>
      <c r="E122" s="38"/>
      <c r="F122" s="38"/>
      <c r="G122" s="46" t="s">
        <v>530</v>
      </c>
      <c r="H122" s="27">
        <v>27424.080000000002</v>
      </c>
      <c r="I122" s="27">
        <v>17514.009999999998</v>
      </c>
      <c r="J122" s="27">
        <v>18087.75</v>
      </c>
      <c r="K122" s="27">
        <v>27997.82</v>
      </c>
      <c r="L122" s="68"/>
    </row>
    <row r="123" spans="1:12" x14ac:dyDescent="0.3">
      <c r="A123" s="45" t="s">
        <v>531</v>
      </c>
      <c r="B123" s="37" t="s">
        <v>353</v>
      </c>
      <c r="C123" s="38"/>
      <c r="D123" s="38"/>
      <c r="E123" s="38"/>
      <c r="F123" s="38"/>
      <c r="G123" s="46" t="s">
        <v>532</v>
      </c>
      <c r="H123" s="27">
        <v>31111.94</v>
      </c>
      <c r="I123" s="27">
        <v>31111.95</v>
      </c>
      <c r="J123" s="27">
        <v>31163.67</v>
      </c>
      <c r="K123" s="27">
        <v>31163.66</v>
      </c>
      <c r="L123" s="68"/>
    </row>
    <row r="124" spans="1:12" x14ac:dyDescent="0.3">
      <c r="A124" s="45" t="s">
        <v>533</v>
      </c>
      <c r="B124" s="37" t="s">
        <v>353</v>
      </c>
      <c r="C124" s="38"/>
      <c r="D124" s="38"/>
      <c r="E124" s="38"/>
      <c r="F124" s="38"/>
      <c r="G124" s="46" t="s">
        <v>534</v>
      </c>
      <c r="H124" s="27">
        <v>7797.89</v>
      </c>
      <c r="I124" s="27">
        <v>7797.89</v>
      </c>
      <c r="J124" s="27">
        <v>7896.06</v>
      </c>
      <c r="K124" s="27">
        <v>7896.06</v>
      </c>
      <c r="L124" s="68"/>
    </row>
    <row r="125" spans="1:12" x14ac:dyDescent="0.3">
      <c r="A125" s="45" t="s">
        <v>535</v>
      </c>
      <c r="B125" s="37" t="s">
        <v>353</v>
      </c>
      <c r="C125" s="38"/>
      <c r="D125" s="38"/>
      <c r="E125" s="38"/>
      <c r="F125" s="38"/>
      <c r="G125" s="46" t="s">
        <v>536</v>
      </c>
      <c r="H125" s="27">
        <v>821.24</v>
      </c>
      <c r="I125" s="27">
        <v>821.24</v>
      </c>
      <c r="J125" s="27">
        <v>1808.45</v>
      </c>
      <c r="K125" s="27">
        <v>1808.45</v>
      </c>
      <c r="L125" s="68"/>
    </row>
    <row r="126" spans="1:12" x14ac:dyDescent="0.3">
      <c r="A126" s="45" t="s">
        <v>537</v>
      </c>
      <c r="B126" s="37" t="s">
        <v>353</v>
      </c>
      <c r="C126" s="38"/>
      <c r="D126" s="38"/>
      <c r="E126" s="38"/>
      <c r="F126" s="38"/>
      <c r="G126" s="46" t="s">
        <v>538</v>
      </c>
      <c r="H126" s="27">
        <v>1538.07</v>
      </c>
      <c r="I126" s="27">
        <v>1538.07</v>
      </c>
      <c r="J126" s="27">
        <v>1763.06</v>
      </c>
      <c r="K126" s="27">
        <v>1763.06</v>
      </c>
      <c r="L126" s="68"/>
    </row>
    <row r="127" spans="1:12" x14ac:dyDescent="0.3">
      <c r="A127" s="47" t="s">
        <v>353</v>
      </c>
      <c r="B127" s="37" t="s">
        <v>353</v>
      </c>
      <c r="C127" s="38"/>
      <c r="D127" s="38"/>
      <c r="E127" s="38"/>
      <c r="F127" s="38"/>
      <c r="G127" s="48" t="s">
        <v>353</v>
      </c>
      <c r="H127" s="26"/>
      <c r="I127" s="26"/>
      <c r="J127" s="26"/>
      <c r="K127" s="26"/>
      <c r="L127" s="69"/>
    </row>
    <row r="128" spans="1:12" x14ac:dyDescent="0.3">
      <c r="A128" s="43" t="s">
        <v>539</v>
      </c>
      <c r="B128" s="37" t="s">
        <v>353</v>
      </c>
      <c r="C128" s="38"/>
      <c r="D128" s="38"/>
      <c r="E128" s="38"/>
      <c r="F128" s="44" t="s">
        <v>540</v>
      </c>
      <c r="G128" s="40"/>
      <c r="H128" s="25">
        <v>258723.7</v>
      </c>
      <c r="I128" s="25">
        <v>0</v>
      </c>
      <c r="J128" s="25">
        <v>0</v>
      </c>
      <c r="K128" s="25">
        <v>258723.7</v>
      </c>
      <c r="L128" s="72"/>
    </row>
    <row r="129" spans="1:16" x14ac:dyDescent="0.3">
      <c r="A129" s="45" t="s">
        <v>541</v>
      </c>
      <c r="B129" s="37" t="s">
        <v>353</v>
      </c>
      <c r="C129" s="38"/>
      <c r="D129" s="38"/>
      <c r="E129" s="38"/>
      <c r="F129" s="38"/>
      <c r="G129" s="46" t="s">
        <v>542</v>
      </c>
      <c r="H129" s="27">
        <v>258723.7</v>
      </c>
      <c r="I129" s="27">
        <v>0</v>
      </c>
      <c r="J129" s="27">
        <v>0</v>
      </c>
      <c r="K129" s="27">
        <v>258723.7</v>
      </c>
      <c r="L129" s="68"/>
    </row>
    <row r="130" spans="1:16" x14ac:dyDescent="0.3">
      <c r="A130" s="47" t="s">
        <v>353</v>
      </c>
      <c r="B130" s="37" t="s">
        <v>353</v>
      </c>
      <c r="C130" s="38"/>
      <c r="D130" s="38"/>
      <c r="E130" s="38"/>
      <c r="F130" s="38"/>
      <c r="G130" s="48" t="s">
        <v>353</v>
      </c>
      <c r="H130" s="26"/>
      <c r="I130" s="26"/>
      <c r="J130" s="26"/>
      <c r="K130" s="26"/>
      <c r="L130" s="69"/>
    </row>
    <row r="131" spans="1:16" x14ac:dyDescent="0.3">
      <c r="A131" s="43" t="s">
        <v>543</v>
      </c>
      <c r="B131" s="37" t="s">
        <v>353</v>
      </c>
      <c r="C131" s="38"/>
      <c r="D131" s="38"/>
      <c r="E131" s="44" t="s">
        <v>544</v>
      </c>
      <c r="F131" s="40"/>
      <c r="G131" s="40"/>
      <c r="H131" s="25">
        <v>310323.19</v>
      </c>
      <c r="I131" s="25">
        <v>544467.36</v>
      </c>
      <c r="J131" s="25">
        <v>594298.37</v>
      </c>
      <c r="K131" s="25">
        <v>360154.2</v>
      </c>
      <c r="L131" s="72"/>
    </row>
    <row r="132" spans="1:16" x14ac:dyDescent="0.3">
      <c r="A132" s="43" t="s">
        <v>545</v>
      </c>
      <c r="B132" s="37" t="s">
        <v>353</v>
      </c>
      <c r="C132" s="38"/>
      <c r="D132" s="38"/>
      <c r="E132" s="38"/>
      <c r="F132" s="44" t="s">
        <v>544</v>
      </c>
      <c r="G132" s="40"/>
      <c r="H132" s="25">
        <v>310323.19</v>
      </c>
      <c r="I132" s="25">
        <v>544467.36</v>
      </c>
      <c r="J132" s="25">
        <v>594298.37</v>
      </c>
      <c r="K132" s="25">
        <v>360154.2</v>
      </c>
      <c r="L132" s="72"/>
    </row>
    <row r="133" spans="1:16" x14ac:dyDescent="0.3">
      <c r="A133" s="45" t="s">
        <v>546</v>
      </c>
      <c r="B133" s="37" t="s">
        <v>353</v>
      </c>
      <c r="C133" s="38"/>
      <c r="D133" s="38"/>
      <c r="E133" s="38"/>
      <c r="F133" s="38"/>
      <c r="G133" s="46" t="s">
        <v>547</v>
      </c>
      <c r="H133" s="27">
        <v>310323.19</v>
      </c>
      <c r="I133" s="27">
        <v>544467.36</v>
      </c>
      <c r="J133" s="27">
        <v>594298.37</v>
      </c>
      <c r="K133" s="27">
        <v>360154.2</v>
      </c>
      <c r="L133" s="68"/>
    </row>
    <row r="134" spans="1:16" x14ac:dyDescent="0.3">
      <c r="A134" s="47" t="s">
        <v>353</v>
      </c>
      <c r="B134" s="37" t="s">
        <v>353</v>
      </c>
      <c r="C134" s="38"/>
      <c r="D134" s="38"/>
      <c r="E134" s="38"/>
      <c r="F134" s="38"/>
      <c r="G134" s="48" t="s">
        <v>353</v>
      </c>
      <c r="H134" s="26"/>
      <c r="I134" s="26"/>
      <c r="J134" s="26"/>
      <c r="K134" s="26"/>
      <c r="L134" s="69"/>
    </row>
    <row r="135" spans="1:16" x14ac:dyDescent="0.3">
      <c r="A135" s="43" t="s">
        <v>550</v>
      </c>
      <c r="B135" s="37" t="s">
        <v>353</v>
      </c>
      <c r="C135" s="38"/>
      <c r="D135" s="44" t="s">
        <v>551</v>
      </c>
      <c r="E135" s="40"/>
      <c r="F135" s="40"/>
      <c r="G135" s="40"/>
      <c r="H135" s="25">
        <v>10070136.939999999</v>
      </c>
      <c r="I135" s="25">
        <v>3079669.8</v>
      </c>
      <c r="J135" s="25">
        <v>3274636.71</v>
      </c>
      <c r="K135" s="25">
        <v>10265103.85</v>
      </c>
      <c r="L135" s="72"/>
      <c r="P135" s="53"/>
    </row>
    <row r="136" spans="1:16" x14ac:dyDescent="0.3">
      <c r="A136" s="43" t="s">
        <v>552</v>
      </c>
      <c r="B136" s="37" t="s">
        <v>353</v>
      </c>
      <c r="C136" s="38"/>
      <c r="D136" s="38"/>
      <c r="E136" s="44" t="s">
        <v>551</v>
      </c>
      <c r="F136" s="40"/>
      <c r="G136" s="40"/>
      <c r="H136" s="25">
        <v>10070136.939999999</v>
      </c>
      <c r="I136" s="25">
        <v>3079669.8</v>
      </c>
      <c r="J136" s="25">
        <v>3274636.71</v>
      </c>
      <c r="K136" s="25">
        <v>10265103.85</v>
      </c>
      <c r="L136" s="72"/>
      <c r="P136" s="53"/>
    </row>
    <row r="137" spans="1:16" x14ac:dyDescent="0.3">
      <c r="A137" s="43" t="s">
        <v>553</v>
      </c>
      <c r="B137" s="37" t="s">
        <v>353</v>
      </c>
      <c r="C137" s="38"/>
      <c r="D137" s="38"/>
      <c r="E137" s="38"/>
      <c r="F137" s="44" t="s">
        <v>551</v>
      </c>
      <c r="G137" s="40"/>
      <c r="H137" s="25">
        <v>10070136.939999999</v>
      </c>
      <c r="I137" s="25">
        <v>3079669.8</v>
      </c>
      <c r="J137" s="25">
        <v>3274636.71</v>
      </c>
      <c r="K137" s="25">
        <v>10265103.85</v>
      </c>
      <c r="L137" s="72"/>
      <c r="P137" s="53"/>
    </row>
    <row r="138" spans="1:16" x14ac:dyDescent="0.3">
      <c r="A138" s="45" t="s">
        <v>554</v>
      </c>
      <c r="B138" s="37" t="s">
        <v>353</v>
      </c>
      <c r="C138" s="38"/>
      <c r="D138" s="38"/>
      <c r="E138" s="38"/>
      <c r="F138" s="38"/>
      <c r="G138" s="46" t="s">
        <v>555</v>
      </c>
      <c r="H138" s="27">
        <v>10070136.939999999</v>
      </c>
      <c r="I138" s="27">
        <v>3079669.8</v>
      </c>
      <c r="J138" s="27">
        <v>3274636.71</v>
      </c>
      <c r="K138" s="27">
        <v>10265103.85</v>
      </c>
      <c r="L138" s="68"/>
      <c r="P138" s="53"/>
    </row>
    <row r="139" spans="1:16" x14ac:dyDescent="0.3">
      <c r="A139" s="43" t="s">
        <v>353</v>
      </c>
      <c r="B139" s="37" t="s">
        <v>353</v>
      </c>
      <c r="C139" s="38"/>
      <c r="D139" s="44" t="s">
        <v>353</v>
      </c>
      <c r="E139" s="40"/>
      <c r="F139" s="40"/>
      <c r="G139" s="40"/>
      <c r="H139" s="28"/>
      <c r="I139" s="28"/>
      <c r="J139" s="28"/>
      <c r="K139" s="28"/>
      <c r="L139" s="73"/>
      <c r="P139" s="53"/>
    </row>
    <row r="140" spans="1:16" x14ac:dyDescent="0.3">
      <c r="A140" s="43" t="s">
        <v>556</v>
      </c>
      <c r="B140" s="36" t="s">
        <v>353</v>
      </c>
      <c r="C140" s="44" t="s">
        <v>557</v>
      </c>
      <c r="D140" s="40"/>
      <c r="E140" s="40"/>
      <c r="F140" s="40"/>
      <c r="G140" s="40"/>
      <c r="H140" s="25">
        <v>5226665.83</v>
      </c>
      <c r="I140" s="25">
        <v>177125.84</v>
      </c>
      <c r="J140" s="25">
        <v>0</v>
      </c>
      <c r="K140" s="25">
        <v>5049539.99</v>
      </c>
      <c r="L140" s="72"/>
      <c r="P140" s="53"/>
    </row>
    <row r="141" spans="1:16" x14ac:dyDescent="0.3">
      <c r="A141" s="43" t="s">
        <v>558</v>
      </c>
      <c r="B141" s="37" t="s">
        <v>353</v>
      </c>
      <c r="C141" s="38"/>
      <c r="D141" s="44" t="s">
        <v>559</v>
      </c>
      <c r="E141" s="40"/>
      <c r="F141" s="40"/>
      <c r="G141" s="40"/>
      <c r="H141" s="25">
        <v>5226665.83</v>
      </c>
      <c r="I141" s="25">
        <v>177125.84</v>
      </c>
      <c r="J141" s="25">
        <v>0</v>
      </c>
      <c r="K141" s="25">
        <v>5049539.99</v>
      </c>
      <c r="L141" s="72"/>
    </row>
    <row r="142" spans="1:16" x14ac:dyDescent="0.3">
      <c r="A142" s="43" t="s">
        <v>560</v>
      </c>
      <c r="B142" s="37" t="s">
        <v>353</v>
      </c>
      <c r="C142" s="38"/>
      <c r="D142" s="38"/>
      <c r="E142" s="44" t="s">
        <v>561</v>
      </c>
      <c r="F142" s="40"/>
      <c r="G142" s="40"/>
      <c r="H142" s="25">
        <v>4845369.34</v>
      </c>
      <c r="I142" s="25">
        <v>144466.51</v>
      </c>
      <c r="J142" s="25">
        <v>0</v>
      </c>
      <c r="K142" s="25">
        <v>4700902.83</v>
      </c>
      <c r="L142" s="72"/>
    </row>
    <row r="143" spans="1:16" x14ac:dyDescent="0.3">
      <c r="A143" s="43" t="s">
        <v>562</v>
      </c>
      <c r="B143" s="37" t="s">
        <v>353</v>
      </c>
      <c r="C143" s="38"/>
      <c r="D143" s="38"/>
      <c r="E143" s="38"/>
      <c r="F143" s="44" t="s">
        <v>561</v>
      </c>
      <c r="G143" s="40"/>
      <c r="H143" s="25">
        <v>4845369.34</v>
      </c>
      <c r="I143" s="25">
        <v>144466.51</v>
      </c>
      <c r="J143" s="25">
        <v>0</v>
      </c>
      <c r="K143" s="25">
        <v>4700902.83</v>
      </c>
      <c r="L143" s="72"/>
    </row>
    <row r="144" spans="1:16" x14ac:dyDescent="0.3">
      <c r="A144" s="45" t="s">
        <v>563</v>
      </c>
      <c r="B144" s="37" t="s">
        <v>353</v>
      </c>
      <c r="C144" s="38"/>
      <c r="D144" s="38"/>
      <c r="E144" s="38"/>
      <c r="F144" s="38"/>
      <c r="G144" s="46" t="s">
        <v>564</v>
      </c>
      <c r="H144" s="27">
        <v>4845369.34</v>
      </c>
      <c r="I144" s="27">
        <v>144466.51</v>
      </c>
      <c r="J144" s="27">
        <v>0</v>
      </c>
      <c r="K144" s="27">
        <v>4700902.83</v>
      </c>
      <c r="L144" s="68"/>
    </row>
    <row r="145" spans="1:15" x14ac:dyDescent="0.3">
      <c r="A145" s="47" t="s">
        <v>353</v>
      </c>
      <c r="B145" s="37" t="s">
        <v>353</v>
      </c>
      <c r="C145" s="38"/>
      <c r="D145" s="38"/>
      <c r="E145" s="38"/>
      <c r="F145" s="38"/>
      <c r="G145" s="48" t="s">
        <v>353</v>
      </c>
      <c r="H145" s="26"/>
      <c r="I145" s="26"/>
      <c r="J145" s="26"/>
      <c r="K145" s="26"/>
      <c r="L145" s="69"/>
    </row>
    <row r="146" spans="1:15" x14ac:dyDescent="0.3">
      <c r="A146" s="43" t="s">
        <v>565</v>
      </c>
      <c r="B146" s="37" t="s">
        <v>353</v>
      </c>
      <c r="C146" s="38"/>
      <c r="D146" s="38"/>
      <c r="E146" s="44" t="s">
        <v>566</v>
      </c>
      <c r="F146" s="40"/>
      <c r="G146" s="40"/>
      <c r="H146" s="25">
        <v>9110.7900000000009</v>
      </c>
      <c r="I146" s="25">
        <v>312.01</v>
      </c>
      <c r="J146" s="25">
        <v>0</v>
      </c>
      <c r="K146" s="25">
        <v>8798.7800000000007</v>
      </c>
      <c r="L146" s="72"/>
    </row>
    <row r="147" spans="1:15" x14ac:dyDescent="0.3">
      <c r="A147" s="43" t="s">
        <v>567</v>
      </c>
      <c r="B147" s="37" t="s">
        <v>353</v>
      </c>
      <c r="C147" s="38"/>
      <c r="D147" s="38"/>
      <c r="E147" s="38"/>
      <c r="F147" s="44" t="s">
        <v>566</v>
      </c>
      <c r="G147" s="40"/>
      <c r="H147" s="25">
        <v>9110.7900000000009</v>
      </c>
      <c r="I147" s="25">
        <v>312.01</v>
      </c>
      <c r="J147" s="25">
        <v>0</v>
      </c>
      <c r="K147" s="25">
        <v>8798.7800000000007</v>
      </c>
      <c r="L147" s="72"/>
      <c r="O147" s="53"/>
    </row>
    <row r="148" spans="1:15" x14ac:dyDescent="0.3">
      <c r="A148" s="45" t="s">
        <v>568</v>
      </c>
      <c r="B148" s="37" t="s">
        <v>353</v>
      </c>
      <c r="C148" s="38"/>
      <c r="D148" s="38"/>
      <c r="E148" s="38"/>
      <c r="F148" s="38"/>
      <c r="G148" s="46" t="s">
        <v>569</v>
      </c>
      <c r="H148" s="27">
        <v>9110.7900000000009</v>
      </c>
      <c r="I148" s="27">
        <v>312.01</v>
      </c>
      <c r="J148" s="27">
        <v>0</v>
      </c>
      <c r="K148" s="27">
        <v>8798.7800000000007</v>
      </c>
      <c r="L148" s="68"/>
      <c r="O148" s="53"/>
    </row>
    <row r="149" spans="1:15" x14ac:dyDescent="0.3">
      <c r="A149" s="47" t="s">
        <v>353</v>
      </c>
      <c r="B149" s="37" t="s">
        <v>353</v>
      </c>
      <c r="C149" s="38"/>
      <c r="D149" s="38"/>
      <c r="E149" s="38"/>
      <c r="F149" s="38"/>
      <c r="G149" s="48" t="s">
        <v>353</v>
      </c>
      <c r="H149" s="26"/>
      <c r="I149" s="26"/>
      <c r="J149" s="26"/>
      <c r="K149" s="26"/>
      <c r="L149" s="69"/>
      <c r="O149" s="53"/>
    </row>
    <row r="150" spans="1:15" x14ac:dyDescent="0.3">
      <c r="A150" s="43" t="s">
        <v>570</v>
      </c>
      <c r="B150" s="37" t="s">
        <v>353</v>
      </c>
      <c r="C150" s="38"/>
      <c r="D150" s="38"/>
      <c r="E150" s="44" t="s">
        <v>571</v>
      </c>
      <c r="F150" s="40"/>
      <c r="G150" s="40"/>
      <c r="H150" s="25">
        <v>372185.7</v>
      </c>
      <c r="I150" s="25">
        <v>32347.32</v>
      </c>
      <c r="J150" s="25">
        <v>0</v>
      </c>
      <c r="K150" s="25">
        <v>339838.38</v>
      </c>
      <c r="L150" s="72"/>
      <c r="O150" s="53"/>
    </row>
    <row r="151" spans="1:15" x14ac:dyDescent="0.3">
      <c r="A151" s="43" t="s">
        <v>572</v>
      </c>
      <c r="B151" s="37" t="s">
        <v>353</v>
      </c>
      <c r="C151" s="38"/>
      <c r="D151" s="38"/>
      <c r="E151" s="38"/>
      <c r="F151" s="44" t="s">
        <v>571</v>
      </c>
      <c r="G151" s="40"/>
      <c r="H151" s="25">
        <v>372185.7</v>
      </c>
      <c r="I151" s="25">
        <v>32347.32</v>
      </c>
      <c r="J151" s="25">
        <v>0</v>
      </c>
      <c r="K151" s="25">
        <v>339838.38</v>
      </c>
      <c r="L151" s="72"/>
    </row>
    <row r="152" spans="1:15" x14ac:dyDescent="0.3">
      <c r="A152" s="45" t="s">
        <v>573</v>
      </c>
      <c r="B152" s="37" t="s">
        <v>353</v>
      </c>
      <c r="C152" s="38"/>
      <c r="D152" s="38"/>
      <c r="E152" s="38"/>
      <c r="F152" s="38"/>
      <c r="G152" s="46" t="s">
        <v>574</v>
      </c>
      <c r="H152" s="27">
        <v>32347.32</v>
      </c>
      <c r="I152" s="27">
        <v>32347.32</v>
      </c>
      <c r="J152" s="27">
        <v>0</v>
      </c>
      <c r="K152" s="27">
        <v>0</v>
      </c>
      <c r="L152" s="68"/>
    </row>
    <row r="153" spans="1:15" x14ac:dyDescent="0.3">
      <c r="A153" s="45" t="s">
        <v>575</v>
      </c>
      <c r="B153" s="37" t="s">
        <v>353</v>
      </c>
      <c r="C153" s="38"/>
      <c r="D153" s="38"/>
      <c r="E153" s="38"/>
      <c r="F153" s="38"/>
      <c r="G153" s="46" t="s">
        <v>576</v>
      </c>
      <c r="H153" s="27">
        <v>339838.38</v>
      </c>
      <c r="I153" s="27">
        <v>0</v>
      </c>
      <c r="J153" s="27">
        <v>0</v>
      </c>
      <c r="K153" s="27">
        <v>339838.38</v>
      </c>
      <c r="L153" s="68"/>
    </row>
    <row r="154" spans="1:15" x14ac:dyDescent="0.3">
      <c r="A154" s="43" t="s">
        <v>353</v>
      </c>
      <c r="B154" s="37" t="s">
        <v>353</v>
      </c>
      <c r="C154" s="38"/>
      <c r="D154" s="44" t="s">
        <v>353</v>
      </c>
      <c r="E154" s="40"/>
      <c r="F154" s="40"/>
      <c r="G154" s="40"/>
      <c r="H154" s="28"/>
      <c r="I154" s="28"/>
      <c r="J154" s="28"/>
      <c r="K154" s="28"/>
      <c r="L154" s="73"/>
    </row>
    <row r="155" spans="1:15" x14ac:dyDescent="0.3">
      <c r="A155" s="43" t="s">
        <v>58</v>
      </c>
      <c r="B155" s="44" t="s">
        <v>577</v>
      </c>
      <c r="C155" s="40"/>
      <c r="D155" s="40"/>
      <c r="E155" s="40"/>
      <c r="F155" s="40"/>
      <c r="G155" s="40"/>
      <c r="H155" s="25">
        <v>16504017.15</v>
      </c>
      <c r="I155" s="25">
        <v>6198839.0700000003</v>
      </c>
      <c r="J155" s="25">
        <v>2994398.68</v>
      </c>
      <c r="K155" s="25">
        <v>19708457.539999999</v>
      </c>
      <c r="L155" s="74">
        <f>I155-J155</f>
        <v>3204440.39</v>
      </c>
    </row>
    <row r="156" spans="1:15" x14ac:dyDescent="0.3">
      <c r="A156" s="43" t="s">
        <v>578</v>
      </c>
      <c r="B156" s="36" t="s">
        <v>353</v>
      </c>
      <c r="C156" s="44" t="s">
        <v>579</v>
      </c>
      <c r="D156" s="40"/>
      <c r="E156" s="40"/>
      <c r="F156" s="40"/>
      <c r="G156" s="40"/>
      <c r="H156" s="25">
        <v>14538155.880000001</v>
      </c>
      <c r="I156" s="25">
        <v>5662549.9299999997</v>
      </c>
      <c r="J156" s="25">
        <v>2980125.41</v>
      </c>
      <c r="K156" s="25">
        <v>17220580.399999999</v>
      </c>
      <c r="L156" s="72"/>
    </row>
    <row r="157" spans="1:15" x14ac:dyDescent="0.3">
      <c r="A157" s="43" t="s">
        <v>580</v>
      </c>
      <c r="B157" s="37" t="s">
        <v>353</v>
      </c>
      <c r="C157" s="38"/>
      <c r="D157" s="44" t="s">
        <v>581</v>
      </c>
      <c r="E157" s="40"/>
      <c r="F157" s="40"/>
      <c r="G157" s="40"/>
      <c r="H157" s="25">
        <v>12658256.449999999</v>
      </c>
      <c r="I157" s="25">
        <v>5246305.25</v>
      </c>
      <c r="J157" s="25">
        <v>2980125.34</v>
      </c>
      <c r="K157" s="25">
        <v>14924436.359999999</v>
      </c>
      <c r="L157" s="72"/>
    </row>
    <row r="158" spans="1:15" x14ac:dyDescent="0.3">
      <c r="A158" s="43" t="s">
        <v>582</v>
      </c>
      <c r="B158" s="37" t="s">
        <v>353</v>
      </c>
      <c r="C158" s="38"/>
      <c r="D158" s="38"/>
      <c r="E158" s="44" t="s">
        <v>583</v>
      </c>
      <c r="F158" s="40"/>
      <c r="G158" s="40"/>
      <c r="H158" s="25">
        <v>350055.09</v>
      </c>
      <c r="I158" s="25">
        <v>66619.570000000007</v>
      </c>
      <c r="J158" s="25">
        <v>31757.18</v>
      </c>
      <c r="K158" s="25">
        <v>384917.48</v>
      </c>
      <c r="L158" s="72"/>
    </row>
    <row r="159" spans="1:15" x14ac:dyDescent="0.3">
      <c r="A159" s="43" t="s">
        <v>584</v>
      </c>
      <c r="B159" s="37" t="s">
        <v>353</v>
      </c>
      <c r="C159" s="38"/>
      <c r="D159" s="38"/>
      <c r="E159" s="38"/>
      <c r="F159" s="44" t="s">
        <v>585</v>
      </c>
      <c r="G159" s="40"/>
      <c r="H159" s="25">
        <v>180247.77</v>
      </c>
      <c r="I159" s="25">
        <v>0</v>
      </c>
      <c r="J159" s="25">
        <v>0</v>
      </c>
      <c r="K159" s="25">
        <v>180247.77</v>
      </c>
      <c r="L159" s="74">
        <f>I159-J159</f>
        <v>0</v>
      </c>
    </row>
    <row r="160" spans="1:15" x14ac:dyDescent="0.3">
      <c r="A160" s="45" t="s">
        <v>586</v>
      </c>
      <c r="B160" s="37" t="s">
        <v>353</v>
      </c>
      <c r="C160" s="38"/>
      <c r="D160" s="38"/>
      <c r="E160" s="38"/>
      <c r="F160" s="38"/>
      <c r="G160" s="46" t="s">
        <v>587</v>
      </c>
      <c r="H160" s="27">
        <v>96229.43</v>
      </c>
      <c r="I160" s="27">
        <v>0</v>
      </c>
      <c r="J160" s="27">
        <v>0</v>
      </c>
      <c r="K160" s="27">
        <v>96229.43</v>
      </c>
      <c r="L160" s="68"/>
    </row>
    <row r="161" spans="1:12" x14ac:dyDescent="0.3">
      <c r="A161" s="45" t="s">
        <v>588</v>
      </c>
      <c r="B161" s="37" t="s">
        <v>353</v>
      </c>
      <c r="C161" s="38"/>
      <c r="D161" s="38"/>
      <c r="E161" s="38"/>
      <c r="F161" s="38"/>
      <c r="G161" s="46" t="s">
        <v>589</v>
      </c>
      <c r="H161" s="27">
        <v>35986.5</v>
      </c>
      <c r="I161" s="27">
        <v>0</v>
      </c>
      <c r="J161" s="27">
        <v>0</v>
      </c>
      <c r="K161" s="27">
        <v>35986.5</v>
      </c>
      <c r="L161" s="68"/>
    </row>
    <row r="162" spans="1:12" x14ac:dyDescent="0.3">
      <c r="A162" s="45" t="s">
        <v>590</v>
      </c>
      <c r="B162" s="37" t="s">
        <v>353</v>
      </c>
      <c r="C162" s="38"/>
      <c r="D162" s="38"/>
      <c r="E162" s="38"/>
      <c r="F162" s="38"/>
      <c r="G162" s="46" t="s">
        <v>591</v>
      </c>
      <c r="H162" s="27">
        <v>8434.34</v>
      </c>
      <c r="I162" s="27">
        <v>0</v>
      </c>
      <c r="J162" s="27">
        <v>0</v>
      </c>
      <c r="K162" s="27">
        <v>8434.34</v>
      </c>
      <c r="L162" s="68"/>
    </row>
    <row r="163" spans="1:12" x14ac:dyDescent="0.3">
      <c r="A163" s="45" t="s">
        <v>592</v>
      </c>
      <c r="B163" s="37" t="s">
        <v>353</v>
      </c>
      <c r="C163" s="38"/>
      <c r="D163" s="38"/>
      <c r="E163" s="38"/>
      <c r="F163" s="38"/>
      <c r="G163" s="46" t="s">
        <v>593</v>
      </c>
      <c r="H163" s="27">
        <v>27714.13</v>
      </c>
      <c r="I163" s="27">
        <v>0</v>
      </c>
      <c r="J163" s="27">
        <v>0</v>
      </c>
      <c r="K163" s="27">
        <v>27714.13</v>
      </c>
      <c r="L163" s="68"/>
    </row>
    <row r="164" spans="1:12" x14ac:dyDescent="0.3">
      <c r="A164" s="45" t="s">
        <v>594</v>
      </c>
      <c r="B164" s="37" t="s">
        <v>353</v>
      </c>
      <c r="C164" s="38"/>
      <c r="D164" s="38"/>
      <c r="E164" s="38"/>
      <c r="F164" s="38"/>
      <c r="G164" s="46" t="s">
        <v>595</v>
      </c>
      <c r="H164" s="27">
        <v>8373.1200000000008</v>
      </c>
      <c r="I164" s="27">
        <v>0</v>
      </c>
      <c r="J164" s="27">
        <v>0</v>
      </c>
      <c r="K164" s="27">
        <v>8373.1200000000008</v>
      </c>
      <c r="L164" s="68"/>
    </row>
    <row r="165" spans="1:12" x14ac:dyDescent="0.3">
      <c r="A165" s="45" t="s">
        <v>596</v>
      </c>
      <c r="B165" s="37" t="s">
        <v>353</v>
      </c>
      <c r="C165" s="38"/>
      <c r="D165" s="38"/>
      <c r="E165" s="38"/>
      <c r="F165" s="38"/>
      <c r="G165" s="46" t="s">
        <v>597</v>
      </c>
      <c r="H165" s="27">
        <v>1046.6400000000001</v>
      </c>
      <c r="I165" s="27">
        <v>0</v>
      </c>
      <c r="J165" s="27">
        <v>0</v>
      </c>
      <c r="K165" s="27">
        <v>1046.6400000000001</v>
      </c>
      <c r="L165" s="68"/>
    </row>
    <row r="166" spans="1:12" x14ac:dyDescent="0.3">
      <c r="A166" s="45" t="s">
        <v>598</v>
      </c>
      <c r="B166" s="37" t="s">
        <v>353</v>
      </c>
      <c r="C166" s="38"/>
      <c r="D166" s="38"/>
      <c r="E166" s="38"/>
      <c r="F166" s="38"/>
      <c r="G166" s="46" t="s">
        <v>599</v>
      </c>
      <c r="H166" s="27">
        <v>36.54</v>
      </c>
      <c r="I166" s="27">
        <v>0</v>
      </c>
      <c r="J166" s="27">
        <v>0</v>
      </c>
      <c r="K166" s="27">
        <v>36.54</v>
      </c>
      <c r="L166" s="68"/>
    </row>
    <row r="167" spans="1:12" x14ac:dyDescent="0.3">
      <c r="A167" s="45" t="s">
        <v>600</v>
      </c>
      <c r="B167" s="37" t="s">
        <v>353</v>
      </c>
      <c r="C167" s="38"/>
      <c r="D167" s="38"/>
      <c r="E167" s="38"/>
      <c r="F167" s="38"/>
      <c r="G167" s="46" t="s">
        <v>601</v>
      </c>
      <c r="H167" s="27">
        <v>2427.0700000000002</v>
      </c>
      <c r="I167" s="27">
        <v>0</v>
      </c>
      <c r="J167" s="27">
        <v>0</v>
      </c>
      <c r="K167" s="27">
        <v>2427.0700000000002</v>
      </c>
      <c r="L167" s="68"/>
    </row>
    <row r="168" spans="1:12" x14ac:dyDescent="0.3">
      <c r="A168" s="47" t="s">
        <v>353</v>
      </c>
      <c r="B168" s="37" t="s">
        <v>353</v>
      </c>
      <c r="C168" s="38"/>
      <c r="D168" s="38"/>
      <c r="E168" s="38"/>
      <c r="F168" s="38"/>
      <c r="G168" s="48" t="s">
        <v>353</v>
      </c>
      <c r="H168" s="26"/>
      <c r="I168" s="26"/>
      <c r="J168" s="26"/>
      <c r="K168" s="26"/>
      <c r="L168" s="69"/>
    </row>
    <row r="169" spans="1:12" x14ac:dyDescent="0.3">
      <c r="A169" s="43" t="s">
        <v>602</v>
      </c>
      <c r="B169" s="37" t="s">
        <v>353</v>
      </c>
      <c r="C169" s="38"/>
      <c r="D169" s="38"/>
      <c r="E169" s="38"/>
      <c r="F169" s="44" t="s">
        <v>603</v>
      </c>
      <c r="G169" s="40"/>
      <c r="H169" s="25">
        <v>169807.32</v>
      </c>
      <c r="I169" s="25">
        <v>66619.570000000007</v>
      </c>
      <c r="J169" s="25">
        <v>31757.18</v>
      </c>
      <c r="K169" s="25">
        <v>204669.71</v>
      </c>
      <c r="L169" s="74">
        <f>I169-J169</f>
        <v>34862.390000000007</v>
      </c>
    </row>
    <row r="170" spans="1:12" x14ac:dyDescent="0.3">
      <c r="A170" s="45" t="s">
        <v>604</v>
      </c>
      <c r="B170" s="37" t="s">
        <v>353</v>
      </c>
      <c r="C170" s="38"/>
      <c r="D170" s="38"/>
      <c r="E170" s="38"/>
      <c r="F170" s="38"/>
      <c r="G170" s="46" t="s">
        <v>587</v>
      </c>
      <c r="H170" s="27">
        <v>105445.9</v>
      </c>
      <c r="I170" s="27">
        <v>21595</v>
      </c>
      <c r="J170" s="27">
        <v>0</v>
      </c>
      <c r="K170" s="27">
        <v>127040.9</v>
      </c>
      <c r="L170" s="68"/>
    </row>
    <row r="171" spans="1:12" x14ac:dyDescent="0.3">
      <c r="A171" s="45" t="s">
        <v>605</v>
      </c>
      <c r="B171" s="37" t="s">
        <v>353</v>
      </c>
      <c r="C171" s="38"/>
      <c r="D171" s="38"/>
      <c r="E171" s="38"/>
      <c r="F171" s="38"/>
      <c r="G171" s="46" t="s">
        <v>589</v>
      </c>
      <c r="H171" s="27">
        <v>20240.099999999999</v>
      </c>
      <c r="I171" s="27">
        <v>24570.32</v>
      </c>
      <c r="J171" s="27">
        <v>20240.099999999999</v>
      </c>
      <c r="K171" s="27">
        <v>24570.32</v>
      </c>
      <c r="L171" s="68"/>
    </row>
    <row r="172" spans="1:12" x14ac:dyDescent="0.3">
      <c r="A172" s="45" t="s">
        <v>606</v>
      </c>
      <c r="B172" s="37" t="s">
        <v>353</v>
      </c>
      <c r="C172" s="38"/>
      <c r="D172" s="38"/>
      <c r="E172" s="38"/>
      <c r="F172" s="38"/>
      <c r="G172" s="46" t="s">
        <v>591</v>
      </c>
      <c r="H172" s="27">
        <v>11517.08</v>
      </c>
      <c r="I172" s="27">
        <v>13820.82</v>
      </c>
      <c r="J172" s="27">
        <v>11517.08</v>
      </c>
      <c r="K172" s="27">
        <v>13820.82</v>
      </c>
      <c r="L172" s="68"/>
    </row>
    <row r="173" spans="1:12" x14ac:dyDescent="0.3">
      <c r="A173" s="45" t="s">
        <v>607</v>
      </c>
      <c r="B173" s="37" t="s">
        <v>353</v>
      </c>
      <c r="C173" s="38"/>
      <c r="D173" s="38"/>
      <c r="E173" s="38"/>
      <c r="F173" s="38"/>
      <c r="G173" s="46" t="s">
        <v>593</v>
      </c>
      <c r="H173" s="27">
        <v>21089.18</v>
      </c>
      <c r="I173" s="27">
        <v>4319</v>
      </c>
      <c r="J173" s="27">
        <v>0</v>
      </c>
      <c r="K173" s="27">
        <v>25408.18</v>
      </c>
      <c r="L173" s="68"/>
    </row>
    <row r="174" spans="1:12" x14ac:dyDescent="0.3">
      <c r="A174" s="45" t="s">
        <v>608</v>
      </c>
      <c r="B174" s="37" t="s">
        <v>353</v>
      </c>
      <c r="C174" s="38"/>
      <c r="D174" s="38"/>
      <c r="E174" s="38"/>
      <c r="F174" s="38"/>
      <c r="G174" s="46" t="s">
        <v>595</v>
      </c>
      <c r="H174" s="27">
        <v>8435.66</v>
      </c>
      <c r="I174" s="27">
        <v>1727.6</v>
      </c>
      <c r="J174" s="27">
        <v>0</v>
      </c>
      <c r="K174" s="27">
        <v>10163.26</v>
      </c>
      <c r="L174" s="68"/>
    </row>
    <row r="175" spans="1:12" x14ac:dyDescent="0.3">
      <c r="A175" s="45" t="s">
        <v>609</v>
      </c>
      <c r="B175" s="37" t="s">
        <v>353</v>
      </c>
      <c r="C175" s="38"/>
      <c r="D175" s="38"/>
      <c r="E175" s="38"/>
      <c r="F175" s="38"/>
      <c r="G175" s="46" t="s">
        <v>599</v>
      </c>
      <c r="H175" s="27">
        <v>36.54</v>
      </c>
      <c r="I175" s="27">
        <v>7.26</v>
      </c>
      <c r="J175" s="27">
        <v>0</v>
      </c>
      <c r="K175" s="27">
        <v>43.8</v>
      </c>
      <c r="L175" s="68"/>
    </row>
    <row r="176" spans="1:12" x14ac:dyDescent="0.3">
      <c r="A176" s="45" t="s">
        <v>610</v>
      </c>
      <c r="B176" s="37" t="s">
        <v>353</v>
      </c>
      <c r="C176" s="38"/>
      <c r="D176" s="38"/>
      <c r="E176" s="38"/>
      <c r="F176" s="38"/>
      <c r="G176" s="46" t="s">
        <v>601</v>
      </c>
      <c r="H176" s="27">
        <v>3042.86</v>
      </c>
      <c r="I176" s="27">
        <v>579.57000000000005</v>
      </c>
      <c r="J176" s="27">
        <v>0</v>
      </c>
      <c r="K176" s="27">
        <v>3622.43</v>
      </c>
      <c r="L176" s="68"/>
    </row>
    <row r="177" spans="1:12" x14ac:dyDescent="0.3">
      <c r="A177" s="47" t="s">
        <v>353</v>
      </c>
      <c r="B177" s="37" t="s">
        <v>353</v>
      </c>
      <c r="C177" s="38"/>
      <c r="D177" s="38"/>
      <c r="E177" s="38"/>
      <c r="F177" s="38"/>
      <c r="G177" s="48" t="s">
        <v>353</v>
      </c>
      <c r="H177" s="26"/>
      <c r="I177" s="26"/>
      <c r="J177" s="26"/>
      <c r="K177" s="26"/>
      <c r="L177" s="69"/>
    </row>
    <row r="178" spans="1:12" x14ac:dyDescent="0.3">
      <c r="A178" s="43" t="s">
        <v>611</v>
      </c>
      <c r="B178" s="37" t="s">
        <v>353</v>
      </c>
      <c r="C178" s="38"/>
      <c r="D178" s="38"/>
      <c r="E178" s="44" t="s">
        <v>612</v>
      </c>
      <c r="F178" s="40"/>
      <c r="G178" s="40"/>
      <c r="H178" s="25">
        <v>12196862.300000001</v>
      </c>
      <c r="I178" s="25">
        <v>5142183</v>
      </c>
      <c r="J178" s="25">
        <v>2931687.45</v>
      </c>
      <c r="K178" s="25">
        <v>14407357.85</v>
      </c>
      <c r="L178" s="72"/>
    </row>
    <row r="179" spans="1:12" x14ac:dyDescent="0.3">
      <c r="A179" s="43" t="s">
        <v>613</v>
      </c>
      <c r="B179" s="37" t="s">
        <v>353</v>
      </c>
      <c r="C179" s="38"/>
      <c r="D179" s="38"/>
      <c r="E179" s="38"/>
      <c r="F179" s="44" t="s">
        <v>585</v>
      </c>
      <c r="G179" s="40"/>
      <c r="H179" s="25">
        <v>1177899.55</v>
      </c>
      <c r="I179" s="25">
        <v>508853.07</v>
      </c>
      <c r="J179" s="25">
        <v>306473.95</v>
      </c>
      <c r="K179" s="25">
        <v>1380278.67</v>
      </c>
      <c r="L179" s="74">
        <f>I179-J179</f>
        <v>202379.12</v>
      </c>
    </row>
    <row r="180" spans="1:12" x14ac:dyDescent="0.3">
      <c r="A180" s="45" t="s">
        <v>614</v>
      </c>
      <c r="B180" s="37" t="s">
        <v>353</v>
      </c>
      <c r="C180" s="38"/>
      <c r="D180" s="38"/>
      <c r="E180" s="38"/>
      <c r="F180" s="38"/>
      <c r="G180" s="46" t="s">
        <v>587</v>
      </c>
      <c r="H180" s="27">
        <v>493762.03</v>
      </c>
      <c r="I180" s="27">
        <v>104525.68</v>
      </c>
      <c r="J180" s="27">
        <v>0</v>
      </c>
      <c r="K180" s="27">
        <v>598287.71</v>
      </c>
      <c r="L180" s="68"/>
    </row>
    <row r="181" spans="1:12" x14ac:dyDescent="0.3">
      <c r="A181" s="45" t="s">
        <v>615</v>
      </c>
      <c r="B181" s="37" t="s">
        <v>353</v>
      </c>
      <c r="C181" s="38"/>
      <c r="D181" s="38"/>
      <c r="E181" s="38"/>
      <c r="F181" s="38"/>
      <c r="G181" s="46" t="s">
        <v>589</v>
      </c>
      <c r="H181" s="27">
        <v>309521.42</v>
      </c>
      <c r="I181" s="27">
        <v>261233.49</v>
      </c>
      <c r="J181" s="27">
        <v>248688.81</v>
      </c>
      <c r="K181" s="27">
        <v>322066.09999999998</v>
      </c>
      <c r="L181" s="68"/>
    </row>
    <row r="182" spans="1:12" x14ac:dyDescent="0.3">
      <c r="A182" s="45" t="s">
        <v>616</v>
      </c>
      <c r="B182" s="37" t="s">
        <v>353</v>
      </c>
      <c r="C182" s="38"/>
      <c r="D182" s="38"/>
      <c r="E182" s="38"/>
      <c r="F182" s="38"/>
      <c r="G182" s="46" t="s">
        <v>591</v>
      </c>
      <c r="H182" s="27">
        <v>53342.01</v>
      </c>
      <c r="I182" s="27">
        <v>66329.429999999993</v>
      </c>
      <c r="J182" s="27">
        <v>53102.61</v>
      </c>
      <c r="K182" s="27">
        <v>66568.83</v>
      </c>
      <c r="L182" s="68"/>
    </row>
    <row r="183" spans="1:12" x14ac:dyDescent="0.3">
      <c r="A183" s="45" t="s">
        <v>617</v>
      </c>
      <c r="B183" s="37" t="s">
        <v>353</v>
      </c>
      <c r="C183" s="38"/>
      <c r="D183" s="38"/>
      <c r="E183" s="38"/>
      <c r="F183" s="38"/>
      <c r="G183" s="46" t="s">
        <v>618</v>
      </c>
      <c r="H183" s="27">
        <v>1709.17</v>
      </c>
      <c r="I183" s="27">
        <v>0</v>
      </c>
      <c r="J183" s="27">
        <v>0</v>
      </c>
      <c r="K183" s="27">
        <v>1709.17</v>
      </c>
      <c r="L183" s="68"/>
    </row>
    <row r="184" spans="1:12" x14ac:dyDescent="0.3">
      <c r="A184" s="45" t="s">
        <v>619</v>
      </c>
      <c r="B184" s="37" t="s">
        <v>353</v>
      </c>
      <c r="C184" s="38"/>
      <c r="D184" s="38"/>
      <c r="E184" s="38"/>
      <c r="F184" s="38"/>
      <c r="G184" s="46" t="s">
        <v>593</v>
      </c>
      <c r="H184" s="27">
        <v>144640.23000000001</v>
      </c>
      <c r="I184" s="27">
        <v>29899.63</v>
      </c>
      <c r="J184" s="27">
        <v>0</v>
      </c>
      <c r="K184" s="27">
        <v>174539.86</v>
      </c>
      <c r="L184" s="68"/>
    </row>
    <row r="185" spans="1:12" x14ac:dyDescent="0.3">
      <c r="A185" s="45" t="s">
        <v>620</v>
      </c>
      <c r="B185" s="37" t="s">
        <v>353</v>
      </c>
      <c r="C185" s="38"/>
      <c r="D185" s="38"/>
      <c r="E185" s="38"/>
      <c r="F185" s="38"/>
      <c r="G185" s="46" t="s">
        <v>595</v>
      </c>
      <c r="H185" s="27">
        <v>45235.58</v>
      </c>
      <c r="I185" s="27">
        <v>8879.25</v>
      </c>
      <c r="J185" s="27">
        <v>0</v>
      </c>
      <c r="K185" s="27">
        <v>54114.83</v>
      </c>
      <c r="L185" s="68"/>
    </row>
    <row r="186" spans="1:12" x14ac:dyDescent="0.3">
      <c r="A186" s="45" t="s">
        <v>621</v>
      </c>
      <c r="B186" s="37" t="s">
        <v>353</v>
      </c>
      <c r="C186" s="38"/>
      <c r="D186" s="38"/>
      <c r="E186" s="38"/>
      <c r="F186" s="38"/>
      <c r="G186" s="46" t="s">
        <v>597</v>
      </c>
      <c r="H186" s="27">
        <v>5376.86</v>
      </c>
      <c r="I186" s="27">
        <v>1110.8800000000001</v>
      </c>
      <c r="J186" s="27">
        <v>0</v>
      </c>
      <c r="K186" s="27">
        <v>6487.74</v>
      </c>
      <c r="L186" s="68"/>
    </row>
    <row r="187" spans="1:12" x14ac:dyDescent="0.3">
      <c r="A187" s="45" t="s">
        <v>622</v>
      </c>
      <c r="B187" s="37" t="s">
        <v>353</v>
      </c>
      <c r="C187" s="38"/>
      <c r="D187" s="38"/>
      <c r="E187" s="38"/>
      <c r="F187" s="38"/>
      <c r="G187" s="46" t="s">
        <v>623</v>
      </c>
      <c r="H187" s="27">
        <v>36919.089999999997</v>
      </c>
      <c r="I187" s="27">
        <v>11336.82</v>
      </c>
      <c r="J187" s="27">
        <v>4175.2299999999996</v>
      </c>
      <c r="K187" s="27">
        <v>44080.68</v>
      </c>
      <c r="L187" s="68"/>
    </row>
    <row r="188" spans="1:12" x14ac:dyDescent="0.3">
      <c r="A188" s="45" t="s">
        <v>624</v>
      </c>
      <c r="B188" s="37" t="s">
        <v>353</v>
      </c>
      <c r="C188" s="38"/>
      <c r="D188" s="38"/>
      <c r="E188" s="38"/>
      <c r="F188" s="38"/>
      <c r="G188" s="46" t="s">
        <v>599</v>
      </c>
      <c r="H188" s="27">
        <v>982.02</v>
      </c>
      <c r="I188" s="27">
        <v>204.96</v>
      </c>
      <c r="J188" s="27">
        <v>0</v>
      </c>
      <c r="K188" s="27">
        <v>1186.98</v>
      </c>
      <c r="L188" s="68"/>
    </row>
    <row r="189" spans="1:12" x14ac:dyDescent="0.3">
      <c r="A189" s="45" t="s">
        <v>625</v>
      </c>
      <c r="B189" s="37" t="s">
        <v>353</v>
      </c>
      <c r="C189" s="38"/>
      <c r="D189" s="38"/>
      <c r="E189" s="38"/>
      <c r="F189" s="38"/>
      <c r="G189" s="46" t="s">
        <v>601</v>
      </c>
      <c r="H189" s="27">
        <v>74799.960000000006</v>
      </c>
      <c r="I189" s="27">
        <v>21391.4</v>
      </c>
      <c r="J189" s="27">
        <v>0</v>
      </c>
      <c r="K189" s="27">
        <v>96191.360000000001</v>
      </c>
      <c r="L189" s="68"/>
    </row>
    <row r="190" spans="1:12" x14ac:dyDescent="0.3">
      <c r="A190" s="45" t="s">
        <v>626</v>
      </c>
      <c r="B190" s="37" t="s">
        <v>353</v>
      </c>
      <c r="C190" s="38"/>
      <c r="D190" s="38"/>
      <c r="E190" s="38"/>
      <c r="F190" s="38"/>
      <c r="G190" s="46" t="s">
        <v>627</v>
      </c>
      <c r="H190" s="27">
        <v>11012.18</v>
      </c>
      <c r="I190" s="27">
        <v>3359.53</v>
      </c>
      <c r="J190" s="27">
        <v>507.3</v>
      </c>
      <c r="K190" s="27">
        <v>13864.41</v>
      </c>
      <c r="L190" s="68"/>
    </row>
    <row r="191" spans="1:12" x14ac:dyDescent="0.3">
      <c r="A191" s="45" t="s">
        <v>628</v>
      </c>
      <c r="B191" s="37" t="s">
        <v>353</v>
      </c>
      <c r="C191" s="38"/>
      <c r="D191" s="38"/>
      <c r="E191" s="38"/>
      <c r="F191" s="38"/>
      <c r="G191" s="46" t="s">
        <v>629</v>
      </c>
      <c r="H191" s="27">
        <v>599</v>
      </c>
      <c r="I191" s="27">
        <v>582</v>
      </c>
      <c r="J191" s="27">
        <v>0</v>
      </c>
      <c r="K191" s="27">
        <v>1181</v>
      </c>
      <c r="L191" s="68"/>
    </row>
    <row r="192" spans="1:12" x14ac:dyDescent="0.3">
      <c r="A192" s="47" t="s">
        <v>353</v>
      </c>
      <c r="B192" s="37" t="s">
        <v>353</v>
      </c>
      <c r="C192" s="38"/>
      <c r="D192" s="38"/>
      <c r="E192" s="38"/>
      <c r="F192" s="38"/>
      <c r="G192" s="48" t="s">
        <v>353</v>
      </c>
      <c r="H192" s="26"/>
      <c r="I192" s="26"/>
      <c r="J192" s="26"/>
      <c r="K192" s="26"/>
      <c r="L192" s="69"/>
    </row>
    <row r="193" spans="1:12" x14ac:dyDescent="0.3">
      <c r="A193" s="43" t="s">
        <v>630</v>
      </c>
      <c r="B193" s="37" t="s">
        <v>353</v>
      </c>
      <c r="C193" s="38"/>
      <c r="D193" s="38"/>
      <c r="E193" s="38"/>
      <c r="F193" s="44" t="s">
        <v>603</v>
      </c>
      <c r="G193" s="40"/>
      <c r="H193" s="25">
        <v>11018962.75</v>
      </c>
      <c r="I193" s="25">
        <v>4633329.93</v>
      </c>
      <c r="J193" s="25">
        <v>2625213.5</v>
      </c>
      <c r="K193" s="25">
        <v>13027079.18</v>
      </c>
      <c r="L193" s="74">
        <f>I193-J193</f>
        <v>2008116.4299999997</v>
      </c>
    </row>
    <row r="194" spans="1:12" x14ac:dyDescent="0.3">
      <c r="A194" s="45" t="s">
        <v>631</v>
      </c>
      <c r="B194" s="37" t="s">
        <v>353</v>
      </c>
      <c r="C194" s="38"/>
      <c r="D194" s="38"/>
      <c r="E194" s="38"/>
      <c r="F194" s="38"/>
      <c r="G194" s="46" t="s">
        <v>587</v>
      </c>
      <c r="H194" s="27">
        <v>4901996</v>
      </c>
      <c r="I194" s="27">
        <v>1088177.69</v>
      </c>
      <c r="J194" s="27">
        <v>7886.89</v>
      </c>
      <c r="K194" s="27">
        <v>5982286.7999999998</v>
      </c>
      <c r="L194" s="68"/>
    </row>
    <row r="195" spans="1:12" x14ac:dyDescent="0.3">
      <c r="A195" s="45" t="s">
        <v>632</v>
      </c>
      <c r="B195" s="37" t="s">
        <v>353</v>
      </c>
      <c r="C195" s="38"/>
      <c r="D195" s="38"/>
      <c r="E195" s="38"/>
      <c r="F195" s="38"/>
      <c r="G195" s="46" t="s">
        <v>589</v>
      </c>
      <c r="H195" s="27">
        <v>2315699.7400000002</v>
      </c>
      <c r="I195" s="27">
        <v>2152083.75</v>
      </c>
      <c r="J195" s="27">
        <v>2001668.5</v>
      </c>
      <c r="K195" s="27">
        <v>2466114.9900000002</v>
      </c>
      <c r="L195" s="68"/>
    </row>
    <row r="196" spans="1:12" x14ac:dyDescent="0.3">
      <c r="A196" s="45" t="s">
        <v>633</v>
      </c>
      <c r="B196" s="37" t="s">
        <v>353</v>
      </c>
      <c r="C196" s="38"/>
      <c r="D196" s="38"/>
      <c r="E196" s="38"/>
      <c r="F196" s="38"/>
      <c r="G196" s="46" t="s">
        <v>591</v>
      </c>
      <c r="H196" s="27">
        <v>576425.01</v>
      </c>
      <c r="I196" s="27">
        <v>697954.14</v>
      </c>
      <c r="J196" s="27">
        <v>574114.6</v>
      </c>
      <c r="K196" s="27">
        <v>700264.55</v>
      </c>
      <c r="L196" s="68"/>
    </row>
    <row r="197" spans="1:12" x14ac:dyDescent="0.3">
      <c r="A197" s="45" t="s">
        <v>634</v>
      </c>
      <c r="B197" s="37" t="s">
        <v>353</v>
      </c>
      <c r="C197" s="38"/>
      <c r="D197" s="38"/>
      <c r="E197" s="38"/>
      <c r="F197" s="38"/>
      <c r="G197" s="46" t="s">
        <v>618</v>
      </c>
      <c r="H197" s="27">
        <v>19076.099999999999</v>
      </c>
      <c r="I197" s="27">
        <v>0</v>
      </c>
      <c r="J197" s="27">
        <v>0</v>
      </c>
      <c r="K197" s="27">
        <v>19076.099999999999</v>
      </c>
      <c r="L197" s="68"/>
    </row>
    <row r="198" spans="1:12" x14ac:dyDescent="0.3">
      <c r="A198" s="45" t="s">
        <v>635</v>
      </c>
      <c r="B198" s="37" t="s">
        <v>353</v>
      </c>
      <c r="C198" s="38"/>
      <c r="D198" s="38"/>
      <c r="E198" s="38"/>
      <c r="F198" s="38"/>
      <c r="G198" s="46" t="s">
        <v>636</v>
      </c>
      <c r="H198" s="27">
        <v>873.51</v>
      </c>
      <c r="I198" s="27">
        <v>654.89</v>
      </c>
      <c r="J198" s="27">
        <v>0</v>
      </c>
      <c r="K198" s="27">
        <v>1528.4</v>
      </c>
      <c r="L198" s="68"/>
    </row>
    <row r="199" spans="1:12" x14ac:dyDescent="0.3">
      <c r="A199" s="45" t="s">
        <v>637</v>
      </c>
      <c r="B199" s="37" t="s">
        <v>353</v>
      </c>
      <c r="C199" s="38"/>
      <c r="D199" s="38"/>
      <c r="E199" s="38"/>
      <c r="F199" s="38"/>
      <c r="G199" s="46" t="s">
        <v>593</v>
      </c>
      <c r="H199" s="27">
        <v>1378154.02</v>
      </c>
      <c r="I199" s="27">
        <v>296424.31</v>
      </c>
      <c r="J199" s="27">
        <v>0</v>
      </c>
      <c r="K199" s="27">
        <v>1674578.33</v>
      </c>
      <c r="L199" s="68"/>
    </row>
    <row r="200" spans="1:12" x14ac:dyDescent="0.3">
      <c r="A200" s="45" t="s">
        <v>638</v>
      </c>
      <c r="B200" s="37" t="s">
        <v>353</v>
      </c>
      <c r="C200" s="38"/>
      <c r="D200" s="38"/>
      <c r="E200" s="38"/>
      <c r="F200" s="38"/>
      <c r="G200" s="46" t="s">
        <v>595</v>
      </c>
      <c r="H200" s="27">
        <v>451406.47</v>
      </c>
      <c r="I200" s="27">
        <v>88235.09</v>
      </c>
      <c r="J200" s="27">
        <v>0</v>
      </c>
      <c r="K200" s="27">
        <v>539641.56000000006</v>
      </c>
      <c r="L200" s="68"/>
    </row>
    <row r="201" spans="1:12" x14ac:dyDescent="0.3">
      <c r="A201" s="45" t="s">
        <v>639</v>
      </c>
      <c r="B201" s="37" t="s">
        <v>353</v>
      </c>
      <c r="C201" s="38"/>
      <c r="D201" s="38"/>
      <c r="E201" s="38"/>
      <c r="F201" s="38"/>
      <c r="G201" s="46" t="s">
        <v>597</v>
      </c>
      <c r="H201" s="27">
        <v>51302.04</v>
      </c>
      <c r="I201" s="27">
        <v>11072.27</v>
      </c>
      <c r="J201" s="27">
        <v>0</v>
      </c>
      <c r="K201" s="27">
        <v>62374.31</v>
      </c>
      <c r="L201" s="68"/>
    </row>
    <row r="202" spans="1:12" x14ac:dyDescent="0.3">
      <c r="A202" s="45" t="s">
        <v>640</v>
      </c>
      <c r="B202" s="37" t="s">
        <v>353</v>
      </c>
      <c r="C202" s="38"/>
      <c r="D202" s="38"/>
      <c r="E202" s="38"/>
      <c r="F202" s="38"/>
      <c r="G202" s="46" t="s">
        <v>623</v>
      </c>
      <c r="H202" s="27">
        <v>416005.38</v>
      </c>
      <c r="I202" s="27">
        <v>121027.11</v>
      </c>
      <c r="J202" s="27">
        <v>36218.29</v>
      </c>
      <c r="K202" s="27">
        <v>500814.2</v>
      </c>
      <c r="L202" s="68"/>
    </row>
    <row r="203" spans="1:12" x14ac:dyDescent="0.3">
      <c r="A203" s="45" t="s">
        <v>641</v>
      </c>
      <c r="B203" s="37" t="s">
        <v>353</v>
      </c>
      <c r="C203" s="38"/>
      <c r="D203" s="38"/>
      <c r="E203" s="38"/>
      <c r="F203" s="38"/>
      <c r="G203" s="46" t="s">
        <v>599</v>
      </c>
      <c r="H203" s="27">
        <v>13339.41</v>
      </c>
      <c r="I203" s="27">
        <v>2701.56</v>
      </c>
      <c r="J203" s="27">
        <v>0.12</v>
      </c>
      <c r="K203" s="27">
        <v>16040.85</v>
      </c>
      <c r="L203" s="68"/>
    </row>
    <row r="204" spans="1:12" x14ac:dyDescent="0.3">
      <c r="A204" s="45" t="s">
        <v>642</v>
      </c>
      <c r="B204" s="37" t="s">
        <v>353</v>
      </c>
      <c r="C204" s="38"/>
      <c r="D204" s="38"/>
      <c r="E204" s="38"/>
      <c r="F204" s="38"/>
      <c r="G204" s="46" t="s">
        <v>601</v>
      </c>
      <c r="H204" s="27">
        <v>813284.03</v>
      </c>
      <c r="I204" s="27">
        <v>141865.54999999999</v>
      </c>
      <c r="J204" s="27">
        <v>0</v>
      </c>
      <c r="K204" s="27">
        <v>955149.58</v>
      </c>
      <c r="L204" s="68"/>
    </row>
    <row r="205" spans="1:12" x14ac:dyDescent="0.3">
      <c r="A205" s="45" t="s">
        <v>643</v>
      </c>
      <c r="B205" s="37" t="s">
        <v>353</v>
      </c>
      <c r="C205" s="38"/>
      <c r="D205" s="38"/>
      <c r="E205" s="38"/>
      <c r="F205" s="38"/>
      <c r="G205" s="46" t="s">
        <v>627</v>
      </c>
      <c r="H205" s="27">
        <v>76842.33</v>
      </c>
      <c r="I205" s="27">
        <v>31141.759999999998</v>
      </c>
      <c r="J205" s="27">
        <v>5325.1</v>
      </c>
      <c r="K205" s="27">
        <v>102658.99</v>
      </c>
      <c r="L205" s="68"/>
    </row>
    <row r="206" spans="1:12" x14ac:dyDescent="0.3">
      <c r="A206" s="45" t="s">
        <v>644</v>
      </c>
      <c r="B206" s="37" t="s">
        <v>353</v>
      </c>
      <c r="C206" s="38"/>
      <c r="D206" s="38"/>
      <c r="E206" s="38"/>
      <c r="F206" s="38"/>
      <c r="G206" s="46" t="s">
        <v>629</v>
      </c>
      <c r="H206" s="27">
        <v>4558.71</v>
      </c>
      <c r="I206" s="27">
        <v>1991.81</v>
      </c>
      <c r="J206" s="27">
        <v>0</v>
      </c>
      <c r="K206" s="27">
        <v>6550.52</v>
      </c>
      <c r="L206" s="68"/>
    </row>
    <row r="207" spans="1:12" x14ac:dyDescent="0.3">
      <c r="A207" s="47" t="s">
        <v>353</v>
      </c>
      <c r="B207" s="37" t="s">
        <v>353</v>
      </c>
      <c r="C207" s="38"/>
      <c r="D207" s="38"/>
      <c r="E207" s="38"/>
      <c r="F207" s="38"/>
      <c r="G207" s="48" t="s">
        <v>353</v>
      </c>
      <c r="H207" s="26"/>
      <c r="I207" s="26"/>
      <c r="J207" s="26"/>
      <c r="K207" s="26"/>
      <c r="L207" s="69"/>
    </row>
    <row r="208" spans="1:12" x14ac:dyDescent="0.3">
      <c r="A208" s="43" t="s">
        <v>645</v>
      </c>
      <c r="B208" s="37" t="s">
        <v>353</v>
      </c>
      <c r="C208" s="38"/>
      <c r="D208" s="38"/>
      <c r="E208" s="44" t="s">
        <v>646</v>
      </c>
      <c r="F208" s="40"/>
      <c r="G208" s="40"/>
      <c r="H208" s="25">
        <v>0</v>
      </c>
      <c r="I208" s="25">
        <v>140.69</v>
      </c>
      <c r="J208" s="25">
        <v>0</v>
      </c>
      <c r="K208" s="25">
        <v>140.69</v>
      </c>
      <c r="L208" s="74">
        <f>I208-J208</f>
        <v>140.69</v>
      </c>
    </row>
    <row r="209" spans="1:12" x14ac:dyDescent="0.3">
      <c r="A209" s="43" t="s">
        <v>647</v>
      </c>
      <c r="B209" s="37" t="s">
        <v>353</v>
      </c>
      <c r="C209" s="38"/>
      <c r="D209" s="38"/>
      <c r="E209" s="38"/>
      <c r="F209" s="44" t="s">
        <v>585</v>
      </c>
      <c r="G209" s="40"/>
      <c r="H209" s="25">
        <v>0</v>
      </c>
      <c r="I209" s="25">
        <v>140.69</v>
      </c>
      <c r="J209" s="25">
        <v>0</v>
      </c>
      <c r="K209" s="25">
        <v>140.69</v>
      </c>
      <c r="L209" s="72"/>
    </row>
    <row r="210" spans="1:12" x14ac:dyDescent="0.3">
      <c r="A210" s="45" t="s">
        <v>649</v>
      </c>
      <c r="B210" s="37" t="s">
        <v>353</v>
      </c>
      <c r="C210" s="38"/>
      <c r="D210" s="38"/>
      <c r="E210" s="38"/>
      <c r="F210" s="38"/>
      <c r="G210" s="46" t="s">
        <v>627</v>
      </c>
      <c r="H210" s="27">
        <v>0</v>
      </c>
      <c r="I210" s="27">
        <v>140.69</v>
      </c>
      <c r="J210" s="27">
        <v>0</v>
      </c>
      <c r="K210" s="27">
        <v>140.69</v>
      </c>
      <c r="L210" s="68"/>
    </row>
    <row r="211" spans="1:12" x14ac:dyDescent="0.3">
      <c r="A211" s="47" t="s">
        <v>353</v>
      </c>
      <c r="B211" s="37" t="s">
        <v>353</v>
      </c>
      <c r="C211" s="38"/>
      <c r="D211" s="38"/>
      <c r="E211" s="38"/>
      <c r="F211" s="38"/>
      <c r="G211" s="48" t="s">
        <v>353</v>
      </c>
      <c r="H211" s="26"/>
      <c r="I211" s="26"/>
      <c r="J211" s="26"/>
      <c r="K211" s="26"/>
      <c r="L211" s="69"/>
    </row>
    <row r="212" spans="1:12" x14ac:dyDescent="0.3">
      <c r="A212" s="43" t="s">
        <v>652</v>
      </c>
      <c r="B212" s="37" t="s">
        <v>353</v>
      </c>
      <c r="C212" s="38"/>
      <c r="D212" s="38"/>
      <c r="E212" s="44" t="s">
        <v>653</v>
      </c>
      <c r="F212" s="40"/>
      <c r="G212" s="40"/>
      <c r="H212" s="25">
        <v>111339.06</v>
      </c>
      <c r="I212" s="25">
        <v>37361.99</v>
      </c>
      <c r="J212" s="25">
        <v>16680.71</v>
      </c>
      <c r="K212" s="25">
        <v>132020.34</v>
      </c>
      <c r="L212" s="72"/>
    </row>
    <row r="213" spans="1:12" x14ac:dyDescent="0.3">
      <c r="A213" s="43" t="s">
        <v>654</v>
      </c>
      <c r="B213" s="37" t="s">
        <v>353</v>
      </c>
      <c r="C213" s="38"/>
      <c r="D213" s="38"/>
      <c r="E213" s="38"/>
      <c r="F213" s="44" t="s">
        <v>603</v>
      </c>
      <c r="G213" s="40"/>
      <c r="H213" s="25">
        <v>111339.06</v>
      </c>
      <c r="I213" s="25">
        <v>37361.99</v>
      </c>
      <c r="J213" s="25">
        <v>16680.71</v>
      </c>
      <c r="K213" s="25">
        <v>132020.34</v>
      </c>
      <c r="L213" s="74">
        <f>I213-J213</f>
        <v>20681.28</v>
      </c>
    </row>
    <row r="214" spans="1:12" x14ac:dyDescent="0.3">
      <c r="A214" s="45" t="s">
        <v>655</v>
      </c>
      <c r="B214" s="37" t="s">
        <v>353</v>
      </c>
      <c r="C214" s="38"/>
      <c r="D214" s="38"/>
      <c r="E214" s="38"/>
      <c r="F214" s="38"/>
      <c r="G214" s="46" t="s">
        <v>587</v>
      </c>
      <c r="H214" s="27">
        <v>44113.78</v>
      </c>
      <c r="I214" s="27">
        <v>9737.42</v>
      </c>
      <c r="J214" s="27">
        <v>0</v>
      </c>
      <c r="K214" s="27">
        <v>53851.199999999997</v>
      </c>
      <c r="L214" s="68"/>
    </row>
    <row r="215" spans="1:12" x14ac:dyDescent="0.3">
      <c r="A215" s="45" t="s">
        <v>656</v>
      </c>
      <c r="B215" s="37" t="s">
        <v>353</v>
      </c>
      <c r="C215" s="38"/>
      <c r="D215" s="38"/>
      <c r="E215" s="38"/>
      <c r="F215" s="38"/>
      <c r="G215" s="46" t="s">
        <v>589</v>
      </c>
      <c r="H215" s="27">
        <v>19056.57</v>
      </c>
      <c r="I215" s="27">
        <v>12260.27</v>
      </c>
      <c r="J215" s="27">
        <v>10794.5</v>
      </c>
      <c r="K215" s="27">
        <v>20522.34</v>
      </c>
      <c r="L215" s="68"/>
    </row>
    <row r="216" spans="1:12" x14ac:dyDescent="0.3">
      <c r="A216" s="45" t="s">
        <v>657</v>
      </c>
      <c r="B216" s="37" t="s">
        <v>353</v>
      </c>
      <c r="C216" s="38"/>
      <c r="D216" s="38"/>
      <c r="E216" s="38"/>
      <c r="F216" s="38"/>
      <c r="G216" s="46" t="s">
        <v>591</v>
      </c>
      <c r="H216" s="27">
        <v>5561.06</v>
      </c>
      <c r="I216" s="27">
        <v>6596.19</v>
      </c>
      <c r="J216" s="27">
        <v>5496.82</v>
      </c>
      <c r="K216" s="27">
        <v>6660.43</v>
      </c>
      <c r="L216" s="68"/>
    </row>
    <row r="217" spans="1:12" x14ac:dyDescent="0.3">
      <c r="A217" s="45" t="s">
        <v>659</v>
      </c>
      <c r="B217" s="37" t="s">
        <v>353</v>
      </c>
      <c r="C217" s="38"/>
      <c r="D217" s="38"/>
      <c r="E217" s="38"/>
      <c r="F217" s="38"/>
      <c r="G217" s="46" t="s">
        <v>636</v>
      </c>
      <c r="H217" s="27">
        <v>787.98</v>
      </c>
      <c r="I217" s="27">
        <v>0</v>
      </c>
      <c r="J217" s="27">
        <v>0</v>
      </c>
      <c r="K217" s="27">
        <v>787.98</v>
      </c>
      <c r="L217" s="68"/>
    </row>
    <row r="218" spans="1:12" x14ac:dyDescent="0.3">
      <c r="A218" s="45" t="s">
        <v>660</v>
      </c>
      <c r="B218" s="37" t="s">
        <v>353</v>
      </c>
      <c r="C218" s="38"/>
      <c r="D218" s="38"/>
      <c r="E218" s="38"/>
      <c r="F218" s="38"/>
      <c r="G218" s="46" t="s">
        <v>593</v>
      </c>
      <c r="H218" s="27">
        <v>13774.1</v>
      </c>
      <c r="I218" s="27">
        <v>2644.57</v>
      </c>
      <c r="J218" s="27">
        <v>0</v>
      </c>
      <c r="K218" s="27">
        <v>16418.669999999998</v>
      </c>
      <c r="L218" s="68"/>
    </row>
    <row r="219" spans="1:12" x14ac:dyDescent="0.3">
      <c r="A219" s="45" t="s">
        <v>661</v>
      </c>
      <c r="B219" s="37" t="s">
        <v>353</v>
      </c>
      <c r="C219" s="38"/>
      <c r="D219" s="38"/>
      <c r="E219" s="38"/>
      <c r="F219" s="38"/>
      <c r="G219" s="46" t="s">
        <v>595</v>
      </c>
      <c r="H219" s="27">
        <v>4069.67</v>
      </c>
      <c r="I219" s="27">
        <v>779.02</v>
      </c>
      <c r="J219" s="27">
        <v>0</v>
      </c>
      <c r="K219" s="27">
        <v>4848.6899999999996</v>
      </c>
      <c r="L219" s="68"/>
    </row>
    <row r="220" spans="1:12" x14ac:dyDescent="0.3">
      <c r="A220" s="45" t="s">
        <v>662</v>
      </c>
      <c r="B220" s="37" t="s">
        <v>353</v>
      </c>
      <c r="C220" s="38"/>
      <c r="D220" s="38"/>
      <c r="E220" s="38"/>
      <c r="F220" s="38"/>
      <c r="G220" s="46" t="s">
        <v>597</v>
      </c>
      <c r="H220" s="27">
        <v>517.36</v>
      </c>
      <c r="I220" s="27">
        <v>97.35</v>
      </c>
      <c r="J220" s="27">
        <v>0</v>
      </c>
      <c r="K220" s="27">
        <v>614.71</v>
      </c>
      <c r="L220" s="68"/>
    </row>
    <row r="221" spans="1:12" x14ac:dyDescent="0.3">
      <c r="A221" s="45" t="s">
        <v>663</v>
      </c>
      <c r="B221" s="37" t="s">
        <v>353</v>
      </c>
      <c r="C221" s="38"/>
      <c r="D221" s="38"/>
      <c r="E221" s="38"/>
      <c r="F221" s="38"/>
      <c r="G221" s="46" t="s">
        <v>623</v>
      </c>
      <c r="H221" s="27">
        <v>5398.29</v>
      </c>
      <c r="I221" s="27">
        <v>1469.61</v>
      </c>
      <c r="J221" s="27">
        <v>350.73</v>
      </c>
      <c r="K221" s="27">
        <v>6517.17</v>
      </c>
      <c r="L221" s="68"/>
    </row>
    <row r="222" spans="1:12" x14ac:dyDescent="0.3">
      <c r="A222" s="45" t="s">
        <v>664</v>
      </c>
      <c r="B222" s="37" t="s">
        <v>353</v>
      </c>
      <c r="C222" s="38"/>
      <c r="D222" s="38"/>
      <c r="E222" s="38"/>
      <c r="F222" s="38"/>
      <c r="G222" s="46" t="s">
        <v>599</v>
      </c>
      <c r="H222" s="27">
        <v>495.22</v>
      </c>
      <c r="I222" s="27">
        <v>93.94</v>
      </c>
      <c r="J222" s="27">
        <v>0.02</v>
      </c>
      <c r="K222" s="27">
        <v>589.14</v>
      </c>
      <c r="L222" s="68"/>
    </row>
    <row r="223" spans="1:12" x14ac:dyDescent="0.3">
      <c r="A223" s="45" t="s">
        <v>665</v>
      </c>
      <c r="B223" s="37" t="s">
        <v>353</v>
      </c>
      <c r="C223" s="38"/>
      <c r="D223" s="38"/>
      <c r="E223" s="38"/>
      <c r="F223" s="38"/>
      <c r="G223" s="46" t="s">
        <v>601</v>
      </c>
      <c r="H223" s="27">
        <v>15609.91</v>
      </c>
      <c r="I223" s="27">
        <v>3213.21</v>
      </c>
      <c r="J223" s="27">
        <v>0</v>
      </c>
      <c r="K223" s="27">
        <v>18823.12</v>
      </c>
      <c r="L223" s="68"/>
    </row>
    <row r="224" spans="1:12" x14ac:dyDescent="0.3">
      <c r="A224" s="45" t="s">
        <v>666</v>
      </c>
      <c r="B224" s="37" t="s">
        <v>353</v>
      </c>
      <c r="C224" s="38"/>
      <c r="D224" s="38"/>
      <c r="E224" s="38"/>
      <c r="F224" s="38"/>
      <c r="G224" s="46" t="s">
        <v>627</v>
      </c>
      <c r="H224" s="27">
        <v>1955.12</v>
      </c>
      <c r="I224" s="27">
        <v>470.41</v>
      </c>
      <c r="J224" s="27">
        <v>38.64</v>
      </c>
      <c r="K224" s="27">
        <v>2386.89</v>
      </c>
      <c r="L224" s="68"/>
    </row>
    <row r="225" spans="1:12" x14ac:dyDescent="0.3">
      <c r="A225" s="47" t="s">
        <v>353</v>
      </c>
      <c r="B225" s="37" t="s">
        <v>353</v>
      </c>
      <c r="C225" s="38"/>
      <c r="D225" s="38"/>
      <c r="E225" s="38"/>
      <c r="F225" s="38"/>
      <c r="G225" s="48" t="s">
        <v>353</v>
      </c>
      <c r="H225" s="26"/>
      <c r="I225" s="26"/>
      <c r="J225" s="26"/>
      <c r="K225" s="26"/>
      <c r="L225" s="69"/>
    </row>
    <row r="226" spans="1:12" x14ac:dyDescent="0.3">
      <c r="A226" s="43" t="s">
        <v>667</v>
      </c>
      <c r="B226" s="37" t="s">
        <v>353</v>
      </c>
      <c r="C226" s="38"/>
      <c r="D226" s="44" t="s">
        <v>668</v>
      </c>
      <c r="E226" s="40"/>
      <c r="F226" s="40"/>
      <c r="G226" s="40"/>
      <c r="H226" s="25">
        <v>1879899.43</v>
      </c>
      <c r="I226" s="25">
        <v>416244.68</v>
      </c>
      <c r="J226" s="25">
        <v>7.0000000000000007E-2</v>
      </c>
      <c r="K226" s="25">
        <v>2296144.04</v>
      </c>
      <c r="L226" s="74">
        <f>I226-J226</f>
        <v>416244.61</v>
      </c>
    </row>
    <row r="227" spans="1:12" x14ac:dyDescent="0.3">
      <c r="A227" s="43" t="s">
        <v>669</v>
      </c>
      <c r="B227" s="37" t="s">
        <v>353</v>
      </c>
      <c r="C227" s="38"/>
      <c r="D227" s="38"/>
      <c r="E227" s="44" t="s">
        <v>668</v>
      </c>
      <c r="F227" s="40"/>
      <c r="G227" s="40"/>
      <c r="H227" s="25">
        <v>1879899.43</v>
      </c>
      <c r="I227" s="25">
        <v>416244.68</v>
      </c>
      <c r="J227" s="25">
        <v>7.0000000000000007E-2</v>
      </c>
      <c r="K227" s="25">
        <v>2296144.04</v>
      </c>
      <c r="L227" s="72"/>
    </row>
    <row r="228" spans="1:12" x14ac:dyDescent="0.3">
      <c r="A228" s="43" t="s">
        <v>670</v>
      </c>
      <c r="B228" s="37" t="s">
        <v>353</v>
      </c>
      <c r="C228" s="38"/>
      <c r="D228" s="38"/>
      <c r="E228" s="38"/>
      <c r="F228" s="44" t="s">
        <v>668</v>
      </c>
      <c r="G228" s="40"/>
      <c r="H228" s="25">
        <v>1879899.43</v>
      </c>
      <c r="I228" s="25">
        <v>416244.68</v>
      </c>
      <c r="J228" s="25">
        <v>7.0000000000000007E-2</v>
      </c>
      <c r="K228" s="25">
        <v>2296144.04</v>
      </c>
      <c r="L228" s="72"/>
    </row>
    <row r="229" spans="1:12" x14ac:dyDescent="0.3">
      <c r="A229" s="45" t="s">
        <v>671</v>
      </c>
      <c r="B229" s="37" t="s">
        <v>353</v>
      </c>
      <c r="C229" s="38"/>
      <c r="D229" s="38"/>
      <c r="E229" s="38"/>
      <c r="F229" s="38"/>
      <c r="G229" s="46" t="s">
        <v>672</v>
      </c>
      <c r="H229" s="27">
        <v>79610</v>
      </c>
      <c r="I229" s="27">
        <v>15770</v>
      </c>
      <c r="J229" s="27">
        <v>0</v>
      </c>
      <c r="K229" s="27">
        <v>95380</v>
      </c>
      <c r="L229" s="74">
        <f t="shared" ref="L229:L236" si="0">I229-J229</f>
        <v>15770</v>
      </c>
    </row>
    <row r="230" spans="1:12" x14ac:dyDescent="0.3">
      <c r="A230" s="45" t="s">
        <v>673</v>
      </c>
      <c r="B230" s="37" t="s">
        <v>353</v>
      </c>
      <c r="C230" s="38"/>
      <c r="D230" s="38"/>
      <c r="E230" s="38"/>
      <c r="F230" s="38"/>
      <c r="G230" s="46" t="s">
        <v>674</v>
      </c>
      <c r="H230" s="27">
        <v>24402</v>
      </c>
      <c r="I230" s="27">
        <v>6100.5</v>
      </c>
      <c r="J230" s="27">
        <v>0</v>
      </c>
      <c r="K230" s="27">
        <v>30502.5</v>
      </c>
      <c r="L230" s="74">
        <f t="shared" si="0"/>
        <v>6100.5</v>
      </c>
    </row>
    <row r="231" spans="1:12" x14ac:dyDescent="0.3">
      <c r="A231" s="45" t="s">
        <v>677</v>
      </c>
      <c r="B231" s="37" t="s">
        <v>353</v>
      </c>
      <c r="C231" s="38"/>
      <c r="D231" s="38"/>
      <c r="E231" s="38"/>
      <c r="F231" s="38"/>
      <c r="G231" s="46" t="s">
        <v>678</v>
      </c>
      <c r="H231" s="27">
        <v>10864.35</v>
      </c>
      <c r="I231" s="27">
        <v>1931.44</v>
      </c>
      <c r="J231" s="27">
        <v>0</v>
      </c>
      <c r="K231" s="27">
        <v>12795.79</v>
      </c>
      <c r="L231" s="74">
        <f t="shared" si="0"/>
        <v>1931.44</v>
      </c>
    </row>
    <row r="232" spans="1:12" x14ac:dyDescent="0.3">
      <c r="A232" s="45" t="s">
        <v>679</v>
      </c>
      <c r="B232" s="37" t="s">
        <v>353</v>
      </c>
      <c r="C232" s="38"/>
      <c r="D232" s="38"/>
      <c r="E232" s="38"/>
      <c r="F232" s="38"/>
      <c r="G232" s="46" t="s">
        <v>680</v>
      </c>
      <c r="H232" s="27">
        <v>744243.45</v>
      </c>
      <c r="I232" s="27">
        <v>148848.69</v>
      </c>
      <c r="J232" s="27">
        <v>0</v>
      </c>
      <c r="K232" s="27">
        <v>893092.14</v>
      </c>
      <c r="L232" s="74">
        <f t="shared" si="0"/>
        <v>148848.69</v>
      </c>
    </row>
    <row r="233" spans="1:12" x14ac:dyDescent="0.3">
      <c r="A233" s="45" t="s">
        <v>681</v>
      </c>
      <c r="B233" s="37" t="s">
        <v>353</v>
      </c>
      <c r="C233" s="38"/>
      <c r="D233" s="38"/>
      <c r="E233" s="38"/>
      <c r="F233" s="38"/>
      <c r="G233" s="46" t="s">
        <v>682</v>
      </c>
      <c r="H233" s="27">
        <v>29602.5</v>
      </c>
      <c r="I233" s="27">
        <v>13498.5</v>
      </c>
      <c r="J233" s="27">
        <v>0</v>
      </c>
      <c r="K233" s="27">
        <v>43101</v>
      </c>
      <c r="L233" s="74">
        <f t="shared" si="0"/>
        <v>13498.5</v>
      </c>
    </row>
    <row r="234" spans="1:12" x14ac:dyDescent="0.3">
      <c r="A234" s="45" t="s">
        <v>683</v>
      </c>
      <c r="B234" s="37" t="s">
        <v>353</v>
      </c>
      <c r="C234" s="38"/>
      <c r="D234" s="38"/>
      <c r="E234" s="38"/>
      <c r="F234" s="38"/>
      <c r="G234" s="46" t="s">
        <v>684</v>
      </c>
      <c r="H234" s="27">
        <v>861339.14</v>
      </c>
      <c r="I234" s="27">
        <v>202598.39999999999</v>
      </c>
      <c r="J234" s="27">
        <v>0</v>
      </c>
      <c r="K234" s="27">
        <v>1063937.54</v>
      </c>
      <c r="L234" s="74">
        <f t="shared" si="0"/>
        <v>202598.39999999999</v>
      </c>
    </row>
    <row r="235" spans="1:12" x14ac:dyDescent="0.3">
      <c r="A235" s="45" t="s">
        <v>685</v>
      </c>
      <c r="B235" s="37" t="s">
        <v>353</v>
      </c>
      <c r="C235" s="38"/>
      <c r="D235" s="38"/>
      <c r="E235" s="38"/>
      <c r="F235" s="38"/>
      <c r="G235" s="46" t="s">
        <v>686</v>
      </c>
      <c r="H235" s="27">
        <v>46453.23</v>
      </c>
      <c r="I235" s="27">
        <v>10941.63</v>
      </c>
      <c r="J235" s="27">
        <v>0.06</v>
      </c>
      <c r="K235" s="27">
        <v>57394.8</v>
      </c>
      <c r="L235" s="74">
        <f t="shared" si="0"/>
        <v>10941.57</v>
      </c>
    </row>
    <row r="236" spans="1:12" x14ac:dyDescent="0.3">
      <c r="A236" s="45" t="s">
        <v>687</v>
      </c>
      <c r="B236" s="37" t="s">
        <v>353</v>
      </c>
      <c r="C236" s="38"/>
      <c r="D236" s="38"/>
      <c r="E236" s="38"/>
      <c r="F236" s="38"/>
      <c r="G236" s="46" t="s">
        <v>688</v>
      </c>
      <c r="H236" s="27">
        <v>83384.759999999995</v>
      </c>
      <c r="I236" s="27">
        <v>16555.52</v>
      </c>
      <c r="J236" s="27">
        <v>0.01</v>
      </c>
      <c r="K236" s="27">
        <v>99940.27</v>
      </c>
      <c r="L236" s="74">
        <f t="shared" si="0"/>
        <v>16555.510000000002</v>
      </c>
    </row>
    <row r="237" spans="1:12" x14ac:dyDescent="0.3">
      <c r="A237" s="47" t="s">
        <v>353</v>
      </c>
      <c r="B237" s="37" t="s">
        <v>353</v>
      </c>
      <c r="C237" s="38"/>
      <c r="D237" s="38"/>
      <c r="E237" s="38"/>
      <c r="F237" s="38"/>
      <c r="G237" s="48" t="s">
        <v>353</v>
      </c>
      <c r="H237" s="26"/>
      <c r="I237" s="26"/>
      <c r="J237" s="26"/>
      <c r="K237" s="26"/>
      <c r="L237" s="69"/>
    </row>
    <row r="238" spans="1:12" x14ac:dyDescent="0.3">
      <c r="A238" s="43" t="s">
        <v>689</v>
      </c>
      <c r="B238" s="36" t="s">
        <v>353</v>
      </c>
      <c r="C238" s="44" t="s">
        <v>690</v>
      </c>
      <c r="D238" s="40"/>
      <c r="E238" s="40"/>
      <c r="F238" s="40"/>
      <c r="G238" s="40"/>
      <c r="H238" s="25">
        <v>580357.79</v>
      </c>
      <c r="I238" s="25">
        <v>116158.3</v>
      </c>
      <c r="J238" s="25">
        <v>0.02</v>
      </c>
      <c r="K238" s="25">
        <v>696516.07</v>
      </c>
      <c r="L238" s="74">
        <f>I238-J238</f>
        <v>116158.28</v>
      </c>
    </row>
    <row r="239" spans="1:12" x14ac:dyDescent="0.3">
      <c r="A239" s="43" t="s">
        <v>691</v>
      </c>
      <c r="B239" s="37" t="s">
        <v>353</v>
      </c>
      <c r="C239" s="38"/>
      <c r="D239" s="44" t="s">
        <v>690</v>
      </c>
      <c r="E239" s="40"/>
      <c r="F239" s="40"/>
      <c r="G239" s="40"/>
      <c r="H239" s="25">
        <v>580357.79</v>
      </c>
      <c r="I239" s="25">
        <v>116158.3</v>
      </c>
      <c r="J239" s="25">
        <v>0.02</v>
      </c>
      <c r="K239" s="25">
        <v>696516.07</v>
      </c>
      <c r="L239" s="72"/>
    </row>
    <row r="240" spans="1:12" x14ac:dyDescent="0.3">
      <c r="A240" s="43" t="s">
        <v>692</v>
      </c>
      <c r="B240" s="37" t="s">
        <v>353</v>
      </c>
      <c r="C240" s="38"/>
      <c r="D240" s="38"/>
      <c r="E240" s="44" t="s">
        <v>690</v>
      </c>
      <c r="F240" s="40"/>
      <c r="G240" s="40"/>
      <c r="H240" s="25">
        <v>580357.79</v>
      </c>
      <c r="I240" s="25">
        <v>116158.3</v>
      </c>
      <c r="J240" s="25">
        <v>0.02</v>
      </c>
      <c r="K240" s="25">
        <v>696516.07</v>
      </c>
      <c r="L240" s="72"/>
    </row>
    <row r="241" spans="1:12" x14ac:dyDescent="0.3">
      <c r="A241" s="43" t="s">
        <v>693</v>
      </c>
      <c r="B241" s="37" t="s">
        <v>353</v>
      </c>
      <c r="C241" s="38"/>
      <c r="D241" s="38"/>
      <c r="E241" s="38"/>
      <c r="F241" s="44" t="s">
        <v>694</v>
      </c>
      <c r="G241" s="40"/>
      <c r="H241" s="25">
        <v>66511.44</v>
      </c>
      <c r="I241" s="25">
        <v>19312.150000000001</v>
      </c>
      <c r="J241" s="25">
        <v>0.02</v>
      </c>
      <c r="K241" s="25">
        <v>85823.57</v>
      </c>
      <c r="L241" s="74">
        <f>I241-J241</f>
        <v>19312.13</v>
      </c>
    </row>
    <row r="242" spans="1:12" x14ac:dyDescent="0.3">
      <c r="A242" s="45" t="s">
        <v>695</v>
      </c>
      <c r="B242" s="37" t="s">
        <v>353</v>
      </c>
      <c r="C242" s="38"/>
      <c r="D242" s="38"/>
      <c r="E242" s="38"/>
      <c r="F242" s="38"/>
      <c r="G242" s="46" t="s">
        <v>696</v>
      </c>
      <c r="H242" s="27">
        <v>66511.44</v>
      </c>
      <c r="I242" s="27">
        <v>19312.150000000001</v>
      </c>
      <c r="J242" s="27">
        <v>0.02</v>
      </c>
      <c r="K242" s="27">
        <v>85823.57</v>
      </c>
      <c r="L242" s="68"/>
    </row>
    <row r="243" spans="1:12" x14ac:dyDescent="0.3">
      <c r="A243" s="47" t="s">
        <v>353</v>
      </c>
      <c r="B243" s="37" t="s">
        <v>353</v>
      </c>
      <c r="C243" s="38"/>
      <c r="D243" s="38"/>
      <c r="E243" s="38"/>
      <c r="F243" s="38"/>
      <c r="G243" s="48" t="s">
        <v>353</v>
      </c>
      <c r="H243" s="26"/>
      <c r="I243" s="26"/>
      <c r="J243" s="26"/>
      <c r="K243" s="26"/>
      <c r="L243" s="69"/>
    </row>
    <row r="244" spans="1:12" x14ac:dyDescent="0.3">
      <c r="A244" s="43" t="s">
        <v>697</v>
      </c>
      <c r="B244" s="37" t="s">
        <v>353</v>
      </c>
      <c r="C244" s="38"/>
      <c r="D244" s="38"/>
      <c r="E244" s="38"/>
      <c r="F244" s="44" t="s">
        <v>698</v>
      </c>
      <c r="G244" s="40"/>
      <c r="H244" s="25">
        <v>339228.56</v>
      </c>
      <c r="I244" s="25">
        <v>65461.25</v>
      </c>
      <c r="J244" s="25">
        <v>0</v>
      </c>
      <c r="K244" s="25">
        <v>404689.81</v>
      </c>
      <c r="L244" s="74">
        <f t="shared" ref="L244:L248" si="1">I244-J244</f>
        <v>65461.25</v>
      </c>
    </row>
    <row r="245" spans="1:12" x14ac:dyDescent="0.3">
      <c r="A245" s="45" t="s">
        <v>699</v>
      </c>
      <c r="B245" s="37" t="s">
        <v>353</v>
      </c>
      <c r="C245" s="38"/>
      <c r="D245" s="38"/>
      <c r="E245" s="38"/>
      <c r="F245" s="38"/>
      <c r="G245" s="46" t="s">
        <v>700</v>
      </c>
      <c r="H245" s="27">
        <v>128114.58</v>
      </c>
      <c r="I245" s="27">
        <v>25223.08</v>
      </c>
      <c r="J245" s="27">
        <v>0</v>
      </c>
      <c r="K245" s="27">
        <v>153337.66</v>
      </c>
      <c r="L245" s="74">
        <f t="shared" si="1"/>
        <v>25223.08</v>
      </c>
    </row>
    <row r="246" spans="1:12" x14ac:dyDescent="0.3">
      <c r="A246" s="45" t="s">
        <v>701</v>
      </c>
      <c r="B246" s="37" t="s">
        <v>353</v>
      </c>
      <c r="C246" s="38"/>
      <c r="D246" s="38"/>
      <c r="E246" s="38"/>
      <c r="F246" s="38"/>
      <c r="G246" s="46" t="s">
        <v>702</v>
      </c>
      <c r="H246" s="27">
        <v>147387.54</v>
      </c>
      <c r="I246" s="27">
        <v>26505.63</v>
      </c>
      <c r="J246" s="27">
        <v>0</v>
      </c>
      <c r="K246" s="27">
        <v>173893.17</v>
      </c>
      <c r="L246" s="74">
        <f t="shared" si="1"/>
        <v>26505.63</v>
      </c>
    </row>
    <row r="247" spans="1:12" x14ac:dyDescent="0.3">
      <c r="A247" s="45" t="s">
        <v>703</v>
      </c>
      <c r="B247" s="37" t="s">
        <v>353</v>
      </c>
      <c r="C247" s="38"/>
      <c r="D247" s="38"/>
      <c r="E247" s="38"/>
      <c r="F247" s="38"/>
      <c r="G247" s="46" t="s">
        <v>704</v>
      </c>
      <c r="H247" s="27">
        <v>27649.78</v>
      </c>
      <c r="I247" s="27">
        <v>6442.38</v>
      </c>
      <c r="J247" s="27">
        <v>0</v>
      </c>
      <c r="K247" s="27">
        <v>34092.160000000003</v>
      </c>
      <c r="L247" s="74">
        <f t="shared" si="1"/>
        <v>6442.38</v>
      </c>
    </row>
    <row r="248" spans="1:12" x14ac:dyDescent="0.3">
      <c r="A248" s="45" t="s">
        <v>705</v>
      </c>
      <c r="B248" s="37" t="s">
        <v>353</v>
      </c>
      <c r="C248" s="38"/>
      <c r="D248" s="38"/>
      <c r="E248" s="38"/>
      <c r="F248" s="38"/>
      <c r="G248" s="46" t="s">
        <v>706</v>
      </c>
      <c r="H248" s="27">
        <v>36076.660000000003</v>
      </c>
      <c r="I248" s="27">
        <v>7290.16</v>
      </c>
      <c r="J248" s="27">
        <v>0</v>
      </c>
      <c r="K248" s="27">
        <v>43366.82</v>
      </c>
      <c r="L248" s="74">
        <f t="shared" si="1"/>
        <v>7290.16</v>
      </c>
    </row>
    <row r="249" spans="1:12" x14ac:dyDescent="0.3">
      <c r="A249" s="47" t="s">
        <v>353</v>
      </c>
      <c r="B249" s="37" t="s">
        <v>353</v>
      </c>
      <c r="C249" s="38"/>
      <c r="D249" s="38"/>
      <c r="E249" s="38"/>
      <c r="F249" s="38"/>
      <c r="G249" s="48" t="s">
        <v>353</v>
      </c>
      <c r="H249" s="26"/>
      <c r="I249" s="26"/>
      <c r="J249" s="26"/>
      <c r="K249" s="26"/>
      <c r="L249" s="69"/>
    </row>
    <row r="250" spans="1:12" x14ac:dyDescent="0.3">
      <c r="A250" s="43" t="s">
        <v>707</v>
      </c>
      <c r="B250" s="37" t="s">
        <v>353</v>
      </c>
      <c r="C250" s="38"/>
      <c r="D250" s="38"/>
      <c r="E250" s="38"/>
      <c r="F250" s="44" t="s">
        <v>708</v>
      </c>
      <c r="G250" s="40"/>
      <c r="H250" s="25">
        <v>8707</v>
      </c>
      <c r="I250" s="25">
        <v>0</v>
      </c>
      <c r="J250" s="25">
        <v>0</v>
      </c>
      <c r="K250" s="25">
        <v>8707</v>
      </c>
      <c r="L250" s="74">
        <f>I250-J250</f>
        <v>0</v>
      </c>
    </row>
    <row r="251" spans="1:12" x14ac:dyDescent="0.3">
      <c r="A251" s="45" t="s">
        <v>709</v>
      </c>
      <c r="B251" s="37" t="s">
        <v>353</v>
      </c>
      <c r="C251" s="38"/>
      <c r="D251" s="38"/>
      <c r="E251" s="38"/>
      <c r="F251" s="38"/>
      <c r="G251" s="46" t="s">
        <v>710</v>
      </c>
      <c r="H251" s="27">
        <v>61</v>
      </c>
      <c r="I251" s="27">
        <v>0</v>
      </c>
      <c r="J251" s="27">
        <v>0</v>
      </c>
      <c r="K251" s="27">
        <v>61</v>
      </c>
      <c r="L251" s="68"/>
    </row>
    <row r="252" spans="1:12" x14ac:dyDescent="0.3">
      <c r="A252" s="45" t="s">
        <v>711</v>
      </c>
      <c r="B252" s="37" t="s">
        <v>353</v>
      </c>
      <c r="C252" s="38"/>
      <c r="D252" s="38"/>
      <c r="E252" s="38"/>
      <c r="F252" s="38"/>
      <c r="G252" s="46" t="s">
        <v>712</v>
      </c>
      <c r="H252" s="27">
        <v>8646</v>
      </c>
      <c r="I252" s="27">
        <v>0</v>
      </c>
      <c r="J252" s="27">
        <v>0</v>
      </c>
      <c r="K252" s="27">
        <v>8646</v>
      </c>
      <c r="L252" s="68"/>
    </row>
    <row r="253" spans="1:12" x14ac:dyDescent="0.3">
      <c r="A253" s="47" t="s">
        <v>353</v>
      </c>
      <c r="B253" s="37" t="s">
        <v>353</v>
      </c>
      <c r="C253" s="38"/>
      <c r="D253" s="38"/>
      <c r="E253" s="38"/>
      <c r="F253" s="38"/>
      <c r="G253" s="48" t="s">
        <v>353</v>
      </c>
      <c r="H253" s="26"/>
      <c r="I253" s="26"/>
      <c r="J253" s="26"/>
      <c r="K253" s="26"/>
      <c r="L253" s="69"/>
    </row>
    <row r="254" spans="1:12" x14ac:dyDescent="0.3">
      <c r="A254" s="43" t="s">
        <v>719</v>
      </c>
      <c r="B254" s="37" t="s">
        <v>353</v>
      </c>
      <c r="C254" s="38"/>
      <c r="D254" s="38"/>
      <c r="E254" s="38"/>
      <c r="F254" s="44" t="s">
        <v>720</v>
      </c>
      <c r="G254" s="40"/>
      <c r="H254" s="25">
        <v>52246.239999999998</v>
      </c>
      <c r="I254" s="25">
        <v>9439.81</v>
      </c>
      <c r="J254" s="25">
        <v>0</v>
      </c>
      <c r="K254" s="25">
        <v>61686.05</v>
      </c>
      <c r="L254" s="74">
        <f>I254-J254</f>
        <v>9439.81</v>
      </c>
    </row>
    <row r="255" spans="1:12" x14ac:dyDescent="0.3">
      <c r="A255" s="45" t="s">
        <v>721</v>
      </c>
      <c r="B255" s="37" t="s">
        <v>353</v>
      </c>
      <c r="C255" s="38"/>
      <c r="D255" s="38"/>
      <c r="E255" s="38"/>
      <c r="F255" s="38"/>
      <c r="G255" s="46" t="s">
        <v>722</v>
      </c>
      <c r="H255" s="27">
        <v>28817.74</v>
      </c>
      <c r="I255" s="27">
        <v>3862.8</v>
      </c>
      <c r="J255" s="27">
        <v>0</v>
      </c>
      <c r="K255" s="27">
        <v>32680.54</v>
      </c>
      <c r="L255" s="68"/>
    </row>
    <row r="256" spans="1:12" x14ac:dyDescent="0.3">
      <c r="A256" s="45" t="s">
        <v>723</v>
      </c>
      <c r="B256" s="37" t="s">
        <v>353</v>
      </c>
      <c r="C256" s="38"/>
      <c r="D256" s="38"/>
      <c r="E256" s="38"/>
      <c r="F256" s="38"/>
      <c r="G256" s="46" t="s">
        <v>724</v>
      </c>
      <c r="H256" s="27">
        <v>11512.25</v>
      </c>
      <c r="I256" s="27">
        <v>1792.71</v>
      </c>
      <c r="J256" s="27">
        <v>0</v>
      </c>
      <c r="K256" s="27">
        <v>13304.96</v>
      </c>
      <c r="L256" s="68"/>
    </row>
    <row r="257" spans="1:12" x14ac:dyDescent="0.3">
      <c r="A257" s="45" t="s">
        <v>725</v>
      </c>
      <c r="B257" s="37" t="s">
        <v>353</v>
      </c>
      <c r="C257" s="38"/>
      <c r="D257" s="38"/>
      <c r="E257" s="38"/>
      <c r="F257" s="38"/>
      <c r="G257" s="46" t="s">
        <v>726</v>
      </c>
      <c r="H257" s="27">
        <v>4186</v>
      </c>
      <c r="I257" s="27">
        <v>0</v>
      </c>
      <c r="J257" s="27">
        <v>0</v>
      </c>
      <c r="K257" s="27">
        <v>4186</v>
      </c>
      <c r="L257" s="68"/>
    </row>
    <row r="258" spans="1:12" x14ac:dyDescent="0.3">
      <c r="A258" s="45" t="s">
        <v>727</v>
      </c>
      <c r="B258" s="37" t="s">
        <v>353</v>
      </c>
      <c r="C258" s="38"/>
      <c r="D258" s="38"/>
      <c r="E258" s="38"/>
      <c r="F258" s="38"/>
      <c r="G258" s="46" t="s">
        <v>728</v>
      </c>
      <c r="H258" s="27">
        <v>598</v>
      </c>
      <c r="I258" s="27">
        <v>179.5</v>
      </c>
      <c r="J258" s="27">
        <v>0</v>
      </c>
      <c r="K258" s="27">
        <v>777.5</v>
      </c>
      <c r="L258" s="68"/>
    </row>
    <row r="259" spans="1:12" x14ac:dyDescent="0.3">
      <c r="A259" s="45" t="s">
        <v>729</v>
      </c>
      <c r="B259" s="37" t="s">
        <v>353</v>
      </c>
      <c r="C259" s="38"/>
      <c r="D259" s="38"/>
      <c r="E259" s="38"/>
      <c r="F259" s="38"/>
      <c r="G259" s="46" t="s">
        <v>730</v>
      </c>
      <c r="H259" s="27">
        <v>6352.45</v>
      </c>
      <c r="I259" s="27">
        <v>3415.05</v>
      </c>
      <c r="J259" s="27">
        <v>0</v>
      </c>
      <c r="K259" s="27">
        <v>9767.5</v>
      </c>
      <c r="L259" s="68"/>
    </row>
    <row r="260" spans="1:12" x14ac:dyDescent="0.3">
      <c r="A260" s="45" t="s">
        <v>731</v>
      </c>
      <c r="B260" s="37" t="s">
        <v>353</v>
      </c>
      <c r="C260" s="38"/>
      <c r="D260" s="38"/>
      <c r="E260" s="38"/>
      <c r="F260" s="38"/>
      <c r="G260" s="46" t="s">
        <v>686</v>
      </c>
      <c r="H260" s="27">
        <v>779.8</v>
      </c>
      <c r="I260" s="27">
        <v>189.75</v>
      </c>
      <c r="J260" s="27">
        <v>0</v>
      </c>
      <c r="K260" s="27">
        <v>969.55</v>
      </c>
      <c r="L260" s="68"/>
    </row>
    <row r="261" spans="1:12" x14ac:dyDescent="0.3">
      <c r="A261" s="47" t="s">
        <v>353</v>
      </c>
      <c r="B261" s="37" t="s">
        <v>353</v>
      </c>
      <c r="C261" s="38"/>
      <c r="D261" s="38"/>
      <c r="E261" s="38"/>
      <c r="F261" s="38"/>
      <c r="G261" s="48" t="s">
        <v>353</v>
      </c>
      <c r="H261" s="26"/>
      <c r="I261" s="26"/>
      <c r="J261" s="26"/>
      <c r="K261" s="26"/>
      <c r="L261" s="69"/>
    </row>
    <row r="262" spans="1:12" x14ac:dyDescent="0.3">
      <c r="A262" s="43" t="s">
        <v>732</v>
      </c>
      <c r="B262" s="37" t="s">
        <v>353</v>
      </c>
      <c r="C262" s="38"/>
      <c r="D262" s="38"/>
      <c r="E262" s="38"/>
      <c r="F262" s="44" t="s">
        <v>733</v>
      </c>
      <c r="G262" s="40"/>
      <c r="H262" s="25">
        <v>41930.26</v>
      </c>
      <c r="I262" s="25">
        <v>13716.7</v>
      </c>
      <c r="J262" s="25">
        <v>0</v>
      </c>
      <c r="K262" s="25">
        <v>55646.96</v>
      </c>
      <c r="L262" s="74">
        <f>I262-J262</f>
        <v>13716.7</v>
      </c>
    </row>
    <row r="263" spans="1:12" x14ac:dyDescent="0.3">
      <c r="A263" s="45" t="s">
        <v>734</v>
      </c>
      <c r="B263" s="37" t="s">
        <v>353</v>
      </c>
      <c r="C263" s="38"/>
      <c r="D263" s="38"/>
      <c r="E263" s="38"/>
      <c r="F263" s="38"/>
      <c r="G263" s="46" t="s">
        <v>538</v>
      </c>
      <c r="H263" s="27">
        <v>5086.6899999999996</v>
      </c>
      <c r="I263" s="27">
        <v>1763.06</v>
      </c>
      <c r="J263" s="27">
        <v>0</v>
      </c>
      <c r="K263" s="27">
        <v>6849.75</v>
      </c>
      <c r="L263" s="68"/>
    </row>
    <row r="264" spans="1:12" x14ac:dyDescent="0.3">
      <c r="A264" s="45" t="s">
        <v>735</v>
      </c>
      <c r="B264" s="37" t="s">
        <v>353</v>
      </c>
      <c r="C264" s="38"/>
      <c r="D264" s="38"/>
      <c r="E264" s="38"/>
      <c r="F264" s="38"/>
      <c r="G264" s="46" t="s">
        <v>736</v>
      </c>
      <c r="H264" s="27">
        <v>8948.9</v>
      </c>
      <c r="I264" s="27">
        <v>2061.35</v>
      </c>
      <c r="J264" s="27">
        <v>0</v>
      </c>
      <c r="K264" s="27">
        <v>11010.25</v>
      </c>
      <c r="L264" s="68"/>
    </row>
    <row r="265" spans="1:12" x14ac:dyDescent="0.3">
      <c r="A265" s="45" t="s">
        <v>737</v>
      </c>
      <c r="B265" s="37" t="s">
        <v>353</v>
      </c>
      <c r="C265" s="38"/>
      <c r="D265" s="38"/>
      <c r="E265" s="38"/>
      <c r="F265" s="38"/>
      <c r="G265" s="46" t="s">
        <v>738</v>
      </c>
      <c r="H265" s="27">
        <v>27894.67</v>
      </c>
      <c r="I265" s="27">
        <v>9892.2900000000009</v>
      </c>
      <c r="J265" s="27">
        <v>0</v>
      </c>
      <c r="K265" s="27">
        <v>37786.959999999999</v>
      </c>
      <c r="L265" s="68"/>
    </row>
    <row r="266" spans="1:12" x14ac:dyDescent="0.3">
      <c r="A266" s="47" t="s">
        <v>353</v>
      </c>
      <c r="B266" s="37" t="s">
        <v>353</v>
      </c>
      <c r="C266" s="38"/>
      <c r="D266" s="38"/>
      <c r="E266" s="38"/>
      <c r="F266" s="38"/>
      <c r="G266" s="48" t="s">
        <v>353</v>
      </c>
      <c r="H266" s="26"/>
      <c r="I266" s="26"/>
      <c r="J266" s="26"/>
      <c r="K266" s="26"/>
      <c r="L266" s="69"/>
    </row>
    <row r="267" spans="1:12" x14ac:dyDescent="0.3">
      <c r="A267" s="43" t="s">
        <v>739</v>
      </c>
      <c r="B267" s="37" t="s">
        <v>353</v>
      </c>
      <c r="C267" s="38"/>
      <c r="D267" s="38"/>
      <c r="E267" s="38"/>
      <c r="F267" s="44" t="s">
        <v>740</v>
      </c>
      <c r="G267" s="40"/>
      <c r="H267" s="25">
        <v>65631.59</v>
      </c>
      <c r="I267" s="25">
        <v>4928.3900000000003</v>
      </c>
      <c r="J267" s="25">
        <v>0</v>
      </c>
      <c r="K267" s="25">
        <v>70559.98</v>
      </c>
      <c r="L267" s="74">
        <f>I267-J267</f>
        <v>4928.3900000000003</v>
      </c>
    </row>
    <row r="268" spans="1:12" x14ac:dyDescent="0.3">
      <c r="A268" s="45" t="s">
        <v>741</v>
      </c>
      <c r="B268" s="37" t="s">
        <v>353</v>
      </c>
      <c r="C268" s="38"/>
      <c r="D268" s="38"/>
      <c r="E268" s="38"/>
      <c r="F268" s="38"/>
      <c r="G268" s="46" t="s">
        <v>742</v>
      </c>
      <c r="H268" s="27">
        <v>147.04</v>
      </c>
      <c r="I268" s="27">
        <v>0</v>
      </c>
      <c r="J268" s="27">
        <v>0</v>
      </c>
      <c r="K268" s="27">
        <v>147.04</v>
      </c>
      <c r="L268" s="68"/>
    </row>
    <row r="269" spans="1:12" x14ac:dyDescent="0.3">
      <c r="A269" s="45" t="s">
        <v>743</v>
      </c>
      <c r="B269" s="37" t="s">
        <v>353</v>
      </c>
      <c r="C269" s="38"/>
      <c r="D269" s="38"/>
      <c r="E269" s="38"/>
      <c r="F269" s="38"/>
      <c r="G269" s="46" t="s">
        <v>744</v>
      </c>
      <c r="H269" s="27">
        <v>4509.5600000000004</v>
      </c>
      <c r="I269" s="27">
        <v>0</v>
      </c>
      <c r="J269" s="27">
        <v>0</v>
      </c>
      <c r="K269" s="27">
        <v>4509.5600000000004</v>
      </c>
      <c r="L269" s="68"/>
    </row>
    <row r="270" spans="1:12" x14ac:dyDescent="0.3">
      <c r="A270" s="45" t="s">
        <v>745</v>
      </c>
      <c r="B270" s="37" t="s">
        <v>353</v>
      </c>
      <c r="C270" s="38"/>
      <c r="D270" s="38"/>
      <c r="E270" s="38"/>
      <c r="F270" s="38"/>
      <c r="G270" s="46" t="s">
        <v>746</v>
      </c>
      <c r="H270" s="27">
        <v>211</v>
      </c>
      <c r="I270" s="27">
        <v>0</v>
      </c>
      <c r="J270" s="27">
        <v>0</v>
      </c>
      <c r="K270" s="27">
        <v>211</v>
      </c>
      <c r="L270" s="68"/>
    </row>
    <row r="271" spans="1:12" x14ac:dyDescent="0.3">
      <c r="A271" s="45" t="s">
        <v>749</v>
      </c>
      <c r="B271" s="37" t="s">
        <v>353</v>
      </c>
      <c r="C271" s="38"/>
      <c r="D271" s="38"/>
      <c r="E271" s="38"/>
      <c r="F271" s="38"/>
      <c r="G271" s="46" t="s">
        <v>750</v>
      </c>
      <c r="H271" s="27">
        <v>4698.5200000000004</v>
      </c>
      <c r="I271" s="27">
        <v>0</v>
      </c>
      <c r="J271" s="27">
        <v>0</v>
      </c>
      <c r="K271" s="27">
        <v>4698.5200000000004</v>
      </c>
      <c r="L271" s="68"/>
    </row>
    <row r="272" spans="1:12" x14ac:dyDescent="0.3">
      <c r="A272" s="45" t="s">
        <v>1009</v>
      </c>
      <c r="B272" s="37" t="s">
        <v>353</v>
      </c>
      <c r="C272" s="38"/>
      <c r="D272" s="38"/>
      <c r="E272" s="38"/>
      <c r="F272" s="38"/>
      <c r="G272" s="46" t="s">
        <v>792</v>
      </c>
      <c r="H272" s="27">
        <v>36380</v>
      </c>
      <c r="I272" s="27">
        <v>0</v>
      </c>
      <c r="J272" s="27">
        <v>0</v>
      </c>
      <c r="K272" s="27">
        <v>36380</v>
      </c>
      <c r="L272" s="68"/>
    </row>
    <row r="273" spans="1:12" x14ac:dyDescent="0.3">
      <c r="A273" s="45" t="s">
        <v>753</v>
      </c>
      <c r="B273" s="37" t="s">
        <v>353</v>
      </c>
      <c r="C273" s="38"/>
      <c r="D273" s="38"/>
      <c r="E273" s="38"/>
      <c r="F273" s="38"/>
      <c r="G273" s="46" t="s">
        <v>754</v>
      </c>
      <c r="H273" s="27">
        <v>196</v>
      </c>
      <c r="I273" s="27">
        <v>50</v>
      </c>
      <c r="J273" s="27">
        <v>0</v>
      </c>
      <c r="K273" s="27">
        <v>246</v>
      </c>
      <c r="L273" s="68"/>
    </row>
    <row r="274" spans="1:12" x14ac:dyDescent="0.3">
      <c r="A274" s="45" t="s">
        <v>755</v>
      </c>
      <c r="B274" s="37" t="s">
        <v>353</v>
      </c>
      <c r="C274" s="38"/>
      <c r="D274" s="38"/>
      <c r="E274" s="38"/>
      <c r="F274" s="38"/>
      <c r="G274" s="46" t="s">
        <v>756</v>
      </c>
      <c r="H274" s="27">
        <v>4398.8999999999996</v>
      </c>
      <c r="I274" s="27">
        <v>0</v>
      </c>
      <c r="J274" s="27">
        <v>0</v>
      </c>
      <c r="K274" s="27">
        <v>4398.8999999999996</v>
      </c>
      <c r="L274" s="68"/>
    </row>
    <row r="275" spans="1:12" x14ac:dyDescent="0.3">
      <c r="A275" s="45" t="s">
        <v>759</v>
      </c>
      <c r="B275" s="37" t="s">
        <v>353</v>
      </c>
      <c r="C275" s="38"/>
      <c r="D275" s="38"/>
      <c r="E275" s="38"/>
      <c r="F275" s="38"/>
      <c r="G275" s="46" t="s">
        <v>760</v>
      </c>
      <c r="H275" s="27">
        <v>7210.3</v>
      </c>
      <c r="I275" s="27">
        <v>1626.66</v>
      </c>
      <c r="J275" s="27">
        <v>0</v>
      </c>
      <c r="K275" s="27">
        <v>8836.9599999999991</v>
      </c>
      <c r="L275" s="68"/>
    </row>
    <row r="276" spans="1:12" x14ac:dyDescent="0.3">
      <c r="A276" s="45" t="s">
        <v>761</v>
      </c>
      <c r="B276" s="37" t="s">
        <v>353</v>
      </c>
      <c r="C276" s="38"/>
      <c r="D276" s="38"/>
      <c r="E276" s="38"/>
      <c r="F276" s="38"/>
      <c r="G276" s="46" t="s">
        <v>762</v>
      </c>
      <c r="H276" s="27">
        <v>696.39</v>
      </c>
      <c r="I276" s="27">
        <v>0</v>
      </c>
      <c r="J276" s="27">
        <v>0</v>
      </c>
      <c r="K276" s="27">
        <v>696.39</v>
      </c>
      <c r="L276" s="68"/>
    </row>
    <row r="277" spans="1:12" x14ac:dyDescent="0.3">
      <c r="A277" s="45" t="s">
        <v>765</v>
      </c>
      <c r="B277" s="37" t="s">
        <v>353</v>
      </c>
      <c r="C277" s="38"/>
      <c r="D277" s="38"/>
      <c r="E277" s="38"/>
      <c r="F277" s="38"/>
      <c r="G277" s="46" t="s">
        <v>766</v>
      </c>
      <c r="H277" s="27">
        <v>7183.88</v>
      </c>
      <c r="I277" s="27">
        <v>3251.73</v>
      </c>
      <c r="J277" s="27">
        <v>0</v>
      </c>
      <c r="K277" s="27">
        <v>10435.61</v>
      </c>
      <c r="L277" s="68"/>
    </row>
    <row r="278" spans="1:12" x14ac:dyDescent="0.3">
      <c r="A278" s="47" t="s">
        <v>353</v>
      </c>
      <c r="B278" s="37" t="s">
        <v>353</v>
      </c>
      <c r="C278" s="38"/>
      <c r="D278" s="38"/>
      <c r="E278" s="38"/>
      <c r="F278" s="38"/>
      <c r="G278" s="48" t="s">
        <v>353</v>
      </c>
      <c r="H278" s="26"/>
      <c r="I278" s="26"/>
      <c r="J278" s="26"/>
      <c r="K278" s="26"/>
      <c r="L278" s="69"/>
    </row>
    <row r="279" spans="1:12" x14ac:dyDescent="0.3">
      <c r="A279" s="43" t="s">
        <v>767</v>
      </c>
      <c r="B279" s="37" t="s">
        <v>353</v>
      </c>
      <c r="C279" s="38"/>
      <c r="D279" s="38"/>
      <c r="E279" s="38"/>
      <c r="F279" s="44" t="s">
        <v>768</v>
      </c>
      <c r="G279" s="40"/>
      <c r="H279" s="25">
        <v>6102.7</v>
      </c>
      <c r="I279" s="25">
        <v>0</v>
      </c>
      <c r="J279" s="25">
        <v>0</v>
      </c>
      <c r="K279" s="25">
        <v>6102.7</v>
      </c>
      <c r="L279" s="74">
        <f>I279-J279</f>
        <v>0</v>
      </c>
    </row>
    <row r="280" spans="1:12" x14ac:dyDescent="0.3">
      <c r="A280" s="45" t="s">
        <v>769</v>
      </c>
      <c r="B280" s="37" t="s">
        <v>353</v>
      </c>
      <c r="C280" s="38"/>
      <c r="D280" s="38"/>
      <c r="E280" s="38"/>
      <c r="F280" s="38"/>
      <c r="G280" s="46" t="s">
        <v>770</v>
      </c>
      <c r="H280" s="27">
        <v>800</v>
      </c>
      <c r="I280" s="27">
        <v>0</v>
      </c>
      <c r="J280" s="27">
        <v>0</v>
      </c>
      <c r="K280" s="27">
        <v>800</v>
      </c>
      <c r="L280" s="68"/>
    </row>
    <row r="281" spans="1:12" x14ac:dyDescent="0.3">
      <c r="A281" s="45" t="s">
        <v>771</v>
      </c>
      <c r="B281" s="37" t="s">
        <v>353</v>
      </c>
      <c r="C281" s="38"/>
      <c r="D281" s="38"/>
      <c r="E281" s="38"/>
      <c r="F281" s="38"/>
      <c r="G281" s="46" t="s">
        <v>772</v>
      </c>
      <c r="H281" s="27">
        <v>5287.7</v>
      </c>
      <c r="I281" s="27">
        <v>0</v>
      </c>
      <c r="J281" s="27">
        <v>0</v>
      </c>
      <c r="K281" s="27">
        <v>5287.7</v>
      </c>
      <c r="L281" s="68"/>
    </row>
    <row r="282" spans="1:12" x14ac:dyDescent="0.3">
      <c r="A282" s="45" t="s">
        <v>773</v>
      </c>
      <c r="B282" s="37" t="s">
        <v>353</v>
      </c>
      <c r="C282" s="38"/>
      <c r="D282" s="38"/>
      <c r="E282" s="38"/>
      <c r="F282" s="38"/>
      <c r="G282" s="46" t="s">
        <v>774</v>
      </c>
      <c r="H282" s="27">
        <v>15</v>
      </c>
      <c r="I282" s="27">
        <v>0</v>
      </c>
      <c r="J282" s="27">
        <v>0</v>
      </c>
      <c r="K282" s="27">
        <v>15</v>
      </c>
      <c r="L282" s="68"/>
    </row>
    <row r="283" spans="1:12" x14ac:dyDescent="0.3">
      <c r="A283" s="47" t="s">
        <v>353</v>
      </c>
      <c r="B283" s="37" t="s">
        <v>353</v>
      </c>
      <c r="C283" s="38"/>
      <c r="D283" s="38"/>
      <c r="E283" s="38"/>
      <c r="F283" s="38"/>
      <c r="G283" s="48" t="s">
        <v>353</v>
      </c>
      <c r="H283" s="26"/>
      <c r="I283" s="26"/>
      <c r="J283" s="26"/>
      <c r="K283" s="26"/>
      <c r="L283" s="69"/>
    </row>
    <row r="284" spans="1:12" x14ac:dyDescent="0.3">
      <c r="A284" s="43" t="s">
        <v>775</v>
      </c>
      <c r="B284" s="37" t="s">
        <v>353</v>
      </c>
      <c r="C284" s="38"/>
      <c r="D284" s="38"/>
      <c r="E284" s="38"/>
      <c r="F284" s="44" t="s">
        <v>776</v>
      </c>
      <c r="G284" s="40"/>
      <c r="H284" s="25">
        <v>0</v>
      </c>
      <c r="I284" s="25">
        <v>3300</v>
      </c>
      <c r="J284" s="25">
        <v>0</v>
      </c>
      <c r="K284" s="25">
        <v>3300</v>
      </c>
      <c r="L284" s="74">
        <f>I284-J284</f>
        <v>3300</v>
      </c>
    </row>
    <row r="285" spans="1:12" x14ac:dyDescent="0.3">
      <c r="A285" s="45" t="s">
        <v>777</v>
      </c>
      <c r="B285" s="37" t="s">
        <v>353</v>
      </c>
      <c r="C285" s="38"/>
      <c r="D285" s="38"/>
      <c r="E285" s="38"/>
      <c r="F285" s="38"/>
      <c r="G285" s="46" t="s">
        <v>778</v>
      </c>
      <c r="H285" s="27">
        <v>0</v>
      </c>
      <c r="I285" s="27">
        <v>3300</v>
      </c>
      <c r="J285" s="27">
        <v>0</v>
      </c>
      <c r="K285" s="27">
        <v>3300</v>
      </c>
      <c r="L285" s="68"/>
    </row>
    <row r="286" spans="1:12" x14ac:dyDescent="0.3">
      <c r="A286" s="47" t="s">
        <v>353</v>
      </c>
      <c r="B286" s="37" t="s">
        <v>353</v>
      </c>
      <c r="C286" s="38"/>
      <c r="D286" s="38"/>
      <c r="E286" s="38"/>
      <c r="F286" s="38"/>
      <c r="G286" s="48" t="s">
        <v>353</v>
      </c>
      <c r="H286" s="26"/>
      <c r="I286" s="26"/>
      <c r="J286" s="26"/>
      <c r="K286" s="26"/>
      <c r="L286" s="69"/>
    </row>
    <row r="287" spans="1:12" x14ac:dyDescent="0.3">
      <c r="A287" s="43" t="s">
        <v>779</v>
      </c>
      <c r="B287" s="36" t="s">
        <v>353</v>
      </c>
      <c r="C287" s="44" t="s">
        <v>780</v>
      </c>
      <c r="D287" s="40"/>
      <c r="E287" s="40"/>
      <c r="F287" s="40"/>
      <c r="G287" s="40"/>
      <c r="H287" s="25">
        <v>131979.18</v>
      </c>
      <c r="I287" s="25">
        <v>39125.61</v>
      </c>
      <c r="J287" s="25">
        <v>0</v>
      </c>
      <c r="K287" s="25">
        <v>171104.79</v>
      </c>
      <c r="L287" s="74">
        <f>I287-J287</f>
        <v>39125.61</v>
      </c>
    </row>
    <row r="288" spans="1:12" x14ac:dyDescent="0.3">
      <c r="A288" s="43" t="s">
        <v>781</v>
      </c>
      <c r="B288" s="37" t="s">
        <v>353</v>
      </c>
      <c r="C288" s="38"/>
      <c r="D288" s="44" t="s">
        <v>780</v>
      </c>
      <c r="E288" s="40"/>
      <c r="F288" s="40"/>
      <c r="G288" s="40"/>
      <c r="H288" s="25">
        <v>131979.18</v>
      </c>
      <c r="I288" s="25">
        <v>39125.61</v>
      </c>
      <c r="J288" s="25">
        <v>0</v>
      </c>
      <c r="K288" s="25">
        <v>171104.79</v>
      </c>
      <c r="L288" s="72"/>
    </row>
    <row r="289" spans="1:12" x14ac:dyDescent="0.3">
      <c r="A289" s="43" t="s">
        <v>782</v>
      </c>
      <c r="B289" s="37" t="s">
        <v>353</v>
      </c>
      <c r="C289" s="38"/>
      <c r="D289" s="38"/>
      <c r="E289" s="44" t="s">
        <v>780</v>
      </c>
      <c r="F289" s="40"/>
      <c r="G289" s="40"/>
      <c r="H289" s="25">
        <v>131979.18</v>
      </c>
      <c r="I289" s="25">
        <v>39125.61</v>
      </c>
      <c r="J289" s="25">
        <v>0</v>
      </c>
      <c r="K289" s="25">
        <v>171104.79</v>
      </c>
      <c r="L289" s="72"/>
    </row>
    <row r="290" spans="1:12" x14ac:dyDescent="0.3">
      <c r="A290" s="43" t="s">
        <v>783</v>
      </c>
      <c r="B290" s="37" t="s">
        <v>353</v>
      </c>
      <c r="C290" s="38"/>
      <c r="D290" s="38"/>
      <c r="E290" s="38"/>
      <c r="F290" s="44" t="s">
        <v>784</v>
      </c>
      <c r="G290" s="40"/>
      <c r="H290" s="25">
        <v>84676.19</v>
      </c>
      <c r="I290" s="25">
        <v>31050.560000000001</v>
      </c>
      <c r="J290" s="25">
        <v>0</v>
      </c>
      <c r="K290" s="25">
        <v>115726.75</v>
      </c>
      <c r="L290" s="74">
        <f>I290-J290</f>
        <v>31050.560000000001</v>
      </c>
    </row>
    <row r="291" spans="1:12" x14ac:dyDescent="0.3">
      <c r="A291" s="45" t="s">
        <v>787</v>
      </c>
      <c r="B291" s="37" t="s">
        <v>353</v>
      </c>
      <c r="C291" s="38"/>
      <c r="D291" s="38"/>
      <c r="E291" s="38"/>
      <c r="F291" s="38"/>
      <c r="G291" s="46" t="s">
        <v>788</v>
      </c>
      <c r="H291" s="27">
        <v>4090</v>
      </c>
      <c r="I291" s="27">
        <v>0</v>
      </c>
      <c r="J291" s="27">
        <v>0</v>
      </c>
      <c r="K291" s="27">
        <v>4090</v>
      </c>
      <c r="L291" s="68"/>
    </row>
    <row r="292" spans="1:12" x14ac:dyDescent="0.3">
      <c r="A292" s="45" t="s">
        <v>789</v>
      </c>
      <c r="B292" s="37" t="s">
        <v>353</v>
      </c>
      <c r="C292" s="38"/>
      <c r="D292" s="38"/>
      <c r="E292" s="38"/>
      <c r="F292" s="38"/>
      <c r="G292" s="46" t="s">
        <v>790</v>
      </c>
      <c r="H292" s="27">
        <v>139.97999999999999</v>
      </c>
      <c r="I292" s="27">
        <v>0</v>
      </c>
      <c r="J292" s="27">
        <v>0</v>
      </c>
      <c r="K292" s="27">
        <v>139.97999999999999</v>
      </c>
      <c r="L292" s="68"/>
    </row>
    <row r="293" spans="1:12" x14ac:dyDescent="0.3">
      <c r="A293" s="45" t="s">
        <v>791</v>
      </c>
      <c r="B293" s="37" t="s">
        <v>353</v>
      </c>
      <c r="C293" s="38"/>
      <c r="D293" s="38"/>
      <c r="E293" s="38"/>
      <c r="F293" s="38"/>
      <c r="G293" s="46" t="s">
        <v>792</v>
      </c>
      <c r="H293" s="27">
        <v>0</v>
      </c>
      <c r="I293" s="27">
        <v>7276</v>
      </c>
      <c r="J293" s="27">
        <v>0</v>
      </c>
      <c r="K293" s="27">
        <v>7276</v>
      </c>
      <c r="L293" s="68"/>
    </row>
    <row r="294" spans="1:12" x14ac:dyDescent="0.3">
      <c r="A294" s="45" t="s">
        <v>793</v>
      </c>
      <c r="B294" s="37" t="s">
        <v>353</v>
      </c>
      <c r="C294" s="38"/>
      <c r="D294" s="38"/>
      <c r="E294" s="38"/>
      <c r="F294" s="38"/>
      <c r="G294" s="46" t="s">
        <v>794</v>
      </c>
      <c r="H294" s="27">
        <v>3661.7</v>
      </c>
      <c r="I294" s="27">
        <v>100</v>
      </c>
      <c r="J294" s="27">
        <v>0</v>
      </c>
      <c r="K294" s="27">
        <v>3761.7</v>
      </c>
      <c r="L294" s="68"/>
    </row>
    <row r="295" spans="1:12" x14ac:dyDescent="0.3">
      <c r="A295" s="45" t="s">
        <v>795</v>
      </c>
      <c r="B295" s="37" t="s">
        <v>353</v>
      </c>
      <c r="C295" s="38"/>
      <c r="D295" s="38"/>
      <c r="E295" s="38"/>
      <c r="F295" s="38"/>
      <c r="G295" s="46" t="s">
        <v>796</v>
      </c>
      <c r="H295" s="27">
        <v>21044.84</v>
      </c>
      <c r="I295" s="27">
        <v>19085.38</v>
      </c>
      <c r="J295" s="27">
        <v>0</v>
      </c>
      <c r="K295" s="27">
        <v>40130.22</v>
      </c>
      <c r="L295" s="68"/>
    </row>
    <row r="296" spans="1:12" x14ac:dyDescent="0.3">
      <c r="A296" s="45" t="s">
        <v>797</v>
      </c>
      <c r="B296" s="37" t="s">
        <v>353</v>
      </c>
      <c r="C296" s="38"/>
      <c r="D296" s="38"/>
      <c r="E296" s="38"/>
      <c r="F296" s="38"/>
      <c r="G296" s="46" t="s">
        <v>798</v>
      </c>
      <c r="H296" s="27">
        <v>5488.05</v>
      </c>
      <c r="I296" s="27">
        <v>0</v>
      </c>
      <c r="J296" s="27">
        <v>0</v>
      </c>
      <c r="K296" s="27">
        <v>5488.05</v>
      </c>
      <c r="L296" s="68"/>
    </row>
    <row r="297" spans="1:12" x14ac:dyDescent="0.3">
      <c r="A297" s="45" t="s">
        <v>799</v>
      </c>
      <c r="B297" s="37" t="s">
        <v>353</v>
      </c>
      <c r="C297" s="38"/>
      <c r="D297" s="38"/>
      <c r="E297" s="38"/>
      <c r="F297" s="38"/>
      <c r="G297" s="46" t="s">
        <v>800</v>
      </c>
      <c r="H297" s="27">
        <v>48467.11</v>
      </c>
      <c r="I297" s="27">
        <v>4589.18</v>
      </c>
      <c r="J297" s="27">
        <v>0</v>
      </c>
      <c r="K297" s="27">
        <v>53056.29</v>
      </c>
      <c r="L297" s="68"/>
    </row>
    <row r="298" spans="1:12" x14ac:dyDescent="0.3">
      <c r="A298" s="45" t="s">
        <v>801</v>
      </c>
      <c r="B298" s="37" t="s">
        <v>353</v>
      </c>
      <c r="C298" s="38"/>
      <c r="D298" s="38"/>
      <c r="E298" s="38"/>
      <c r="F298" s="38"/>
      <c r="G298" s="46" t="s">
        <v>802</v>
      </c>
      <c r="H298" s="27">
        <v>1784.51</v>
      </c>
      <c r="I298" s="27">
        <v>0</v>
      </c>
      <c r="J298" s="27">
        <v>0</v>
      </c>
      <c r="K298" s="27">
        <v>1784.51</v>
      </c>
      <c r="L298" s="68"/>
    </row>
    <row r="299" spans="1:12" x14ac:dyDescent="0.3">
      <c r="A299" s="47" t="s">
        <v>353</v>
      </c>
      <c r="B299" s="37" t="s">
        <v>353</v>
      </c>
      <c r="C299" s="38"/>
      <c r="D299" s="38"/>
      <c r="E299" s="38"/>
      <c r="F299" s="38"/>
      <c r="G299" s="48" t="s">
        <v>353</v>
      </c>
      <c r="H299" s="26"/>
      <c r="I299" s="26"/>
      <c r="J299" s="26"/>
      <c r="K299" s="26"/>
      <c r="L299" s="69"/>
    </row>
    <row r="300" spans="1:12" x14ac:dyDescent="0.3">
      <c r="A300" s="43" t="s">
        <v>803</v>
      </c>
      <c r="B300" s="37" t="s">
        <v>353</v>
      </c>
      <c r="C300" s="38"/>
      <c r="D300" s="38"/>
      <c r="E300" s="38"/>
      <c r="F300" s="44" t="s">
        <v>804</v>
      </c>
      <c r="G300" s="40"/>
      <c r="H300" s="25">
        <v>13944.76</v>
      </c>
      <c r="I300" s="25">
        <v>2786.44</v>
      </c>
      <c r="J300" s="25">
        <v>0</v>
      </c>
      <c r="K300" s="25">
        <v>16731.2</v>
      </c>
      <c r="L300" s="74">
        <f>I300-J300</f>
        <v>2786.44</v>
      </c>
    </row>
    <row r="301" spans="1:12" x14ac:dyDescent="0.3">
      <c r="A301" s="45" t="s">
        <v>805</v>
      </c>
      <c r="B301" s="37" t="s">
        <v>353</v>
      </c>
      <c r="C301" s="38"/>
      <c r="D301" s="38"/>
      <c r="E301" s="38"/>
      <c r="F301" s="38"/>
      <c r="G301" s="46" t="s">
        <v>806</v>
      </c>
      <c r="H301" s="27">
        <v>549</v>
      </c>
      <c r="I301" s="27">
        <v>0</v>
      </c>
      <c r="J301" s="27">
        <v>0</v>
      </c>
      <c r="K301" s="27">
        <v>549</v>
      </c>
      <c r="L301" s="68"/>
    </row>
    <row r="302" spans="1:12" x14ac:dyDescent="0.3">
      <c r="A302" s="45" t="s">
        <v>807</v>
      </c>
      <c r="B302" s="37" t="s">
        <v>353</v>
      </c>
      <c r="C302" s="38"/>
      <c r="D302" s="38"/>
      <c r="E302" s="38"/>
      <c r="F302" s="38"/>
      <c r="G302" s="46" t="s">
        <v>808</v>
      </c>
      <c r="H302" s="27">
        <v>13395.76</v>
      </c>
      <c r="I302" s="27">
        <v>2786.44</v>
      </c>
      <c r="J302" s="27">
        <v>0</v>
      </c>
      <c r="K302" s="27">
        <v>16182.2</v>
      </c>
      <c r="L302" s="68"/>
    </row>
    <row r="303" spans="1:12" x14ac:dyDescent="0.3">
      <c r="A303" s="47" t="s">
        <v>353</v>
      </c>
      <c r="B303" s="37" t="s">
        <v>353</v>
      </c>
      <c r="C303" s="38"/>
      <c r="D303" s="38"/>
      <c r="E303" s="38"/>
      <c r="F303" s="38"/>
      <c r="G303" s="48" t="s">
        <v>353</v>
      </c>
      <c r="H303" s="26"/>
      <c r="I303" s="26"/>
      <c r="J303" s="26"/>
      <c r="K303" s="26"/>
      <c r="L303" s="69"/>
    </row>
    <row r="304" spans="1:12" x14ac:dyDescent="0.3">
      <c r="A304" s="43" t="s">
        <v>811</v>
      </c>
      <c r="B304" s="37" t="s">
        <v>353</v>
      </c>
      <c r="C304" s="38"/>
      <c r="D304" s="38"/>
      <c r="E304" s="38"/>
      <c r="F304" s="44" t="s">
        <v>812</v>
      </c>
      <c r="G304" s="40"/>
      <c r="H304" s="25">
        <v>22278.23</v>
      </c>
      <c r="I304" s="25">
        <v>4426.13</v>
      </c>
      <c r="J304" s="25">
        <v>0</v>
      </c>
      <c r="K304" s="25">
        <v>26704.36</v>
      </c>
      <c r="L304" s="74">
        <f>I304-J304</f>
        <v>4426.13</v>
      </c>
    </row>
    <row r="305" spans="1:12" x14ac:dyDescent="0.3">
      <c r="A305" s="45" t="s">
        <v>813</v>
      </c>
      <c r="B305" s="37" t="s">
        <v>353</v>
      </c>
      <c r="C305" s="38"/>
      <c r="D305" s="38"/>
      <c r="E305" s="38"/>
      <c r="F305" s="38"/>
      <c r="G305" s="46" t="s">
        <v>814</v>
      </c>
      <c r="H305" s="27">
        <v>22278.23</v>
      </c>
      <c r="I305" s="27">
        <v>4426.13</v>
      </c>
      <c r="J305" s="27">
        <v>0</v>
      </c>
      <c r="K305" s="27">
        <v>26704.36</v>
      </c>
      <c r="L305" s="68"/>
    </row>
    <row r="306" spans="1:12" x14ac:dyDescent="0.3">
      <c r="A306" s="47" t="s">
        <v>353</v>
      </c>
      <c r="B306" s="37" t="s">
        <v>353</v>
      </c>
      <c r="C306" s="38"/>
      <c r="D306" s="38"/>
      <c r="E306" s="38"/>
      <c r="F306" s="38"/>
      <c r="G306" s="48" t="s">
        <v>353</v>
      </c>
      <c r="H306" s="26"/>
      <c r="I306" s="26"/>
      <c r="J306" s="26"/>
      <c r="K306" s="26"/>
      <c r="L306" s="69"/>
    </row>
    <row r="307" spans="1:12" x14ac:dyDescent="0.3">
      <c r="A307" s="43" t="s">
        <v>815</v>
      </c>
      <c r="B307" s="37" t="s">
        <v>353</v>
      </c>
      <c r="C307" s="38"/>
      <c r="D307" s="38"/>
      <c r="E307" s="38"/>
      <c r="F307" s="44" t="s">
        <v>768</v>
      </c>
      <c r="G307" s="40"/>
      <c r="H307" s="25">
        <v>11080</v>
      </c>
      <c r="I307" s="25">
        <v>862.48</v>
      </c>
      <c r="J307" s="25">
        <v>0</v>
      </c>
      <c r="K307" s="25">
        <v>11942.48</v>
      </c>
      <c r="L307" s="74">
        <f>I307-J307</f>
        <v>862.48</v>
      </c>
    </row>
    <row r="308" spans="1:12" x14ac:dyDescent="0.3">
      <c r="A308" s="45" t="s">
        <v>816</v>
      </c>
      <c r="B308" s="37" t="s">
        <v>353</v>
      </c>
      <c r="C308" s="38"/>
      <c r="D308" s="38"/>
      <c r="E308" s="38"/>
      <c r="F308" s="38"/>
      <c r="G308" s="46" t="s">
        <v>770</v>
      </c>
      <c r="H308" s="27">
        <v>8422</v>
      </c>
      <c r="I308" s="27">
        <v>400</v>
      </c>
      <c r="J308" s="27">
        <v>0</v>
      </c>
      <c r="K308" s="27">
        <v>8822</v>
      </c>
      <c r="L308" s="68"/>
    </row>
    <row r="309" spans="1:12" x14ac:dyDescent="0.3">
      <c r="A309" s="45" t="s">
        <v>819</v>
      </c>
      <c r="B309" s="37" t="s">
        <v>353</v>
      </c>
      <c r="C309" s="38"/>
      <c r="D309" s="38"/>
      <c r="E309" s="38"/>
      <c r="F309" s="38"/>
      <c r="G309" s="46" t="s">
        <v>772</v>
      </c>
      <c r="H309" s="27">
        <v>2658</v>
      </c>
      <c r="I309" s="27">
        <v>462.48</v>
      </c>
      <c r="J309" s="27">
        <v>0</v>
      </c>
      <c r="K309" s="27">
        <v>3120.48</v>
      </c>
      <c r="L309" s="68"/>
    </row>
    <row r="310" spans="1:12" x14ac:dyDescent="0.3">
      <c r="A310" s="47" t="s">
        <v>353</v>
      </c>
      <c r="B310" s="37" t="s">
        <v>353</v>
      </c>
      <c r="C310" s="38"/>
      <c r="D310" s="38"/>
      <c r="E310" s="38"/>
      <c r="F310" s="38"/>
      <c r="G310" s="48" t="s">
        <v>353</v>
      </c>
      <c r="H310" s="26"/>
      <c r="I310" s="26"/>
      <c r="J310" s="26"/>
      <c r="K310" s="26"/>
      <c r="L310" s="69"/>
    </row>
    <row r="311" spans="1:12" x14ac:dyDescent="0.3">
      <c r="A311" s="43" t="s">
        <v>820</v>
      </c>
      <c r="B311" s="36" t="s">
        <v>353</v>
      </c>
      <c r="C311" s="44" t="s">
        <v>821</v>
      </c>
      <c r="D311" s="40"/>
      <c r="E311" s="40"/>
      <c r="F311" s="40"/>
      <c r="G311" s="40"/>
      <c r="H311" s="25">
        <v>29459.91</v>
      </c>
      <c r="I311" s="25">
        <v>7992.43</v>
      </c>
      <c r="J311" s="25">
        <v>0.02</v>
      </c>
      <c r="K311" s="25">
        <v>37452.32</v>
      </c>
      <c r="L311" s="74">
        <f>I311-J311</f>
        <v>7992.41</v>
      </c>
    </row>
    <row r="312" spans="1:12" x14ac:dyDescent="0.3">
      <c r="A312" s="43" t="s">
        <v>822</v>
      </c>
      <c r="B312" s="37" t="s">
        <v>353</v>
      </c>
      <c r="C312" s="38"/>
      <c r="D312" s="44" t="s">
        <v>821</v>
      </c>
      <c r="E312" s="40"/>
      <c r="F312" s="40"/>
      <c r="G312" s="40"/>
      <c r="H312" s="25">
        <v>29459.91</v>
      </c>
      <c r="I312" s="25">
        <v>7992.43</v>
      </c>
      <c r="J312" s="25">
        <v>0.02</v>
      </c>
      <c r="K312" s="25">
        <v>37452.32</v>
      </c>
      <c r="L312" s="72"/>
    </row>
    <row r="313" spans="1:12" x14ac:dyDescent="0.3">
      <c r="A313" s="43" t="s">
        <v>823</v>
      </c>
      <c r="B313" s="37" t="s">
        <v>353</v>
      </c>
      <c r="C313" s="38"/>
      <c r="D313" s="38"/>
      <c r="E313" s="44" t="s">
        <v>824</v>
      </c>
      <c r="F313" s="40"/>
      <c r="G313" s="40"/>
      <c r="H313" s="25">
        <v>29459.91</v>
      </c>
      <c r="I313" s="25">
        <v>7992.43</v>
      </c>
      <c r="J313" s="25">
        <v>0.02</v>
      </c>
      <c r="K313" s="25">
        <v>37452.32</v>
      </c>
      <c r="L313" s="72"/>
    </row>
    <row r="314" spans="1:12" x14ac:dyDescent="0.3">
      <c r="A314" s="43" t="s">
        <v>825</v>
      </c>
      <c r="B314" s="37" t="s">
        <v>353</v>
      </c>
      <c r="C314" s="38"/>
      <c r="D314" s="38"/>
      <c r="E314" s="38"/>
      <c r="F314" s="44" t="s">
        <v>826</v>
      </c>
      <c r="G314" s="40"/>
      <c r="H314" s="25">
        <v>18920.97</v>
      </c>
      <c r="I314" s="25">
        <v>5340.72</v>
      </c>
      <c r="J314" s="25">
        <v>0.01</v>
      </c>
      <c r="K314" s="25">
        <v>24261.68</v>
      </c>
      <c r="L314" s="74">
        <f>I314-J314</f>
        <v>5340.71</v>
      </c>
    </row>
    <row r="315" spans="1:12" x14ac:dyDescent="0.3">
      <c r="A315" s="45" t="s">
        <v>827</v>
      </c>
      <c r="B315" s="37" t="s">
        <v>353</v>
      </c>
      <c r="C315" s="38"/>
      <c r="D315" s="38"/>
      <c r="E315" s="38"/>
      <c r="F315" s="38"/>
      <c r="G315" s="46" t="s">
        <v>828</v>
      </c>
      <c r="H315" s="27">
        <v>18920.97</v>
      </c>
      <c r="I315" s="27">
        <v>5340.72</v>
      </c>
      <c r="J315" s="27">
        <v>0.01</v>
      </c>
      <c r="K315" s="27">
        <v>24261.68</v>
      </c>
      <c r="L315" s="68"/>
    </row>
    <row r="316" spans="1:12" x14ac:dyDescent="0.3">
      <c r="A316" s="47" t="s">
        <v>353</v>
      </c>
      <c r="B316" s="37" t="s">
        <v>353</v>
      </c>
      <c r="C316" s="38"/>
      <c r="D316" s="38"/>
      <c r="E316" s="38"/>
      <c r="F316" s="38"/>
      <c r="G316" s="48" t="s">
        <v>353</v>
      </c>
      <c r="H316" s="26"/>
      <c r="I316" s="26"/>
      <c r="J316" s="26"/>
      <c r="K316" s="26"/>
      <c r="L316" s="69"/>
    </row>
    <row r="317" spans="1:12" x14ac:dyDescent="0.3">
      <c r="A317" s="43" t="s">
        <v>829</v>
      </c>
      <c r="B317" s="37" t="s">
        <v>353</v>
      </c>
      <c r="C317" s="38"/>
      <c r="D317" s="38"/>
      <c r="E317" s="38"/>
      <c r="F317" s="44" t="s">
        <v>830</v>
      </c>
      <c r="G317" s="40"/>
      <c r="H317" s="25">
        <v>3000</v>
      </c>
      <c r="I317" s="25">
        <v>0</v>
      </c>
      <c r="J317" s="25">
        <v>0</v>
      </c>
      <c r="K317" s="25">
        <v>3000</v>
      </c>
      <c r="L317" s="74">
        <f>I317-J317</f>
        <v>0</v>
      </c>
    </row>
    <row r="318" spans="1:12" x14ac:dyDescent="0.3">
      <c r="A318" s="45" t="s">
        <v>831</v>
      </c>
      <c r="B318" s="37" t="s">
        <v>353</v>
      </c>
      <c r="C318" s="38"/>
      <c r="D318" s="38"/>
      <c r="E318" s="38"/>
      <c r="F318" s="38"/>
      <c r="G318" s="46" t="s">
        <v>832</v>
      </c>
      <c r="H318" s="27">
        <v>3000</v>
      </c>
      <c r="I318" s="27">
        <v>0</v>
      </c>
      <c r="J318" s="27">
        <v>0</v>
      </c>
      <c r="K318" s="27">
        <v>3000</v>
      </c>
      <c r="L318" s="68"/>
    </row>
    <row r="319" spans="1:12" x14ac:dyDescent="0.3">
      <c r="A319" s="47" t="s">
        <v>353</v>
      </c>
      <c r="B319" s="37" t="s">
        <v>353</v>
      </c>
      <c r="C319" s="38"/>
      <c r="D319" s="38"/>
      <c r="E319" s="38"/>
      <c r="F319" s="38"/>
      <c r="G319" s="48" t="s">
        <v>353</v>
      </c>
      <c r="H319" s="26"/>
      <c r="I319" s="26"/>
      <c r="J319" s="26"/>
      <c r="K319" s="26"/>
      <c r="L319" s="69"/>
    </row>
    <row r="320" spans="1:12" x14ac:dyDescent="0.3">
      <c r="A320" s="43" t="s">
        <v>837</v>
      </c>
      <c r="B320" s="37" t="s">
        <v>353</v>
      </c>
      <c r="C320" s="38"/>
      <c r="D320" s="38"/>
      <c r="E320" s="38"/>
      <c r="F320" s="44" t="s">
        <v>768</v>
      </c>
      <c r="G320" s="40"/>
      <c r="H320" s="25">
        <v>7538.94</v>
      </c>
      <c r="I320" s="25">
        <v>2651.71</v>
      </c>
      <c r="J320" s="25">
        <v>0.01</v>
      </c>
      <c r="K320" s="25">
        <v>10190.64</v>
      </c>
      <c r="L320" s="74">
        <f>I320-J320</f>
        <v>2651.7</v>
      </c>
    </row>
    <row r="321" spans="1:12" x14ac:dyDescent="0.3">
      <c r="A321" s="45" t="s">
        <v>838</v>
      </c>
      <c r="B321" s="37" t="s">
        <v>353</v>
      </c>
      <c r="C321" s="38"/>
      <c r="D321" s="38"/>
      <c r="E321" s="38"/>
      <c r="F321" s="38"/>
      <c r="G321" s="46" t="s">
        <v>836</v>
      </c>
      <c r="H321" s="27">
        <v>216.4</v>
      </c>
      <c r="I321" s="27">
        <v>0</v>
      </c>
      <c r="J321" s="27">
        <v>0</v>
      </c>
      <c r="K321" s="27">
        <v>216.4</v>
      </c>
      <c r="L321" s="68"/>
    </row>
    <row r="322" spans="1:12" x14ac:dyDescent="0.3">
      <c r="A322" s="45" t="s">
        <v>839</v>
      </c>
      <c r="B322" s="37" t="s">
        <v>353</v>
      </c>
      <c r="C322" s="38"/>
      <c r="D322" s="38"/>
      <c r="E322" s="38"/>
      <c r="F322" s="38"/>
      <c r="G322" s="46" t="s">
        <v>772</v>
      </c>
      <c r="H322" s="27">
        <v>313.89999999999998</v>
      </c>
      <c r="I322" s="27">
        <v>0</v>
      </c>
      <c r="J322" s="27">
        <v>0</v>
      </c>
      <c r="K322" s="27">
        <v>313.89999999999998</v>
      </c>
      <c r="L322" s="68"/>
    </row>
    <row r="323" spans="1:12" x14ac:dyDescent="0.3">
      <c r="A323" s="45" t="s">
        <v>840</v>
      </c>
      <c r="B323" s="37" t="s">
        <v>353</v>
      </c>
      <c r="C323" s="38"/>
      <c r="D323" s="38"/>
      <c r="E323" s="38"/>
      <c r="F323" s="38"/>
      <c r="G323" s="46" t="s">
        <v>730</v>
      </c>
      <c r="H323" s="27">
        <v>1705.39</v>
      </c>
      <c r="I323" s="27">
        <v>0</v>
      </c>
      <c r="J323" s="27">
        <v>0</v>
      </c>
      <c r="K323" s="27">
        <v>1705.39</v>
      </c>
      <c r="L323" s="68"/>
    </row>
    <row r="324" spans="1:12" x14ac:dyDescent="0.3">
      <c r="A324" s="45" t="s">
        <v>842</v>
      </c>
      <c r="B324" s="37" t="s">
        <v>353</v>
      </c>
      <c r="C324" s="38"/>
      <c r="D324" s="38"/>
      <c r="E324" s="38"/>
      <c r="F324" s="38"/>
      <c r="G324" s="46" t="s">
        <v>843</v>
      </c>
      <c r="H324" s="27">
        <v>5303.25</v>
      </c>
      <c r="I324" s="27">
        <v>2651.71</v>
      </c>
      <c r="J324" s="27">
        <v>0.01</v>
      </c>
      <c r="K324" s="27">
        <v>7954.95</v>
      </c>
      <c r="L324" s="68"/>
    </row>
    <row r="325" spans="1:12" x14ac:dyDescent="0.3">
      <c r="A325" s="43" t="s">
        <v>353</v>
      </c>
      <c r="B325" s="37" t="s">
        <v>353</v>
      </c>
      <c r="C325" s="38"/>
      <c r="D325" s="38"/>
      <c r="E325" s="44" t="s">
        <v>353</v>
      </c>
      <c r="F325" s="40"/>
      <c r="G325" s="40"/>
      <c r="H325" s="28"/>
      <c r="I325" s="28"/>
      <c r="J325" s="28"/>
      <c r="K325" s="28"/>
      <c r="L325" s="73"/>
    </row>
    <row r="326" spans="1:12" x14ac:dyDescent="0.3">
      <c r="A326" s="43" t="s">
        <v>844</v>
      </c>
      <c r="B326" s="36" t="s">
        <v>353</v>
      </c>
      <c r="C326" s="44" t="s">
        <v>845</v>
      </c>
      <c r="D326" s="40"/>
      <c r="E326" s="40"/>
      <c r="F326" s="40"/>
      <c r="G326" s="40"/>
      <c r="H326" s="25">
        <v>145762.29</v>
      </c>
      <c r="I326" s="25">
        <v>47882.55</v>
      </c>
      <c r="J326" s="25">
        <v>0</v>
      </c>
      <c r="K326" s="25">
        <v>193644.84</v>
      </c>
      <c r="L326" s="74">
        <f>I326-J326</f>
        <v>47882.55</v>
      </c>
    </row>
    <row r="327" spans="1:12" x14ac:dyDescent="0.3">
      <c r="A327" s="43" t="s">
        <v>846</v>
      </c>
      <c r="B327" s="37" t="s">
        <v>353</v>
      </c>
      <c r="C327" s="38"/>
      <c r="D327" s="44" t="s">
        <v>845</v>
      </c>
      <c r="E327" s="40"/>
      <c r="F327" s="40"/>
      <c r="G327" s="40"/>
      <c r="H327" s="25">
        <v>145762.29</v>
      </c>
      <c r="I327" s="25">
        <v>47882.55</v>
      </c>
      <c r="J327" s="25">
        <v>0</v>
      </c>
      <c r="K327" s="25">
        <v>193644.84</v>
      </c>
      <c r="L327" s="72"/>
    </row>
    <row r="328" spans="1:12" x14ac:dyDescent="0.3">
      <c r="A328" s="43" t="s">
        <v>847</v>
      </c>
      <c r="B328" s="37" t="s">
        <v>353</v>
      </c>
      <c r="C328" s="38"/>
      <c r="D328" s="38"/>
      <c r="E328" s="44" t="s">
        <v>845</v>
      </c>
      <c r="F328" s="40"/>
      <c r="G328" s="40"/>
      <c r="H328" s="25">
        <v>145762.29</v>
      </c>
      <c r="I328" s="25">
        <v>47882.55</v>
      </c>
      <c r="J328" s="25">
        <v>0</v>
      </c>
      <c r="K328" s="25">
        <v>193644.84</v>
      </c>
      <c r="L328" s="72"/>
    </row>
    <row r="329" spans="1:12" x14ac:dyDescent="0.3">
      <c r="A329" s="43" t="s">
        <v>848</v>
      </c>
      <c r="B329" s="37" t="s">
        <v>353</v>
      </c>
      <c r="C329" s="38"/>
      <c r="D329" s="38"/>
      <c r="E329" s="38"/>
      <c r="F329" s="44" t="s">
        <v>830</v>
      </c>
      <c r="G329" s="40"/>
      <c r="H329" s="25">
        <v>143799.29</v>
      </c>
      <c r="I329" s="25">
        <v>46504.55</v>
      </c>
      <c r="J329" s="25">
        <v>0</v>
      </c>
      <c r="K329" s="25">
        <v>190303.84</v>
      </c>
      <c r="L329" s="74">
        <f>I329-J329</f>
        <v>46504.55</v>
      </c>
    </row>
    <row r="330" spans="1:12" x14ac:dyDescent="0.3">
      <c r="A330" s="45" t="s">
        <v>849</v>
      </c>
      <c r="B330" s="37" t="s">
        <v>353</v>
      </c>
      <c r="C330" s="38"/>
      <c r="D330" s="38"/>
      <c r="E330" s="38"/>
      <c r="F330" s="38"/>
      <c r="G330" s="46" t="s">
        <v>850</v>
      </c>
      <c r="H330" s="27">
        <v>143799.29</v>
      </c>
      <c r="I330" s="27">
        <v>46504.55</v>
      </c>
      <c r="J330" s="27">
        <v>0</v>
      </c>
      <c r="K330" s="27">
        <v>190303.84</v>
      </c>
      <c r="L330" s="68"/>
    </row>
    <row r="331" spans="1:12" x14ac:dyDescent="0.3">
      <c r="A331" s="47" t="s">
        <v>353</v>
      </c>
      <c r="B331" s="37" t="s">
        <v>353</v>
      </c>
      <c r="C331" s="38"/>
      <c r="D331" s="38"/>
      <c r="E331" s="38"/>
      <c r="F331" s="38"/>
      <c r="G331" s="48" t="s">
        <v>353</v>
      </c>
      <c r="H331" s="26"/>
      <c r="I331" s="26"/>
      <c r="J331" s="26"/>
      <c r="K331" s="26"/>
      <c r="L331" s="69"/>
    </row>
    <row r="332" spans="1:12" x14ac:dyDescent="0.3">
      <c r="A332" s="43" t="s">
        <v>851</v>
      </c>
      <c r="B332" s="37" t="s">
        <v>353</v>
      </c>
      <c r="C332" s="38"/>
      <c r="D332" s="38"/>
      <c r="E332" s="38"/>
      <c r="F332" s="44" t="s">
        <v>852</v>
      </c>
      <c r="G332" s="40"/>
      <c r="H332" s="25">
        <v>1200</v>
      </c>
      <c r="I332" s="25">
        <v>0</v>
      </c>
      <c r="J332" s="25">
        <v>0</v>
      </c>
      <c r="K332" s="25">
        <v>1200</v>
      </c>
      <c r="L332" s="74">
        <f>I332-J332</f>
        <v>0</v>
      </c>
    </row>
    <row r="333" spans="1:12" x14ac:dyDescent="0.3">
      <c r="A333" s="45" t="s">
        <v>853</v>
      </c>
      <c r="B333" s="37" t="s">
        <v>353</v>
      </c>
      <c r="C333" s="38"/>
      <c r="D333" s="38"/>
      <c r="E333" s="38"/>
      <c r="F333" s="38"/>
      <c r="G333" s="46" t="s">
        <v>854</v>
      </c>
      <c r="H333" s="27">
        <v>1200</v>
      </c>
      <c r="I333" s="27">
        <v>0</v>
      </c>
      <c r="J333" s="27">
        <v>0</v>
      </c>
      <c r="K333" s="27">
        <v>1200</v>
      </c>
      <c r="L333" s="68"/>
    </row>
    <row r="334" spans="1:12" x14ac:dyDescent="0.3">
      <c r="A334" s="47" t="s">
        <v>353</v>
      </c>
      <c r="B334" s="37" t="s">
        <v>353</v>
      </c>
      <c r="C334" s="38"/>
      <c r="D334" s="38"/>
      <c r="E334" s="38"/>
      <c r="F334" s="38"/>
      <c r="G334" s="48" t="s">
        <v>353</v>
      </c>
      <c r="H334" s="26"/>
      <c r="I334" s="26"/>
      <c r="J334" s="26"/>
      <c r="K334" s="26"/>
      <c r="L334" s="69"/>
    </row>
    <row r="335" spans="1:12" x14ac:dyDescent="0.3">
      <c r="A335" s="43" t="s">
        <v>855</v>
      </c>
      <c r="B335" s="37" t="s">
        <v>353</v>
      </c>
      <c r="C335" s="38"/>
      <c r="D335" s="38"/>
      <c r="E335" s="38"/>
      <c r="F335" s="44" t="s">
        <v>768</v>
      </c>
      <c r="G335" s="40"/>
      <c r="H335" s="25">
        <v>763</v>
      </c>
      <c r="I335" s="25">
        <v>1378</v>
      </c>
      <c r="J335" s="25">
        <v>0</v>
      </c>
      <c r="K335" s="25">
        <v>2141</v>
      </c>
      <c r="L335" s="74">
        <f>I335-J335</f>
        <v>1378</v>
      </c>
    </row>
    <row r="336" spans="1:12" x14ac:dyDescent="0.3">
      <c r="A336" s="45" t="s">
        <v>856</v>
      </c>
      <c r="B336" s="37" t="s">
        <v>353</v>
      </c>
      <c r="C336" s="38"/>
      <c r="D336" s="38"/>
      <c r="E336" s="38"/>
      <c r="F336" s="38"/>
      <c r="G336" s="46" t="s">
        <v>770</v>
      </c>
      <c r="H336" s="27">
        <v>318</v>
      </c>
      <c r="I336" s="27">
        <v>0</v>
      </c>
      <c r="J336" s="27">
        <v>0</v>
      </c>
      <c r="K336" s="27">
        <v>318</v>
      </c>
      <c r="L336" s="68"/>
    </row>
    <row r="337" spans="1:12" x14ac:dyDescent="0.3">
      <c r="A337" s="45" t="s">
        <v>857</v>
      </c>
      <c r="B337" s="37" t="s">
        <v>353</v>
      </c>
      <c r="C337" s="38"/>
      <c r="D337" s="38"/>
      <c r="E337" s="38"/>
      <c r="F337" s="38"/>
      <c r="G337" s="46" t="s">
        <v>772</v>
      </c>
      <c r="H337" s="27">
        <v>445</v>
      </c>
      <c r="I337" s="27">
        <v>1378</v>
      </c>
      <c r="J337" s="27">
        <v>0</v>
      </c>
      <c r="K337" s="27">
        <v>1823</v>
      </c>
      <c r="L337" s="68"/>
    </row>
    <row r="338" spans="1:12" x14ac:dyDescent="0.3">
      <c r="A338" s="47" t="s">
        <v>353</v>
      </c>
      <c r="B338" s="37" t="s">
        <v>353</v>
      </c>
      <c r="C338" s="38"/>
      <c r="D338" s="38"/>
      <c r="E338" s="38"/>
      <c r="F338" s="38"/>
      <c r="G338" s="48" t="s">
        <v>353</v>
      </c>
      <c r="H338" s="26"/>
      <c r="I338" s="26"/>
      <c r="J338" s="26"/>
      <c r="K338" s="26"/>
      <c r="L338" s="69"/>
    </row>
    <row r="339" spans="1:12" x14ac:dyDescent="0.3">
      <c r="A339" s="43" t="s">
        <v>858</v>
      </c>
      <c r="B339" s="36" t="s">
        <v>353</v>
      </c>
      <c r="C339" s="44" t="s">
        <v>859</v>
      </c>
      <c r="D339" s="40"/>
      <c r="E339" s="40"/>
      <c r="F339" s="40"/>
      <c r="G339" s="40"/>
      <c r="H339" s="25">
        <v>154073.91</v>
      </c>
      <c r="I339" s="25">
        <v>79241.48</v>
      </c>
      <c r="J339" s="25">
        <v>0</v>
      </c>
      <c r="K339" s="25">
        <v>233315.39</v>
      </c>
      <c r="L339" s="74">
        <f>I339-J339</f>
        <v>79241.48</v>
      </c>
    </row>
    <row r="340" spans="1:12" x14ac:dyDescent="0.3">
      <c r="A340" s="43" t="s">
        <v>860</v>
      </c>
      <c r="B340" s="37" t="s">
        <v>353</v>
      </c>
      <c r="C340" s="38"/>
      <c r="D340" s="44" t="s">
        <v>859</v>
      </c>
      <c r="E340" s="40"/>
      <c r="F340" s="40"/>
      <c r="G340" s="40"/>
      <c r="H340" s="25">
        <v>154073.91</v>
      </c>
      <c r="I340" s="25">
        <v>79241.48</v>
      </c>
      <c r="J340" s="25">
        <v>0</v>
      </c>
      <c r="K340" s="25">
        <v>233315.39</v>
      </c>
      <c r="L340" s="72"/>
    </row>
    <row r="341" spans="1:12" x14ac:dyDescent="0.3">
      <c r="A341" s="43" t="s">
        <v>861</v>
      </c>
      <c r="B341" s="37" t="s">
        <v>353</v>
      </c>
      <c r="C341" s="38"/>
      <c r="D341" s="38"/>
      <c r="E341" s="44" t="s">
        <v>859</v>
      </c>
      <c r="F341" s="40"/>
      <c r="G341" s="40"/>
      <c r="H341" s="25">
        <v>154073.91</v>
      </c>
      <c r="I341" s="25">
        <v>79241.48</v>
      </c>
      <c r="J341" s="25">
        <v>0</v>
      </c>
      <c r="K341" s="25">
        <v>233315.39</v>
      </c>
      <c r="L341" s="72"/>
    </row>
    <row r="342" spans="1:12" x14ac:dyDescent="0.3">
      <c r="A342" s="43" t="s">
        <v>862</v>
      </c>
      <c r="B342" s="37" t="s">
        <v>353</v>
      </c>
      <c r="C342" s="38"/>
      <c r="D342" s="38"/>
      <c r="E342" s="38"/>
      <c r="F342" s="44" t="s">
        <v>863</v>
      </c>
      <c r="G342" s="40"/>
      <c r="H342" s="25">
        <v>28600</v>
      </c>
      <c r="I342" s="25">
        <v>34304.17</v>
      </c>
      <c r="J342" s="25">
        <v>0</v>
      </c>
      <c r="K342" s="25">
        <v>62904.17</v>
      </c>
      <c r="L342" s="74">
        <f>I342-J342</f>
        <v>34304.17</v>
      </c>
    </row>
    <row r="343" spans="1:12" x14ac:dyDescent="0.3">
      <c r="A343" s="45" t="s">
        <v>864</v>
      </c>
      <c r="B343" s="37" t="s">
        <v>353</v>
      </c>
      <c r="C343" s="38"/>
      <c r="D343" s="38"/>
      <c r="E343" s="38"/>
      <c r="F343" s="38"/>
      <c r="G343" s="46" t="s">
        <v>863</v>
      </c>
      <c r="H343" s="27">
        <v>28600</v>
      </c>
      <c r="I343" s="27">
        <v>34304.17</v>
      </c>
      <c r="J343" s="27">
        <v>0</v>
      </c>
      <c r="K343" s="27">
        <v>62904.17</v>
      </c>
      <c r="L343" s="68"/>
    </row>
    <row r="344" spans="1:12" x14ac:dyDescent="0.3">
      <c r="A344" s="47" t="s">
        <v>353</v>
      </c>
      <c r="B344" s="37" t="s">
        <v>353</v>
      </c>
      <c r="C344" s="38"/>
      <c r="D344" s="38"/>
      <c r="E344" s="38"/>
      <c r="F344" s="38"/>
      <c r="G344" s="48" t="s">
        <v>353</v>
      </c>
      <c r="H344" s="26"/>
      <c r="I344" s="26"/>
      <c r="J344" s="26"/>
      <c r="K344" s="26"/>
      <c r="L344" s="69"/>
    </row>
    <row r="345" spans="1:12" x14ac:dyDescent="0.3">
      <c r="A345" s="43" t="s">
        <v>865</v>
      </c>
      <c r="B345" s="37" t="s">
        <v>353</v>
      </c>
      <c r="C345" s="38"/>
      <c r="D345" s="38"/>
      <c r="E345" s="38"/>
      <c r="F345" s="44" t="s">
        <v>866</v>
      </c>
      <c r="G345" s="40"/>
      <c r="H345" s="25">
        <v>27464.34</v>
      </c>
      <c r="I345" s="25">
        <v>13200</v>
      </c>
      <c r="J345" s="25">
        <v>0</v>
      </c>
      <c r="K345" s="25">
        <v>40664.339999999997</v>
      </c>
      <c r="L345" s="74">
        <f>I345-J345</f>
        <v>13200</v>
      </c>
    </row>
    <row r="346" spans="1:12" x14ac:dyDescent="0.3">
      <c r="A346" s="45" t="s">
        <v>867</v>
      </c>
      <c r="B346" s="37" t="s">
        <v>353</v>
      </c>
      <c r="C346" s="38"/>
      <c r="D346" s="38"/>
      <c r="E346" s="38"/>
      <c r="F346" s="38"/>
      <c r="G346" s="46" t="s">
        <v>868</v>
      </c>
      <c r="H346" s="27">
        <v>15700</v>
      </c>
      <c r="I346" s="27">
        <v>13200</v>
      </c>
      <c r="J346" s="27">
        <v>0</v>
      </c>
      <c r="K346" s="27">
        <v>28900</v>
      </c>
      <c r="L346" s="68"/>
    </row>
    <row r="347" spans="1:12" x14ac:dyDescent="0.3">
      <c r="A347" s="45" t="s">
        <v>869</v>
      </c>
      <c r="B347" s="37" t="s">
        <v>353</v>
      </c>
      <c r="C347" s="38"/>
      <c r="D347" s="38"/>
      <c r="E347" s="38"/>
      <c r="F347" s="38"/>
      <c r="G347" s="46" t="s">
        <v>870</v>
      </c>
      <c r="H347" s="27">
        <v>11764.34</v>
      </c>
      <c r="I347" s="27">
        <v>0</v>
      </c>
      <c r="J347" s="27">
        <v>0</v>
      </c>
      <c r="K347" s="27">
        <v>11764.34</v>
      </c>
      <c r="L347" s="68"/>
    </row>
    <row r="348" spans="1:12" x14ac:dyDescent="0.3">
      <c r="A348" s="47" t="s">
        <v>353</v>
      </c>
      <c r="B348" s="37" t="s">
        <v>353</v>
      </c>
      <c r="C348" s="38"/>
      <c r="D348" s="38"/>
      <c r="E348" s="38"/>
      <c r="F348" s="38"/>
      <c r="G348" s="48" t="s">
        <v>353</v>
      </c>
      <c r="H348" s="26"/>
      <c r="I348" s="26"/>
      <c r="J348" s="26"/>
      <c r="K348" s="26"/>
      <c r="L348" s="69"/>
    </row>
    <row r="349" spans="1:12" x14ac:dyDescent="0.3">
      <c r="A349" s="43" t="s">
        <v>871</v>
      </c>
      <c r="B349" s="37" t="s">
        <v>353</v>
      </c>
      <c r="C349" s="38"/>
      <c r="D349" s="38"/>
      <c r="E349" s="38"/>
      <c r="F349" s="44" t="s">
        <v>872</v>
      </c>
      <c r="G349" s="40"/>
      <c r="H349" s="25">
        <v>1056</v>
      </c>
      <c r="I349" s="25">
        <v>0</v>
      </c>
      <c r="J349" s="25">
        <v>0</v>
      </c>
      <c r="K349" s="25">
        <v>1056</v>
      </c>
      <c r="L349" s="74">
        <f>I349-J349</f>
        <v>0</v>
      </c>
    </row>
    <row r="350" spans="1:12" x14ac:dyDescent="0.3">
      <c r="A350" s="45" t="s">
        <v>873</v>
      </c>
      <c r="B350" s="37" t="s">
        <v>353</v>
      </c>
      <c r="C350" s="38"/>
      <c r="D350" s="38"/>
      <c r="E350" s="38"/>
      <c r="F350" s="38"/>
      <c r="G350" s="46" t="s">
        <v>874</v>
      </c>
      <c r="H350" s="27">
        <v>1056</v>
      </c>
      <c r="I350" s="27">
        <v>0</v>
      </c>
      <c r="J350" s="27">
        <v>0</v>
      </c>
      <c r="K350" s="27">
        <v>1056</v>
      </c>
      <c r="L350" s="68"/>
    </row>
    <row r="351" spans="1:12" x14ac:dyDescent="0.3">
      <c r="A351" s="47" t="s">
        <v>353</v>
      </c>
      <c r="B351" s="37" t="s">
        <v>353</v>
      </c>
      <c r="C351" s="38"/>
      <c r="D351" s="38"/>
      <c r="E351" s="38"/>
      <c r="F351" s="38"/>
      <c r="G351" s="48" t="s">
        <v>353</v>
      </c>
      <c r="H351" s="26"/>
      <c r="I351" s="26"/>
      <c r="J351" s="26"/>
      <c r="K351" s="26"/>
      <c r="L351" s="69"/>
    </row>
    <row r="352" spans="1:12" x14ac:dyDescent="0.3">
      <c r="A352" s="43" t="s">
        <v>875</v>
      </c>
      <c r="B352" s="37" t="s">
        <v>353</v>
      </c>
      <c r="C352" s="38"/>
      <c r="D352" s="38"/>
      <c r="E352" s="38"/>
      <c r="F352" s="44" t="s">
        <v>876</v>
      </c>
      <c r="G352" s="40"/>
      <c r="H352" s="25">
        <v>56198.57</v>
      </c>
      <c r="I352" s="25">
        <v>30974.05</v>
      </c>
      <c r="J352" s="25">
        <v>0</v>
      </c>
      <c r="K352" s="25">
        <v>87172.62</v>
      </c>
      <c r="L352" s="74">
        <f t="shared" ref="L352:L358" si="2">I352-J352</f>
        <v>30974.05</v>
      </c>
    </row>
    <row r="353" spans="1:12" x14ac:dyDescent="0.3">
      <c r="A353" s="45" t="s">
        <v>877</v>
      </c>
      <c r="B353" s="37" t="s">
        <v>353</v>
      </c>
      <c r="C353" s="38"/>
      <c r="D353" s="38"/>
      <c r="E353" s="38"/>
      <c r="F353" s="38"/>
      <c r="G353" s="46" t="s">
        <v>878</v>
      </c>
      <c r="H353" s="27">
        <v>346.8</v>
      </c>
      <c r="I353" s="27">
        <v>0</v>
      </c>
      <c r="J353" s="27">
        <v>0</v>
      </c>
      <c r="K353" s="27">
        <v>346.8</v>
      </c>
      <c r="L353" s="74">
        <f t="shared" si="2"/>
        <v>0</v>
      </c>
    </row>
    <row r="354" spans="1:12" x14ac:dyDescent="0.3">
      <c r="A354" s="45" t="s">
        <v>879</v>
      </c>
      <c r="B354" s="37" t="s">
        <v>353</v>
      </c>
      <c r="C354" s="38"/>
      <c r="D354" s="38"/>
      <c r="E354" s="38"/>
      <c r="F354" s="38"/>
      <c r="G354" s="46" t="s">
        <v>836</v>
      </c>
      <c r="H354" s="27">
        <v>1685.9</v>
      </c>
      <c r="I354" s="27">
        <v>0</v>
      </c>
      <c r="J354" s="27">
        <v>0</v>
      </c>
      <c r="K354" s="27">
        <v>1685.9</v>
      </c>
      <c r="L354" s="74">
        <f t="shared" si="2"/>
        <v>0</v>
      </c>
    </row>
    <row r="355" spans="1:12" x14ac:dyDescent="0.3">
      <c r="A355" s="45" t="s">
        <v>880</v>
      </c>
      <c r="B355" s="37" t="s">
        <v>353</v>
      </c>
      <c r="C355" s="38"/>
      <c r="D355" s="38"/>
      <c r="E355" s="38"/>
      <c r="F355" s="38"/>
      <c r="G355" s="46" t="s">
        <v>881</v>
      </c>
      <c r="H355" s="27">
        <v>24570</v>
      </c>
      <c r="I355" s="27">
        <v>0</v>
      </c>
      <c r="J355" s="27">
        <v>0</v>
      </c>
      <c r="K355" s="27">
        <v>24570</v>
      </c>
      <c r="L355" s="74">
        <f t="shared" si="2"/>
        <v>0</v>
      </c>
    </row>
    <row r="356" spans="1:12" x14ac:dyDescent="0.3">
      <c r="A356" s="45" t="s">
        <v>882</v>
      </c>
      <c r="B356" s="37" t="s">
        <v>353</v>
      </c>
      <c r="C356" s="38"/>
      <c r="D356" s="38"/>
      <c r="E356" s="38"/>
      <c r="F356" s="38"/>
      <c r="G356" s="46" t="s">
        <v>883</v>
      </c>
      <c r="H356" s="27">
        <v>2185.87</v>
      </c>
      <c r="I356" s="27">
        <v>3184</v>
      </c>
      <c r="J356" s="27">
        <v>0</v>
      </c>
      <c r="K356" s="27">
        <v>5369.87</v>
      </c>
      <c r="L356" s="74">
        <f t="shared" si="2"/>
        <v>3184</v>
      </c>
    </row>
    <row r="357" spans="1:12" x14ac:dyDescent="0.3">
      <c r="A357" s="45" t="s">
        <v>886</v>
      </c>
      <c r="B357" s="37" t="s">
        <v>353</v>
      </c>
      <c r="C357" s="38"/>
      <c r="D357" s="38"/>
      <c r="E357" s="38"/>
      <c r="F357" s="38"/>
      <c r="G357" s="46" t="s">
        <v>887</v>
      </c>
      <c r="H357" s="27">
        <v>18410</v>
      </c>
      <c r="I357" s="27">
        <v>24190</v>
      </c>
      <c r="J357" s="27">
        <v>0</v>
      </c>
      <c r="K357" s="27">
        <v>42600</v>
      </c>
      <c r="L357" s="74">
        <f t="shared" si="2"/>
        <v>24190</v>
      </c>
    </row>
    <row r="358" spans="1:12" x14ac:dyDescent="0.3">
      <c r="A358" s="45" t="s">
        <v>888</v>
      </c>
      <c r="B358" s="37" t="s">
        <v>353</v>
      </c>
      <c r="C358" s="38"/>
      <c r="D358" s="38"/>
      <c r="E358" s="38"/>
      <c r="F358" s="38"/>
      <c r="G358" s="46" t="s">
        <v>889</v>
      </c>
      <c r="H358" s="27">
        <v>9000</v>
      </c>
      <c r="I358" s="27">
        <v>3600.05</v>
      </c>
      <c r="J358" s="27">
        <v>0</v>
      </c>
      <c r="K358" s="27">
        <v>12600.05</v>
      </c>
      <c r="L358" s="74">
        <f t="shared" si="2"/>
        <v>3600.05</v>
      </c>
    </row>
    <row r="359" spans="1:12" x14ac:dyDescent="0.3">
      <c r="A359" s="47" t="s">
        <v>353</v>
      </c>
      <c r="B359" s="37" t="s">
        <v>353</v>
      </c>
      <c r="C359" s="38"/>
      <c r="D359" s="38"/>
      <c r="E359" s="38"/>
      <c r="F359" s="38"/>
      <c r="G359" s="48" t="s">
        <v>353</v>
      </c>
      <c r="H359" s="26"/>
      <c r="I359" s="26"/>
      <c r="J359" s="26"/>
      <c r="K359" s="26"/>
      <c r="L359" s="69"/>
    </row>
    <row r="360" spans="1:12" x14ac:dyDescent="0.3">
      <c r="A360" s="43" t="s">
        <v>894</v>
      </c>
      <c r="B360" s="37" t="s">
        <v>353</v>
      </c>
      <c r="C360" s="38"/>
      <c r="D360" s="38"/>
      <c r="E360" s="38"/>
      <c r="F360" s="44" t="s">
        <v>768</v>
      </c>
      <c r="G360" s="40"/>
      <c r="H360" s="25">
        <v>40755</v>
      </c>
      <c r="I360" s="25">
        <v>763.26</v>
      </c>
      <c r="J360" s="25">
        <v>0</v>
      </c>
      <c r="K360" s="25">
        <v>41518.26</v>
      </c>
      <c r="L360" s="74">
        <f>I360-J360</f>
        <v>763.26</v>
      </c>
    </row>
    <row r="361" spans="1:12" x14ac:dyDescent="0.3">
      <c r="A361" s="45" t="s">
        <v>895</v>
      </c>
      <c r="B361" s="37" t="s">
        <v>353</v>
      </c>
      <c r="C361" s="38"/>
      <c r="D361" s="38"/>
      <c r="E361" s="38"/>
      <c r="F361" s="38"/>
      <c r="G361" s="46" t="s">
        <v>770</v>
      </c>
      <c r="H361" s="27">
        <v>3180</v>
      </c>
      <c r="I361" s="27">
        <v>0</v>
      </c>
      <c r="J361" s="27">
        <v>0</v>
      </c>
      <c r="K361" s="27">
        <v>3180</v>
      </c>
      <c r="L361" s="68"/>
    </row>
    <row r="362" spans="1:12" x14ac:dyDescent="0.3">
      <c r="A362" s="45" t="s">
        <v>896</v>
      </c>
      <c r="B362" s="37" t="s">
        <v>353</v>
      </c>
      <c r="C362" s="38"/>
      <c r="D362" s="38"/>
      <c r="E362" s="38"/>
      <c r="F362" s="38"/>
      <c r="G362" s="46" t="s">
        <v>897</v>
      </c>
      <c r="H362" s="27">
        <v>795</v>
      </c>
      <c r="I362" s="27">
        <v>0</v>
      </c>
      <c r="J362" s="27">
        <v>0</v>
      </c>
      <c r="K362" s="27">
        <v>795</v>
      </c>
      <c r="L362" s="68"/>
    </row>
    <row r="363" spans="1:12" x14ac:dyDescent="0.3">
      <c r="A363" s="45" t="s">
        <v>898</v>
      </c>
      <c r="B363" s="37" t="s">
        <v>353</v>
      </c>
      <c r="C363" s="38"/>
      <c r="D363" s="38"/>
      <c r="E363" s="38"/>
      <c r="F363" s="38"/>
      <c r="G363" s="46" t="s">
        <v>899</v>
      </c>
      <c r="H363" s="27">
        <v>36780</v>
      </c>
      <c r="I363" s="27">
        <v>0</v>
      </c>
      <c r="J363" s="27">
        <v>0</v>
      </c>
      <c r="K363" s="27">
        <v>36780</v>
      </c>
      <c r="L363" s="68"/>
    </row>
    <row r="364" spans="1:12" x14ac:dyDescent="0.3">
      <c r="A364" s="45" t="s">
        <v>900</v>
      </c>
      <c r="B364" s="37" t="s">
        <v>353</v>
      </c>
      <c r="C364" s="38"/>
      <c r="D364" s="38"/>
      <c r="E364" s="38"/>
      <c r="F364" s="38"/>
      <c r="G364" s="46" t="s">
        <v>772</v>
      </c>
      <c r="H364" s="27">
        <v>0</v>
      </c>
      <c r="I364" s="27">
        <v>763.26</v>
      </c>
      <c r="J364" s="27">
        <v>0</v>
      </c>
      <c r="K364" s="27">
        <v>763.26</v>
      </c>
      <c r="L364" s="68"/>
    </row>
    <row r="365" spans="1:12" x14ac:dyDescent="0.3">
      <c r="A365" s="47" t="s">
        <v>353</v>
      </c>
      <c r="B365" s="37" t="s">
        <v>353</v>
      </c>
      <c r="C365" s="38"/>
      <c r="D365" s="38"/>
      <c r="E365" s="38"/>
      <c r="F365" s="38"/>
      <c r="G365" s="48" t="s">
        <v>353</v>
      </c>
      <c r="H365" s="26"/>
      <c r="I365" s="26"/>
      <c r="J365" s="26"/>
      <c r="K365" s="26"/>
      <c r="L365" s="69"/>
    </row>
    <row r="366" spans="1:12" x14ac:dyDescent="0.3">
      <c r="A366" s="43" t="s">
        <v>901</v>
      </c>
      <c r="B366" s="36" t="s">
        <v>353</v>
      </c>
      <c r="C366" s="44" t="s">
        <v>902</v>
      </c>
      <c r="D366" s="40"/>
      <c r="E366" s="40"/>
      <c r="F366" s="40"/>
      <c r="G366" s="40"/>
      <c r="H366" s="25">
        <v>22053.96</v>
      </c>
      <c r="I366" s="25">
        <v>837.49</v>
      </c>
      <c r="J366" s="25">
        <v>0</v>
      </c>
      <c r="K366" s="25">
        <v>22891.45</v>
      </c>
      <c r="L366" s="74">
        <f>I366-J366</f>
        <v>837.49</v>
      </c>
    </row>
    <row r="367" spans="1:12" x14ac:dyDescent="0.3">
      <c r="A367" s="43" t="s">
        <v>903</v>
      </c>
      <c r="B367" s="37" t="s">
        <v>353</v>
      </c>
      <c r="C367" s="38"/>
      <c r="D367" s="44" t="s">
        <v>902</v>
      </c>
      <c r="E367" s="40"/>
      <c r="F367" s="40"/>
      <c r="G367" s="40"/>
      <c r="H367" s="25">
        <v>22053.96</v>
      </c>
      <c r="I367" s="25">
        <v>837.49</v>
      </c>
      <c r="J367" s="25">
        <v>0</v>
      </c>
      <c r="K367" s="25">
        <v>22891.45</v>
      </c>
      <c r="L367" s="72"/>
    </row>
    <row r="368" spans="1:12" x14ac:dyDescent="0.3">
      <c r="A368" s="43" t="s">
        <v>904</v>
      </c>
      <c r="B368" s="37" t="s">
        <v>353</v>
      </c>
      <c r="C368" s="38"/>
      <c r="D368" s="38"/>
      <c r="E368" s="44" t="s">
        <v>902</v>
      </c>
      <c r="F368" s="40"/>
      <c r="G368" s="40"/>
      <c r="H368" s="25">
        <v>22053.96</v>
      </c>
      <c r="I368" s="25">
        <v>837.49</v>
      </c>
      <c r="J368" s="25">
        <v>0</v>
      </c>
      <c r="K368" s="25">
        <v>22891.45</v>
      </c>
      <c r="L368" s="72"/>
    </row>
    <row r="369" spans="1:12" x14ac:dyDescent="0.3">
      <c r="A369" s="43" t="s">
        <v>905</v>
      </c>
      <c r="B369" s="37" t="s">
        <v>353</v>
      </c>
      <c r="C369" s="38"/>
      <c r="D369" s="38"/>
      <c r="E369" s="38"/>
      <c r="F369" s="44" t="s">
        <v>906</v>
      </c>
      <c r="G369" s="40"/>
      <c r="H369" s="25">
        <v>3360.98</v>
      </c>
      <c r="I369" s="25">
        <v>837.49</v>
      </c>
      <c r="J369" s="25">
        <v>0</v>
      </c>
      <c r="K369" s="25">
        <v>4198.47</v>
      </c>
      <c r="L369" s="74">
        <f>I369-J369</f>
        <v>837.49</v>
      </c>
    </row>
    <row r="370" spans="1:12" x14ac:dyDescent="0.3">
      <c r="A370" s="45" t="s">
        <v>907</v>
      </c>
      <c r="B370" s="37" t="s">
        <v>353</v>
      </c>
      <c r="C370" s="38"/>
      <c r="D370" s="38"/>
      <c r="E370" s="38"/>
      <c r="F370" s="38"/>
      <c r="G370" s="46" t="s">
        <v>908</v>
      </c>
      <c r="H370" s="27">
        <v>3349.92</v>
      </c>
      <c r="I370" s="27">
        <v>837.49</v>
      </c>
      <c r="J370" s="27">
        <v>0</v>
      </c>
      <c r="K370" s="27">
        <v>4187.41</v>
      </c>
      <c r="L370" s="68"/>
    </row>
    <row r="371" spans="1:12" x14ac:dyDescent="0.3">
      <c r="A371" s="45" t="s">
        <v>909</v>
      </c>
      <c r="B371" s="37" t="s">
        <v>353</v>
      </c>
      <c r="C371" s="38"/>
      <c r="D371" s="38"/>
      <c r="E371" s="38"/>
      <c r="F371" s="38"/>
      <c r="G371" s="46" t="s">
        <v>910</v>
      </c>
      <c r="H371" s="27">
        <v>11.06</v>
      </c>
      <c r="I371" s="27">
        <v>0</v>
      </c>
      <c r="J371" s="27">
        <v>0</v>
      </c>
      <c r="K371" s="27">
        <v>11.06</v>
      </c>
      <c r="L371" s="68"/>
    </row>
    <row r="372" spans="1:12" x14ac:dyDescent="0.3">
      <c r="A372" s="47" t="s">
        <v>353</v>
      </c>
      <c r="B372" s="37" t="s">
        <v>353</v>
      </c>
      <c r="C372" s="38"/>
      <c r="D372" s="38"/>
      <c r="E372" s="38"/>
      <c r="F372" s="38"/>
      <c r="G372" s="48" t="s">
        <v>353</v>
      </c>
      <c r="H372" s="26"/>
      <c r="I372" s="26"/>
      <c r="J372" s="26"/>
      <c r="K372" s="26"/>
      <c r="L372" s="69"/>
    </row>
    <row r="373" spans="1:12" x14ac:dyDescent="0.3">
      <c r="A373" s="43" t="s">
        <v>911</v>
      </c>
      <c r="B373" s="37" t="s">
        <v>353</v>
      </c>
      <c r="C373" s="38"/>
      <c r="D373" s="38"/>
      <c r="E373" s="38"/>
      <c r="F373" s="44" t="s">
        <v>912</v>
      </c>
      <c r="G373" s="40"/>
      <c r="H373" s="25">
        <v>3153</v>
      </c>
      <c r="I373" s="25">
        <v>0</v>
      </c>
      <c r="J373" s="25">
        <v>0</v>
      </c>
      <c r="K373" s="25">
        <v>3153</v>
      </c>
      <c r="L373" s="74">
        <f>I373-J373</f>
        <v>0</v>
      </c>
    </row>
    <row r="374" spans="1:12" x14ac:dyDescent="0.3">
      <c r="A374" s="45" t="s">
        <v>915</v>
      </c>
      <c r="B374" s="37" t="s">
        <v>353</v>
      </c>
      <c r="C374" s="38"/>
      <c r="D374" s="38"/>
      <c r="E374" s="38"/>
      <c r="F374" s="38"/>
      <c r="G374" s="46" t="s">
        <v>916</v>
      </c>
      <c r="H374" s="27">
        <v>3153</v>
      </c>
      <c r="I374" s="27">
        <v>0</v>
      </c>
      <c r="J374" s="27">
        <v>0</v>
      </c>
      <c r="K374" s="27">
        <v>3153</v>
      </c>
      <c r="L374" s="68"/>
    </row>
    <row r="375" spans="1:12" x14ac:dyDescent="0.3">
      <c r="A375" s="47" t="s">
        <v>353</v>
      </c>
      <c r="B375" s="37" t="s">
        <v>353</v>
      </c>
      <c r="C375" s="38"/>
      <c r="D375" s="38"/>
      <c r="E375" s="38"/>
      <c r="F375" s="38"/>
      <c r="G375" s="48" t="s">
        <v>353</v>
      </c>
      <c r="H375" s="26"/>
      <c r="I375" s="26"/>
      <c r="J375" s="26"/>
      <c r="K375" s="26"/>
      <c r="L375" s="69"/>
    </row>
    <row r="376" spans="1:12" x14ac:dyDescent="0.3">
      <c r="A376" s="43" t="s">
        <v>919</v>
      </c>
      <c r="B376" s="37" t="s">
        <v>353</v>
      </c>
      <c r="C376" s="38"/>
      <c r="D376" s="38"/>
      <c r="E376" s="38"/>
      <c r="F376" s="44" t="s">
        <v>920</v>
      </c>
      <c r="G376" s="40"/>
      <c r="H376" s="25">
        <v>15500</v>
      </c>
      <c r="I376" s="25">
        <v>0</v>
      </c>
      <c r="J376" s="25">
        <v>0</v>
      </c>
      <c r="K376" s="25">
        <v>15500</v>
      </c>
      <c r="L376" s="74">
        <f>I376-J376</f>
        <v>0</v>
      </c>
    </row>
    <row r="377" spans="1:12" x14ac:dyDescent="0.3">
      <c r="A377" s="45" t="s">
        <v>921</v>
      </c>
      <c r="B377" s="37" t="s">
        <v>353</v>
      </c>
      <c r="C377" s="38"/>
      <c r="D377" s="38"/>
      <c r="E377" s="38"/>
      <c r="F377" s="38"/>
      <c r="G377" s="46" t="s">
        <v>922</v>
      </c>
      <c r="H377" s="27">
        <v>15500</v>
      </c>
      <c r="I377" s="27">
        <v>0</v>
      </c>
      <c r="J377" s="27">
        <v>0</v>
      </c>
      <c r="K377" s="27">
        <v>15500</v>
      </c>
      <c r="L377" s="68"/>
    </row>
    <row r="378" spans="1:12" x14ac:dyDescent="0.3">
      <c r="A378" s="47" t="s">
        <v>353</v>
      </c>
      <c r="B378" s="37" t="s">
        <v>353</v>
      </c>
      <c r="C378" s="38"/>
      <c r="D378" s="38"/>
      <c r="E378" s="38"/>
      <c r="F378" s="38"/>
      <c r="G378" s="48" t="s">
        <v>353</v>
      </c>
      <c r="H378" s="26"/>
      <c r="I378" s="26"/>
      <c r="J378" s="26"/>
      <c r="K378" s="26"/>
      <c r="L378" s="69"/>
    </row>
    <row r="379" spans="1:12" x14ac:dyDescent="0.3">
      <c r="A379" s="43" t="s">
        <v>923</v>
      </c>
      <c r="B379" s="37" t="s">
        <v>353</v>
      </c>
      <c r="C379" s="38"/>
      <c r="D379" s="38"/>
      <c r="E379" s="38"/>
      <c r="F379" s="44" t="s">
        <v>924</v>
      </c>
      <c r="G379" s="40"/>
      <c r="H379" s="25">
        <v>39.979999999999997</v>
      </c>
      <c r="I379" s="25">
        <v>0</v>
      </c>
      <c r="J379" s="25">
        <v>0</v>
      </c>
      <c r="K379" s="25">
        <v>39.979999999999997</v>
      </c>
      <c r="L379" s="74">
        <f>I379-J379</f>
        <v>0</v>
      </c>
    </row>
    <row r="380" spans="1:12" x14ac:dyDescent="0.3">
      <c r="A380" s="45" t="s">
        <v>925</v>
      </c>
      <c r="B380" s="37" t="s">
        <v>353</v>
      </c>
      <c r="C380" s="38"/>
      <c r="D380" s="38"/>
      <c r="E380" s="38"/>
      <c r="F380" s="38"/>
      <c r="G380" s="46" t="s">
        <v>924</v>
      </c>
      <c r="H380" s="27">
        <v>39.979999999999997</v>
      </c>
      <c r="I380" s="27">
        <v>0</v>
      </c>
      <c r="J380" s="27">
        <v>0</v>
      </c>
      <c r="K380" s="27">
        <v>39.979999999999997</v>
      </c>
      <c r="L380" s="68"/>
    </row>
    <row r="381" spans="1:12" x14ac:dyDescent="0.3">
      <c r="A381" s="43" t="s">
        <v>353</v>
      </c>
      <c r="B381" s="36" t="s">
        <v>353</v>
      </c>
      <c r="C381" s="44" t="s">
        <v>353</v>
      </c>
      <c r="D381" s="40"/>
      <c r="E381" s="40"/>
      <c r="F381" s="40"/>
      <c r="G381" s="40"/>
      <c r="H381" s="28"/>
      <c r="I381" s="28"/>
      <c r="J381" s="28"/>
      <c r="K381" s="28"/>
      <c r="L381" s="73"/>
    </row>
    <row r="382" spans="1:12" x14ac:dyDescent="0.3">
      <c r="A382" s="43" t="s">
        <v>926</v>
      </c>
      <c r="B382" s="36" t="s">
        <v>353</v>
      </c>
      <c r="C382" s="44" t="s">
        <v>927</v>
      </c>
      <c r="D382" s="40"/>
      <c r="E382" s="40"/>
      <c r="F382" s="40"/>
      <c r="G382" s="40"/>
      <c r="H382" s="25">
        <v>782882.14</v>
      </c>
      <c r="I382" s="25">
        <v>152649.92000000001</v>
      </c>
      <c r="J382" s="25">
        <v>0</v>
      </c>
      <c r="K382" s="25">
        <v>935532.06</v>
      </c>
      <c r="L382" s="74">
        <f>I382-J382</f>
        <v>152649.92000000001</v>
      </c>
    </row>
    <row r="383" spans="1:12" x14ac:dyDescent="0.3">
      <c r="A383" s="43" t="s">
        <v>928</v>
      </c>
      <c r="B383" s="37" t="s">
        <v>353</v>
      </c>
      <c r="C383" s="38"/>
      <c r="D383" s="44" t="s">
        <v>927</v>
      </c>
      <c r="E383" s="40"/>
      <c r="F383" s="40"/>
      <c r="G383" s="40"/>
      <c r="H383" s="25">
        <v>782882.14</v>
      </c>
      <c r="I383" s="25">
        <v>152649.92000000001</v>
      </c>
      <c r="J383" s="25">
        <v>0</v>
      </c>
      <c r="K383" s="25">
        <v>935532.06</v>
      </c>
      <c r="L383" s="72"/>
    </row>
    <row r="384" spans="1:12" x14ac:dyDescent="0.3">
      <c r="A384" s="43" t="s">
        <v>929</v>
      </c>
      <c r="B384" s="37" t="s">
        <v>353</v>
      </c>
      <c r="C384" s="38"/>
      <c r="D384" s="38"/>
      <c r="E384" s="44" t="s">
        <v>927</v>
      </c>
      <c r="F384" s="40"/>
      <c r="G384" s="40"/>
      <c r="H384" s="25">
        <v>782882.14</v>
      </c>
      <c r="I384" s="25">
        <v>152649.92000000001</v>
      </c>
      <c r="J384" s="25">
        <v>0</v>
      </c>
      <c r="K384" s="25">
        <v>935532.06</v>
      </c>
      <c r="L384" s="72"/>
    </row>
    <row r="385" spans="1:12" x14ac:dyDescent="0.3">
      <c r="A385" s="43" t="s">
        <v>930</v>
      </c>
      <c r="B385" s="37" t="s">
        <v>353</v>
      </c>
      <c r="C385" s="38"/>
      <c r="D385" s="38"/>
      <c r="E385" s="38"/>
      <c r="F385" s="44" t="s">
        <v>927</v>
      </c>
      <c r="G385" s="40"/>
      <c r="H385" s="25">
        <v>782882.14</v>
      </c>
      <c r="I385" s="25">
        <v>152649.92000000001</v>
      </c>
      <c r="J385" s="25">
        <v>0</v>
      </c>
      <c r="K385" s="25">
        <v>935532.06</v>
      </c>
      <c r="L385" s="72"/>
    </row>
    <row r="386" spans="1:12" x14ac:dyDescent="0.3">
      <c r="A386" s="45" t="s">
        <v>931</v>
      </c>
      <c r="B386" s="37" t="s">
        <v>353</v>
      </c>
      <c r="C386" s="38"/>
      <c r="D386" s="38"/>
      <c r="E386" s="38"/>
      <c r="F386" s="38"/>
      <c r="G386" s="46" t="s">
        <v>932</v>
      </c>
      <c r="H386" s="27">
        <v>779756.17</v>
      </c>
      <c r="I386" s="27">
        <v>152028.87</v>
      </c>
      <c r="J386" s="27">
        <v>0</v>
      </c>
      <c r="K386" s="27">
        <v>931785.04</v>
      </c>
      <c r="L386" s="74">
        <f t="shared" ref="L386:L387" si="3">I386-J386</f>
        <v>152028.87</v>
      </c>
    </row>
    <row r="387" spans="1:12" x14ac:dyDescent="0.3">
      <c r="A387" s="45" t="s">
        <v>933</v>
      </c>
      <c r="B387" s="37" t="s">
        <v>353</v>
      </c>
      <c r="C387" s="38"/>
      <c r="D387" s="38"/>
      <c r="E387" s="38"/>
      <c r="F387" s="38"/>
      <c r="G387" s="46" t="s">
        <v>934</v>
      </c>
      <c r="H387" s="27">
        <v>3125.97</v>
      </c>
      <c r="I387" s="27">
        <v>621.04999999999995</v>
      </c>
      <c r="J387" s="27">
        <v>0</v>
      </c>
      <c r="K387" s="27">
        <v>3747.02</v>
      </c>
      <c r="L387" s="74">
        <f t="shared" si="3"/>
        <v>621.04999999999995</v>
      </c>
    </row>
    <row r="388" spans="1:12" x14ac:dyDescent="0.3">
      <c r="A388" s="47" t="s">
        <v>353</v>
      </c>
      <c r="B388" s="37" t="s">
        <v>353</v>
      </c>
      <c r="C388" s="38"/>
      <c r="D388" s="38"/>
      <c r="E388" s="38"/>
      <c r="F388" s="38"/>
      <c r="G388" s="48" t="s">
        <v>353</v>
      </c>
      <c r="H388" s="26"/>
      <c r="I388" s="26"/>
      <c r="J388" s="26"/>
      <c r="K388" s="26"/>
      <c r="L388" s="69"/>
    </row>
    <row r="389" spans="1:12" x14ac:dyDescent="0.3">
      <c r="A389" s="43" t="s">
        <v>935</v>
      </c>
      <c r="B389" s="36" t="s">
        <v>353</v>
      </c>
      <c r="C389" s="44" t="s">
        <v>936</v>
      </c>
      <c r="D389" s="40"/>
      <c r="E389" s="40"/>
      <c r="F389" s="40"/>
      <c r="G389" s="40"/>
      <c r="H389" s="25">
        <v>9173.33</v>
      </c>
      <c r="I389" s="25">
        <v>0</v>
      </c>
      <c r="J389" s="25">
        <v>4334.87</v>
      </c>
      <c r="K389" s="25">
        <v>4838.46</v>
      </c>
      <c r="L389" s="74">
        <f>I389-J389</f>
        <v>-4334.87</v>
      </c>
    </row>
    <row r="390" spans="1:12" x14ac:dyDescent="0.3">
      <c r="A390" s="43" t="s">
        <v>937</v>
      </c>
      <c r="B390" s="37" t="s">
        <v>353</v>
      </c>
      <c r="C390" s="38"/>
      <c r="D390" s="44" t="s">
        <v>936</v>
      </c>
      <c r="E390" s="40"/>
      <c r="F390" s="40"/>
      <c r="G390" s="40"/>
      <c r="H390" s="25">
        <v>9173.33</v>
      </c>
      <c r="I390" s="25">
        <v>0</v>
      </c>
      <c r="J390" s="25">
        <v>4334.87</v>
      </c>
      <c r="K390" s="25">
        <v>4838.46</v>
      </c>
      <c r="L390" s="72"/>
    </row>
    <row r="391" spans="1:12" x14ac:dyDescent="0.3">
      <c r="A391" s="43" t="s">
        <v>938</v>
      </c>
      <c r="B391" s="37" t="s">
        <v>353</v>
      </c>
      <c r="C391" s="38"/>
      <c r="D391" s="38"/>
      <c r="E391" s="44" t="s">
        <v>936</v>
      </c>
      <c r="F391" s="40"/>
      <c r="G391" s="40"/>
      <c r="H391" s="25">
        <v>9173.33</v>
      </c>
      <c r="I391" s="25">
        <v>0</v>
      </c>
      <c r="J391" s="25">
        <v>4334.87</v>
      </c>
      <c r="K391" s="25">
        <v>4838.46</v>
      </c>
      <c r="L391" s="72"/>
    </row>
    <row r="392" spans="1:12" x14ac:dyDescent="0.3">
      <c r="A392" s="43" t="s">
        <v>939</v>
      </c>
      <c r="B392" s="37" t="s">
        <v>353</v>
      </c>
      <c r="C392" s="38"/>
      <c r="D392" s="38"/>
      <c r="E392" s="38"/>
      <c r="F392" s="44" t="s">
        <v>936</v>
      </c>
      <c r="G392" s="40"/>
      <c r="H392" s="25">
        <v>9173.33</v>
      </c>
      <c r="I392" s="25">
        <v>0</v>
      </c>
      <c r="J392" s="25">
        <v>4334.87</v>
      </c>
      <c r="K392" s="25">
        <v>4838.46</v>
      </c>
      <c r="L392" s="72"/>
    </row>
    <row r="393" spans="1:12" x14ac:dyDescent="0.3">
      <c r="A393" s="45" t="s">
        <v>940</v>
      </c>
      <c r="B393" s="37" t="s">
        <v>353</v>
      </c>
      <c r="C393" s="38"/>
      <c r="D393" s="38"/>
      <c r="E393" s="38"/>
      <c r="F393" s="38"/>
      <c r="G393" s="46" t="s">
        <v>576</v>
      </c>
      <c r="H393" s="27">
        <v>8370.01</v>
      </c>
      <c r="I393" s="27">
        <v>0</v>
      </c>
      <c r="J393" s="27">
        <v>0</v>
      </c>
      <c r="K393" s="27">
        <v>8370.01</v>
      </c>
      <c r="L393" s="68"/>
    </row>
    <row r="394" spans="1:12" x14ac:dyDescent="0.3">
      <c r="A394" s="45" t="s">
        <v>941</v>
      </c>
      <c r="B394" s="37" t="s">
        <v>353</v>
      </c>
      <c r="C394" s="38"/>
      <c r="D394" s="38"/>
      <c r="E394" s="38"/>
      <c r="F394" s="38"/>
      <c r="G394" s="46" t="s">
        <v>574</v>
      </c>
      <c r="H394" s="27">
        <v>803.32</v>
      </c>
      <c r="I394" s="27">
        <v>0</v>
      </c>
      <c r="J394" s="27">
        <v>4334.87</v>
      </c>
      <c r="K394" s="27">
        <v>-3531.55</v>
      </c>
      <c r="L394" s="68"/>
    </row>
    <row r="395" spans="1:12" x14ac:dyDescent="0.3">
      <c r="A395" s="47" t="s">
        <v>353</v>
      </c>
      <c r="B395" s="37" t="s">
        <v>353</v>
      </c>
      <c r="C395" s="38"/>
      <c r="D395" s="38"/>
      <c r="E395" s="38"/>
      <c r="F395" s="38"/>
      <c r="G395" s="48" t="s">
        <v>353</v>
      </c>
      <c r="H395" s="26"/>
      <c r="I395" s="26"/>
      <c r="J395" s="26"/>
      <c r="K395" s="26"/>
      <c r="L395" s="69"/>
    </row>
    <row r="396" spans="1:12" x14ac:dyDescent="0.3">
      <c r="A396" s="43" t="s">
        <v>942</v>
      </c>
      <c r="B396" s="36" t="s">
        <v>353</v>
      </c>
      <c r="C396" s="44" t="s">
        <v>943</v>
      </c>
      <c r="D396" s="40"/>
      <c r="E396" s="40"/>
      <c r="F396" s="40"/>
      <c r="G396" s="40"/>
      <c r="H396" s="25">
        <v>744.53</v>
      </c>
      <c r="I396" s="25">
        <v>11350.96</v>
      </c>
      <c r="J396" s="25">
        <v>9938.36</v>
      </c>
      <c r="K396" s="25">
        <v>2157.13</v>
      </c>
      <c r="L396" s="74">
        <f>I396-J396</f>
        <v>1412.5999999999985</v>
      </c>
    </row>
    <row r="397" spans="1:12" x14ac:dyDescent="0.3">
      <c r="A397" s="43" t="s">
        <v>944</v>
      </c>
      <c r="B397" s="37" t="s">
        <v>353</v>
      </c>
      <c r="C397" s="38"/>
      <c r="D397" s="44" t="s">
        <v>943</v>
      </c>
      <c r="E397" s="40"/>
      <c r="F397" s="40"/>
      <c r="G397" s="40"/>
      <c r="H397" s="25">
        <v>744.53</v>
      </c>
      <c r="I397" s="25">
        <v>11350.96</v>
      </c>
      <c r="J397" s="25">
        <v>9938.36</v>
      </c>
      <c r="K397" s="25">
        <v>2157.13</v>
      </c>
      <c r="L397" s="72"/>
    </row>
    <row r="398" spans="1:12" x14ac:dyDescent="0.3">
      <c r="A398" s="43" t="s">
        <v>945</v>
      </c>
      <c r="B398" s="37" t="s">
        <v>353</v>
      </c>
      <c r="C398" s="38"/>
      <c r="D398" s="38"/>
      <c r="E398" s="44" t="s">
        <v>943</v>
      </c>
      <c r="F398" s="40"/>
      <c r="G398" s="40"/>
      <c r="H398" s="25">
        <v>744.53</v>
      </c>
      <c r="I398" s="25">
        <v>11350.96</v>
      </c>
      <c r="J398" s="25">
        <v>9938.36</v>
      </c>
      <c r="K398" s="25">
        <v>2157.13</v>
      </c>
      <c r="L398" s="72"/>
    </row>
    <row r="399" spans="1:12" x14ac:dyDescent="0.3">
      <c r="A399" s="43" t="s">
        <v>946</v>
      </c>
      <c r="B399" s="37" t="s">
        <v>353</v>
      </c>
      <c r="C399" s="38"/>
      <c r="D399" s="38"/>
      <c r="E399" s="38"/>
      <c r="F399" s="44" t="s">
        <v>943</v>
      </c>
      <c r="G399" s="40"/>
      <c r="H399" s="25">
        <v>744.53</v>
      </c>
      <c r="I399" s="25">
        <v>11350.96</v>
      </c>
      <c r="J399" s="25">
        <v>9938.36</v>
      </c>
      <c r="K399" s="25">
        <v>2157.13</v>
      </c>
      <c r="L399" s="72"/>
    </row>
    <row r="400" spans="1:12" x14ac:dyDescent="0.3">
      <c r="A400" s="45" t="s">
        <v>947</v>
      </c>
      <c r="B400" s="37" t="s">
        <v>353</v>
      </c>
      <c r="C400" s="38"/>
      <c r="D400" s="38"/>
      <c r="E400" s="38"/>
      <c r="F400" s="38"/>
      <c r="G400" s="46" t="s">
        <v>943</v>
      </c>
      <c r="H400" s="27">
        <v>744.53</v>
      </c>
      <c r="I400" s="27">
        <v>11350.96</v>
      </c>
      <c r="J400" s="27">
        <v>9938.36</v>
      </c>
      <c r="K400" s="27">
        <v>2157.13</v>
      </c>
      <c r="L400" s="68"/>
    </row>
    <row r="401" spans="1:12" x14ac:dyDescent="0.3">
      <c r="A401" s="47" t="s">
        <v>353</v>
      </c>
      <c r="B401" s="37" t="s">
        <v>353</v>
      </c>
      <c r="C401" s="38"/>
      <c r="D401" s="38"/>
      <c r="E401" s="38"/>
      <c r="F401" s="38"/>
      <c r="G401" s="48" t="s">
        <v>353</v>
      </c>
      <c r="H401" s="26"/>
      <c r="I401" s="26"/>
      <c r="J401" s="26"/>
      <c r="K401" s="26"/>
      <c r="L401" s="69"/>
    </row>
    <row r="402" spans="1:12" x14ac:dyDescent="0.3">
      <c r="A402" s="43" t="s">
        <v>948</v>
      </c>
      <c r="B402" s="36" t="s">
        <v>353</v>
      </c>
      <c r="C402" s="44" t="s">
        <v>949</v>
      </c>
      <c r="D402" s="40"/>
      <c r="E402" s="40"/>
      <c r="F402" s="40"/>
      <c r="G402" s="40"/>
      <c r="H402" s="25">
        <v>109374.23</v>
      </c>
      <c r="I402" s="25">
        <v>81050.399999999994</v>
      </c>
      <c r="J402" s="25">
        <v>0</v>
      </c>
      <c r="K402" s="25">
        <v>190424.63</v>
      </c>
      <c r="L402" s="74">
        <f>I402-J402</f>
        <v>81050.399999999994</v>
      </c>
    </row>
    <row r="403" spans="1:12" x14ac:dyDescent="0.3">
      <c r="A403" s="43" t="s">
        <v>950</v>
      </c>
      <c r="B403" s="37" t="s">
        <v>353</v>
      </c>
      <c r="C403" s="38"/>
      <c r="D403" s="44" t="s">
        <v>949</v>
      </c>
      <c r="E403" s="40"/>
      <c r="F403" s="40"/>
      <c r="G403" s="40"/>
      <c r="H403" s="25">
        <v>109374.23</v>
      </c>
      <c r="I403" s="25">
        <v>81050.399999999994</v>
      </c>
      <c r="J403" s="25">
        <v>0</v>
      </c>
      <c r="K403" s="25">
        <v>190424.63</v>
      </c>
      <c r="L403" s="72"/>
    </row>
    <row r="404" spans="1:12" x14ac:dyDescent="0.3">
      <c r="A404" s="43" t="s">
        <v>951</v>
      </c>
      <c r="B404" s="37" t="s">
        <v>353</v>
      </c>
      <c r="C404" s="38"/>
      <c r="D404" s="38"/>
      <c r="E404" s="44" t="s">
        <v>949</v>
      </c>
      <c r="F404" s="40"/>
      <c r="G404" s="40"/>
      <c r="H404" s="25">
        <v>109374.23</v>
      </c>
      <c r="I404" s="25">
        <v>81050.399999999994</v>
      </c>
      <c r="J404" s="25">
        <v>0</v>
      </c>
      <c r="K404" s="25">
        <v>190424.63</v>
      </c>
      <c r="L404" s="72"/>
    </row>
    <row r="405" spans="1:12" x14ac:dyDescent="0.3">
      <c r="A405" s="43" t="s">
        <v>952</v>
      </c>
      <c r="B405" s="37" t="s">
        <v>353</v>
      </c>
      <c r="C405" s="38"/>
      <c r="D405" s="38"/>
      <c r="E405" s="38"/>
      <c r="F405" s="44" t="s">
        <v>949</v>
      </c>
      <c r="G405" s="40"/>
      <c r="H405" s="25">
        <v>109374.23</v>
      </c>
      <c r="I405" s="25">
        <v>81050.399999999994</v>
      </c>
      <c r="J405" s="25">
        <v>0</v>
      </c>
      <c r="K405" s="25">
        <v>190424.63</v>
      </c>
      <c r="L405" s="72"/>
    </row>
    <row r="406" spans="1:12" x14ac:dyDescent="0.3">
      <c r="A406" s="45" t="s">
        <v>953</v>
      </c>
      <c r="B406" s="37" t="s">
        <v>353</v>
      </c>
      <c r="C406" s="38"/>
      <c r="D406" s="38"/>
      <c r="E406" s="38"/>
      <c r="F406" s="38"/>
      <c r="G406" s="46" t="s">
        <v>954</v>
      </c>
      <c r="H406" s="27">
        <v>1052.93</v>
      </c>
      <c r="I406" s="27">
        <v>0</v>
      </c>
      <c r="J406" s="27">
        <v>0</v>
      </c>
      <c r="K406" s="27">
        <v>1052.93</v>
      </c>
      <c r="L406" s="68"/>
    </row>
    <row r="407" spans="1:12" x14ac:dyDescent="0.3">
      <c r="A407" s="45" t="s">
        <v>955</v>
      </c>
      <c r="B407" s="37" t="s">
        <v>353</v>
      </c>
      <c r="C407" s="38"/>
      <c r="D407" s="38"/>
      <c r="E407" s="38"/>
      <c r="F407" s="38"/>
      <c r="G407" s="46" t="s">
        <v>956</v>
      </c>
      <c r="H407" s="27">
        <v>99200</v>
      </c>
      <c r="I407" s="27">
        <v>70200</v>
      </c>
      <c r="J407" s="27">
        <v>0</v>
      </c>
      <c r="K407" s="27">
        <v>169400</v>
      </c>
      <c r="L407" s="68"/>
    </row>
    <row r="408" spans="1:12" x14ac:dyDescent="0.3">
      <c r="A408" s="45" t="s">
        <v>957</v>
      </c>
      <c r="B408" s="37" t="s">
        <v>353</v>
      </c>
      <c r="C408" s="38"/>
      <c r="D408" s="38"/>
      <c r="E408" s="38"/>
      <c r="F408" s="38"/>
      <c r="G408" s="46" t="s">
        <v>958</v>
      </c>
      <c r="H408" s="27">
        <v>9121.2999999999993</v>
      </c>
      <c r="I408" s="27">
        <v>10850.4</v>
      </c>
      <c r="J408" s="27">
        <v>0</v>
      </c>
      <c r="K408" s="27">
        <v>19971.7</v>
      </c>
      <c r="L408" s="68"/>
    </row>
    <row r="410" spans="1:12" x14ac:dyDescent="0.3">
      <c r="A410" s="43" t="s">
        <v>74</v>
      </c>
      <c r="B410" s="44" t="s">
        <v>959</v>
      </c>
      <c r="C410" s="40"/>
      <c r="D410" s="40"/>
      <c r="E410" s="40"/>
      <c r="F410" s="40"/>
      <c r="G410" s="40"/>
      <c r="H410" s="25">
        <v>16504017.15</v>
      </c>
      <c r="I410" s="25">
        <v>668.35</v>
      </c>
      <c r="J410" s="25">
        <v>3205108.74</v>
      </c>
      <c r="K410" s="25">
        <v>19708457.539999999</v>
      </c>
      <c r="L410" s="74">
        <f>I410-J410</f>
        <v>-3204440.39</v>
      </c>
    </row>
    <row r="411" spans="1:12" x14ac:dyDescent="0.3">
      <c r="A411" s="43" t="s">
        <v>960</v>
      </c>
      <c r="B411" s="36" t="s">
        <v>353</v>
      </c>
      <c r="C411" s="44" t="s">
        <v>959</v>
      </c>
      <c r="D411" s="40"/>
      <c r="E411" s="40"/>
      <c r="F411" s="40"/>
      <c r="G411" s="40"/>
      <c r="H411" s="25">
        <v>16504017.15</v>
      </c>
      <c r="I411" s="25">
        <v>668.35</v>
      </c>
      <c r="J411" s="25">
        <v>3205108.74</v>
      </c>
      <c r="K411" s="25">
        <v>19708457.539999999</v>
      </c>
      <c r="L411" s="72"/>
    </row>
    <row r="412" spans="1:12" x14ac:dyDescent="0.3">
      <c r="A412" s="43" t="s">
        <v>961</v>
      </c>
      <c r="B412" s="37" t="s">
        <v>353</v>
      </c>
      <c r="C412" s="38"/>
      <c r="D412" s="44" t="s">
        <v>959</v>
      </c>
      <c r="E412" s="40"/>
      <c r="F412" s="40"/>
      <c r="G412" s="40"/>
      <c r="H412" s="25">
        <v>16504017.15</v>
      </c>
      <c r="I412" s="25">
        <v>668.35</v>
      </c>
      <c r="J412" s="25">
        <v>3205108.74</v>
      </c>
      <c r="K412" s="25">
        <v>19708457.539999999</v>
      </c>
      <c r="L412" s="72"/>
    </row>
    <row r="413" spans="1:12" x14ac:dyDescent="0.3">
      <c r="A413" s="43" t="s">
        <v>962</v>
      </c>
      <c r="B413" s="37" t="s">
        <v>353</v>
      </c>
      <c r="C413" s="38"/>
      <c r="D413" s="38"/>
      <c r="E413" s="44" t="s">
        <v>963</v>
      </c>
      <c r="F413" s="40"/>
      <c r="G413" s="40"/>
      <c r="H413" s="25">
        <v>16240228.300000001</v>
      </c>
      <c r="I413" s="25">
        <v>0</v>
      </c>
      <c r="J413" s="25">
        <v>3079669.8</v>
      </c>
      <c r="K413" s="25">
        <v>19319898.100000001</v>
      </c>
      <c r="L413" s="72"/>
    </row>
    <row r="414" spans="1:12" x14ac:dyDescent="0.3">
      <c r="A414" s="43" t="s">
        <v>964</v>
      </c>
      <c r="B414" s="37" t="s">
        <v>353</v>
      </c>
      <c r="C414" s="38"/>
      <c r="D414" s="38"/>
      <c r="E414" s="38"/>
      <c r="F414" s="44" t="s">
        <v>963</v>
      </c>
      <c r="G414" s="40"/>
      <c r="H414" s="25">
        <v>16240228.300000001</v>
      </c>
      <c r="I414" s="25">
        <v>0</v>
      </c>
      <c r="J414" s="25">
        <v>3079669.8</v>
      </c>
      <c r="K414" s="25">
        <v>19319898.100000001</v>
      </c>
      <c r="L414" s="74">
        <f>I414-J414</f>
        <v>-3079669.8</v>
      </c>
    </row>
    <row r="415" spans="1:12" x14ac:dyDescent="0.3">
      <c r="A415" s="45" t="s">
        <v>965</v>
      </c>
      <c r="B415" s="37" t="s">
        <v>353</v>
      </c>
      <c r="C415" s="38"/>
      <c r="D415" s="38"/>
      <c r="E415" s="38"/>
      <c r="F415" s="38"/>
      <c r="G415" s="46" t="s">
        <v>966</v>
      </c>
      <c r="H415" s="27">
        <v>16240228.300000001</v>
      </c>
      <c r="I415" s="27">
        <v>0</v>
      </c>
      <c r="J415" s="27">
        <v>3079669.8</v>
      </c>
      <c r="K415" s="27">
        <v>19319898.100000001</v>
      </c>
      <c r="L415" s="68"/>
    </row>
    <row r="416" spans="1:12" x14ac:dyDescent="0.3">
      <c r="A416" s="47" t="s">
        <v>353</v>
      </c>
      <c r="B416" s="37" t="s">
        <v>353</v>
      </c>
      <c r="C416" s="38"/>
      <c r="D416" s="38"/>
      <c r="E416" s="38"/>
      <c r="F416" s="38"/>
      <c r="G416" s="48" t="s">
        <v>353</v>
      </c>
      <c r="H416" s="26"/>
      <c r="I416" s="26"/>
      <c r="J416" s="26"/>
      <c r="K416" s="26"/>
      <c r="L416" s="69"/>
    </row>
    <row r="417" spans="1:17" x14ac:dyDescent="0.3">
      <c r="A417" s="43" t="s">
        <v>967</v>
      </c>
      <c r="B417" s="37" t="s">
        <v>353</v>
      </c>
      <c r="C417" s="38"/>
      <c r="D417" s="38"/>
      <c r="E417" s="44" t="s">
        <v>968</v>
      </c>
      <c r="F417" s="40"/>
      <c r="G417" s="40"/>
      <c r="H417" s="25">
        <v>109891.81</v>
      </c>
      <c r="I417" s="25">
        <v>0</v>
      </c>
      <c r="J417" s="25">
        <v>81362.41</v>
      </c>
      <c r="K417" s="25">
        <v>191254.22</v>
      </c>
      <c r="L417" s="74">
        <f>I417-J417</f>
        <v>-81362.41</v>
      </c>
    </row>
    <row r="418" spans="1:17" x14ac:dyDescent="0.3">
      <c r="A418" s="43" t="s">
        <v>969</v>
      </c>
      <c r="B418" s="37" t="s">
        <v>353</v>
      </c>
      <c r="C418" s="38"/>
      <c r="D418" s="38"/>
      <c r="E418" s="38"/>
      <c r="F418" s="44" t="s">
        <v>970</v>
      </c>
      <c r="G418" s="40"/>
      <c r="H418" s="25">
        <v>109891.81</v>
      </c>
      <c r="I418" s="25">
        <v>0</v>
      </c>
      <c r="J418" s="25">
        <v>81362.41</v>
      </c>
      <c r="K418" s="25">
        <v>191254.22</v>
      </c>
      <c r="L418" s="72"/>
    </row>
    <row r="419" spans="1:17" x14ac:dyDescent="0.3">
      <c r="A419" s="45" t="s">
        <v>971</v>
      </c>
      <c r="B419" s="37" t="s">
        <v>353</v>
      </c>
      <c r="C419" s="38"/>
      <c r="D419" s="38"/>
      <c r="E419" s="38"/>
      <c r="F419" s="38"/>
      <c r="G419" s="46" t="s">
        <v>972</v>
      </c>
      <c r="H419" s="27">
        <v>109891.81</v>
      </c>
      <c r="I419" s="27">
        <v>0</v>
      </c>
      <c r="J419" s="27">
        <v>81362.41</v>
      </c>
      <c r="K419" s="27">
        <v>191254.22</v>
      </c>
      <c r="L419" s="68"/>
    </row>
    <row r="420" spans="1:17" x14ac:dyDescent="0.3">
      <c r="A420" s="47" t="s">
        <v>353</v>
      </c>
      <c r="B420" s="37" t="s">
        <v>353</v>
      </c>
      <c r="C420" s="38"/>
      <c r="D420" s="38"/>
      <c r="E420" s="38"/>
      <c r="F420" s="38"/>
      <c r="G420" s="48" t="s">
        <v>353</v>
      </c>
      <c r="H420" s="26"/>
      <c r="I420" s="26"/>
      <c r="J420" s="26"/>
      <c r="K420" s="26"/>
      <c r="L420" s="69"/>
    </row>
    <row r="421" spans="1:17" x14ac:dyDescent="0.3">
      <c r="A421" s="43" t="s">
        <v>973</v>
      </c>
      <c r="B421" s="37" t="s">
        <v>353</v>
      </c>
      <c r="C421" s="38"/>
      <c r="D421" s="38"/>
      <c r="E421" s="44" t="s">
        <v>974</v>
      </c>
      <c r="F421" s="40"/>
      <c r="G421" s="40"/>
      <c r="H421" s="25">
        <v>127439.71</v>
      </c>
      <c r="I421" s="25">
        <v>0</v>
      </c>
      <c r="J421" s="25">
        <v>44076.53</v>
      </c>
      <c r="K421" s="25">
        <v>171516.24</v>
      </c>
      <c r="L421" s="74">
        <f>I421-J421</f>
        <v>-44076.53</v>
      </c>
    </row>
    <row r="422" spans="1:17" x14ac:dyDescent="0.3">
      <c r="A422" s="43" t="s">
        <v>975</v>
      </c>
      <c r="B422" s="37" t="s">
        <v>353</v>
      </c>
      <c r="C422" s="38"/>
      <c r="D422" s="38"/>
      <c r="E422" s="38"/>
      <c r="F422" s="44" t="s">
        <v>974</v>
      </c>
      <c r="G422" s="40"/>
      <c r="H422" s="25">
        <v>127439.71</v>
      </c>
      <c r="I422" s="25">
        <v>0</v>
      </c>
      <c r="J422" s="25">
        <v>44076.53</v>
      </c>
      <c r="K422" s="25">
        <v>171516.24</v>
      </c>
      <c r="L422" s="72"/>
    </row>
    <row r="423" spans="1:17" x14ac:dyDescent="0.3">
      <c r="A423" s="45" t="s">
        <v>976</v>
      </c>
      <c r="B423" s="37" t="s">
        <v>353</v>
      </c>
      <c r="C423" s="38"/>
      <c r="D423" s="38"/>
      <c r="E423" s="38"/>
      <c r="F423" s="38"/>
      <c r="G423" s="46" t="s">
        <v>977</v>
      </c>
      <c r="H423" s="27">
        <v>127167.41</v>
      </c>
      <c r="I423" s="27">
        <v>0</v>
      </c>
      <c r="J423" s="27">
        <v>44076.46</v>
      </c>
      <c r="K423" s="27">
        <v>171243.87</v>
      </c>
      <c r="L423" s="68"/>
    </row>
    <row r="424" spans="1:17" x14ac:dyDescent="0.3">
      <c r="A424" s="45" t="s">
        <v>978</v>
      </c>
      <c r="B424" s="37" t="s">
        <v>353</v>
      </c>
      <c r="C424" s="38"/>
      <c r="D424" s="38"/>
      <c r="E424" s="38"/>
      <c r="F424" s="38"/>
      <c r="G424" s="46" t="s">
        <v>979</v>
      </c>
      <c r="H424" s="27">
        <v>272.3</v>
      </c>
      <c r="I424" s="27">
        <v>0</v>
      </c>
      <c r="J424" s="27">
        <v>7.0000000000000007E-2</v>
      </c>
      <c r="K424" s="27">
        <v>272.37</v>
      </c>
      <c r="L424" s="68"/>
    </row>
    <row r="425" spans="1:17" x14ac:dyDescent="0.3">
      <c r="A425" s="47" t="s">
        <v>353</v>
      </c>
      <c r="B425" s="37" t="s">
        <v>353</v>
      </c>
      <c r="C425" s="38"/>
      <c r="D425" s="38"/>
      <c r="E425" s="38"/>
      <c r="F425" s="38"/>
      <c r="G425" s="48" t="s">
        <v>353</v>
      </c>
      <c r="H425" s="26"/>
      <c r="I425" s="26"/>
      <c r="J425" s="26"/>
      <c r="K425" s="26"/>
      <c r="L425" s="69"/>
    </row>
    <row r="426" spans="1:17" x14ac:dyDescent="0.3">
      <c r="A426" s="43" t="s">
        <v>980</v>
      </c>
      <c r="B426" s="37" t="s">
        <v>353</v>
      </c>
      <c r="C426" s="38"/>
      <c r="D426" s="38"/>
      <c r="E426" s="44" t="s">
        <v>981</v>
      </c>
      <c r="F426" s="40"/>
      <c r="G426" s="40"/>
      <c r="H426" s="25">
        <v>8199.3700000000008</v>
      </c>
      <c r="I426" s="25">
        <v>0</v>
      </c>
      <c r="J426" s="25">
        <v>0</v>
      </c>
      <c r="K426" s="25">
        <v>8199.3700000000008</v>
      </c>
      <c r="L426" s="74">
        <f>I426-J426</f>
        <v>0</v>
      </c>
    </row>
    <row r="427" spans="1:17" x14ac:dyDescent="0.3">
      <c r="A427" s="43" t="s">
        <v>982</v>
      </c>
      <c r="B427" s="37" t="s">
        <v>353</v>
      </c>
      <c r="C427" s="38"/>
      <c r="D427" s="38"/>
      <c r="E427" s="38"/>
      <c r="F427" s="44" t="s">
        <v>983</v>
      </c>
      <c r="G427" s="40"/>
      <c r="H427" s="25">
        <v>8199.3700000000008</v>
      </c>
      <c r="I427" s="25">
        <v>0</v>
      </c>
      <c r="J427" s="25">
        <v>0</v>
      </c>
      <c r="K427" s="25">
        <v>8199.3700000000008</v>
      </c>
      <c r="L427" s="72"/>
    </row>
    <row r="428" spans="1:17" x14ac:dyDescent="0.3">
      <c r="A428" s="45" t="s">
        <v>984</v>
      </c>
      <c r="B428" s="37" t="s">
        <v>353</v>
      </c>
      <c r="C428" s="38"/>
      <c r="D428" s="38"/>
      <c r="E428" s="38"/>
      <c r="F428" s="38"/>
      <c r="G428" s="46" t="s">
        <v>985</v>
      </c>
      <c r="H428" s="27">
        <v>8199.3700000000008</v>
      </c>
      <c r="I428" s="27">
        <v>0</v>
      </c>
      <c r="J428" s="27">
        <v>0</v>
      </c>
      <c r="K428" s="27">
        <v>8199.3700000000008</v>
      </c>
      <c r="L428" s="68"/>
    </row>
    <row r="429" spans="1:17" x14ac:dyDescent="0.3">
      <c r="A429" s="47" t="s">
        <v>353</v>
      </c>
      <c r="B429" s="37" t="s">
        <v>353</v>
      </c>
      <c r="C429" s="38"/>
      <c r="D429" s="38"/>
      <c r="E429" s="38"/>
      <c r="F429" s="38"/>
      <c r="G429" s="48" t="s">
        <v>353</v>
      </c>
      <c r="H429" s="26"/>
      <c r="I429" s="26"/>
      <c r="J429" s="26"/>
      <c r="K429" s="26"/>
      <c r="L429" s="69"/>
    </row>
    <row r="430" spans="1:17" x14ac:dyDescent="0.3">
      <c r="A430" s="43" t="s">
        <v>986</v>
      </c>
      <c r="B430" s="37" t="s">
        <v>353</v>
      </c>
      <c r="C430" s="38"/>
      <c r="D430" s="38"/>
      <c r="E430" s="44" t="s">
        <v>987</v>
      </c>
      <c r="F430" s="40"/>
      <c r="G430" s="40"/>
      <c r="H430" s="25">
        <v>373.88</v>
      </c>
      <c r="I430" s="25">
        <v>0</v>
      </c>
      <c r="J430" s="25">
        <v>0</v>
      </c>
      <c r="K430" s="25">
        <v>373.88</v>
      </c>
      <c r="L430" s="74">
        <f>I430-J430</f>
        <v>0</v>
      </c>
      <c r="Q430" s="53"/>
    </row>
    <row r="431" spans="1:17" x14ac:dyDescent="0.3">
      <c r="A431" s="43" t="s">
        <v>988</v>
      </c>
      <c r="B431" s="37" t="s">
        <v>353</v>
      </c>
      <c r="C431" s="38"/>
      <c r="D431" s="38"/>
      <c r="E431" s="38"/>
      <c r="F431" s="44" t="s">
        <v>987</v>
      </c>
      <c r="G431" s="40"/>
      <c r="H431" s="25">
        <v>373.88</v>
      </c>
      <c r="I431" s="25">
        <v>0</v>
      </c>
      <c r="J431" s="25">
        <v>0</v>
      </c>
      <c r="K431" s="25">
        <v>373.88</v>
      </c>
      <c r="L431" s="72"/>
      <c r="Q431" s="53"/>
    </row>
    <row r="432" spans="1:17" x14ac:dyDescent="0.3">
      <c r="A432" s="45" t="s">
        <v>989</v>
      </c>
      <c r="B432" s="37" t="s">
        <v>353</v>
      </c>
      <c r="C432" s="38"/>
      <c r="D432" s="38"/>
      <c r="E432" s="38"/>
      <c r="F432" s="38"/>
      <c r="G432" s="46" t="s">
        <v>990</v>
      </c>
      <c r="H432" s="27">
        <v>373.88</v>
      </c>
      <c r="I432" s="27">
        <v>0</v>
      </c>
      <c r="J432" s="27">
        <v>0</v>
      </c>
      <c r="K432" s="27">
        <v>373.88</v>
      </c>
      <c r="L432" s="68"/>
      <c r="Q432" s="53"/>
    </row>
    <row r="433" spans="1:12" x14ac:dyDescent="0.3">
      <c r="A433" s="47" t="s">
        <v>353</v>
      </c>
      <c r="B433" s="37" t="s">
        <v>353</v>
      </c>
      <c r="C433" s="38"/>
      <c r="D433" s="38"/>
      <c r="E433" s="38"/>
      <c r="F433" s="38"/>
      <c r="G433" s="48" t="s">
        <v>353</v>
      </c>
      <c r="H433" s="26"/>
      <c r="I433" s="26"/>
      <c r="J433" s="26"/>
      <c r="K433" s="26"/>
      <c r="L433" s="69"/>
    </row>
    <row r="434" spans="1:12" x14ac:dyDescent="0.3">
      <c r="A434" s="43" t="s">
        <v>991</v>
      </c>
      <c r="B434" s="37" t="s">
        <v>353</v>
      </c>
      <c r="C434" s="38"/>
      <c r="D434" s="38"/>
      <c r="E434" s="44" t="s">
        <v>992</v>
      </c>
      <c r="F434" s="40"/>
      <c r="G434" s="40"/>
      <c r="H434" s="25">
        <v>16831.150000000001</v>
      </c>
      <c r="I434" s="25">
        <v>668.35</v>
      </c>
      <c r="J434" s="25">
        <v>0</v>
      </c>
      <c r="K434" s="25">
        <v>16162.8</v>
      </c>
      <c r="L434" s="74">
        <f>I434-J434</f>
        <v>668.35</v>
      </c>
    </row>
    <row r="435" spans="1:12" x14ac:dyDescent="0.3">
      <c r="A435" s="43" t="s">
        <v>993</v>
      </c>
      <c r="B435" s="37" t="s">
        <v>353</v>
      </c>
      <c r="C435" s="38"/>
      <c r="D435" s="38"/>
      <c r="E435" s="38"/>
      <c r="F435" s="44" t="s">
        <v>994</v>
      </c>
      <c r="G435" s="40"/>
      <c r="H435" s="25">
        <v>16831.150000000001</v>
      </c>
      <c r="I435" s="25">
        <v>668.35</v>
      </c>
      <c r="J435" s="25">
        <v>0</v>
      </c>
      <c r="K435" s="25">
        <v>16162.8</v>
      </c>
      <c r="L435" s="72"/>
    </row>
    <row r="436" spans="1:12" x14ac:dyDescent="0.3">
      <c r="A436" s="45" t="s">
        <v>995</v>
      </c>
      <c r="B436" s="37" t="s">
        <v>353</v>
      </c>
      <c r="C436" s="38"/>
      <c r="D436" s="38"/>
      <c r="E436" s="38"/>
      <c r="F436" s="38"/>
      <c r="G436" s="46" t="s">
        <v>996</v>
      </c>
      <c r="H436" s="27">
        <v>16562.37</v>
      </c>
      <c r="I436" s="27">
        <v>0</v>
      </c>
      <c r="J436" s="27">
        <v>0</v>
      </c>
      <c r="K436" s="27">
        <v>16562.37</v>
      </c>
      <c r="L436" s="68"/>
    </row>
    <row r="437" spans="1:12" x14ac:dyDescent="0.3">
      <c r="A437" s="45" t="s">
        <v>997</v>
      </c>
      <c r="B437" s="37" t="s">
        <v>353</v>
      </c>
      <c r="C437" s="38"/>
      <c r="D437" s="38"/>
      <c r="E437" s="38"/>
      <c r="F437" s="38"/>
      <c r="G437" s="46" t="s">
        <v>998</v>
      </c>
      <c r="H437" s="27">
        <v>268.77999999999997</v>
      </c>
      <c r="I437" s="27">
        <v>668.35</v>
      </c>
      <c r="J437" s="27">
        <v>0</v>
      </c>
      <c r="K437" s="27">
        <v>-399.57</v>
      </c>
      <c r="L437" s="76">
        <f>I437-J424</f>
        <v>668.28</v>
      </c>
    </row>
    <row r="438" spans="1:12" x14ac:dyDescent="0.3">
      <c r="A438" s="47" t="s">
        <v>353</v>
      </c>
      <c r="B438" s="37" t="s">
        <v>353</v>
      </c>
      <c r="C438" s="38"/>
      <c r="D438" s="38"/>
      <c r="E438" s="38"/>
      <c r="F438" s="38"/>
      <c r="G438" s="48" t="s">
        <v>353</v>
      </c>
      <c r="H438" s="26"/>
      <c r="I438" s="26"/>
      <c r="J438" s="26"/>
      <c r="K438" s="26"/>
      <c r="L438" s="69"/>
    </row>
    <row r="439" spans="1:12" x14ac:dyDescent="0.3">
      <c r="A439" s="43" t="s">
        <v>999</v>
      </c>
      <c r="B439" s="37" t="s">
        <v>353</v>
      </c>
      <c r="C439" s="38"/>
      <c r="D439" s="38"/>
      <c r="E439" s="44" t="s">
        <v>949</v>
      </c>
      <c r="F439" s="40"/>
      <c r="G439" s="40"/>
      <c r="H439" s="25">
        <v>1052.93</v>
      </c>
      <c r="I439" s="25">
        <v>0</v>
      </c>
      <c r="J439" s="25">
        <v>0</v>
      </c>
      <c r="K439" s="25">
        <v>1052.93</v>
      </c>
      <c r="L439" s="72"/>
    </row>
    <row r="440" spans="1:12" x14ac:dyDescent="0.3">
      <c r="A440" s="43" t="s">
        <v>1000</v>
      </c>
      <c r="B440" s="37" t="s">
        <v>353</v>
      </c>
      <c r="C440" s="38"/>
      <c r="D440" s="38"/>
      <c r="E440" s="38"/>
      <c r="F440" s="44" t="s">
        <v>949</v>
      </c>
      <c r="G440" s="40"/>
      <c r="H440" s="25">
        <v>1052.93</v>
      </c>
      <c r="I440" s="25">
        <v>0</v>
      </c>
      <c r="J440" s="25">
        <v>0</v>
      </c>
      <c r="K440" s="25">
        <v>1052.93</v>
      </c>
      <c r="L440" s="72"/>
    </row>
    <row r="441" spans="1:12" x14ac:dyDescent="0.3">
      <c r="A441" s="45" t="s">
        <v>1001</v>
      </c>
      <c r="B441" s="37" t="s">
        <v>353</v>
      </c>
      <c r="C441" s="38"/>
      <c r="D441" s="38"/>
      <c r="E441" s="38"/>
      <c r="F441" s="38"/>
      <c r="G441" s="46" t="s">
        <v>954</v>
      </c>
      <c r="H441" s="27">
        <v>1052.93</v>
      </c>
      <c r="I441" s="27">
        <v>0</v>
      </c>
      <c r="J441" s="27">
        <v>0</v>
      </c>
      <c r="K441" s="27">
        <v>1052.93</v>
      </c>
      <c r="L441" s="68"/>
    </row>
  </sheetData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431"/>
  <sheetViews>
    <sheetView topLeftCell="A124" workbookViewId="0">
      <selection activeCell="J140" sqref="J140"/>
    </sheetView>
  </sheetViews>
  <sheetFormatPr defaultRowHeight="14.4" x14ac:dyDescent="0.3"/>
  <cols>
    <col min="1" max="1" width="16.109375" customWidth="1"/>
    <col min="2" max="6" width="2.5546875" customWidth="1"/>
    <col min="7" max="7" width="52.6640625" bestFit="1" customWidth="1"/>
    <col min="8" max="8" width="15" style="29" bestFit="1" customWidth="1"/>
    <col min="9" max="10" width="13.33203125" style="29" bestFit="1" customWidth="1"/>
    <col min="11" max="11" width="14.33203125" style="29" bestFit="1" customWidth="1"/>
    <col min="12" max="12" width="14" customWidth="1"/>
    <col min="18" max="18" width="14.33203125" bestFit="1" customWidth="1"/>
    <col min="257" max="257" width="16.109375" customWidth="1"/>
    <col min="258" max="262" width="2.5546875" customWidth="1"/>
    <col min="263" max="263" width="52.6640625" bestFit="1" customWidth="1"/>
    <col min="264" max="264" width="15" bestFit="1" customWidth="1"/>
    <col min="265" max="266" width="13.33203125" bestFit="1" customWidth="1"/>
    <col min="267" max="267" width="14.33203125" bestFit="1" customWidth="1"/>
    <col min="268" max="268" width="14" customWidth="1"/>
    <col min="274" max="274" width="14.33203125" bestFit="1" customWidth="1"/>
    <col min="513" max="513" width="16.109375" customWidth="1"/>
    <col min="514" max="518" width="2.5546875" customWidth="1"/>
    <col min="519" max="519" width="52.6640625" bestFit="1" customWidth="1"/>
    <col min="520" max="520" width="15" bestFit="1" customWidth="1"/>
    <col min="521" max="522" width="13.33203125" bestFit="1" customWidth="1"/>
    <col min="523" max="523" width="14.33203125" bestFit="1" customWidth="1"/>
    <col min="524" max="524" width="14" customWidth="1"/>
    <col min="530" max="530" width="14.33203125" bestFit="1" customWidth="1"/>
    <col min="769" max="769" width="16.109375" customWidth="1"/>
    <col min="770" max="774" width="2.5546875" customWidth="1"/>
    <col min="775" max="775" width="52.6640625" bestFit="1" customWidth="1"/>
    <col min="776" max="776" width="15" bestFit="1" customWidth="1"/>
    <col min="777" max="778" width="13.33203125" bestFit="1" customWidth="1"/>
    <col min="779" max="779" width="14.33203125" bestFit="1" customWidth="1"/>
    <col min="780" max="780" width="14" customWidth="1"/>
    <col min="786" max="786" width="14.33203125" bestFit="1" customWidth="1"/>
    <col min="1025" max="1025" width="16.109375" customWidth="1"/>
    <col min="1026" max="1030" width="2.5546875" customWidth="1"/>
    <col min="1031" max="1031" width="52.6640625" bestFit="1" customWidth="1"/>
    <col min="1032" max="1032" width="15" bestFit="1" customWidth="1"/>
    <col min="1033" max="1034" width="13.33203125" bestFit="1" customWidth="1"/>
    <col min="1035" max="1035" width="14.33203125" bestFit="1" customWidth="1"/>
    <col min="1036" max="1036" width="14" customWidth="1"/>
    <col min="1042" max="1042" width="14.33203125" bestFit="1" customWidth="1"/>
    <col min="1281" max="1281" width="16.109375" customWidth="1"/>
    <col min="1282" max="1286" width="2.5546875" customWidth="1"/>
    <col min="1287" max="1287" width="52.6640625" bestFit="1" customWidth="1"/>
    <col min="1288" max="1288" width="15" bestFit="1" customWidth="1"/>
    <col min="1289" max="1290" width="13.33203125" bestFit="1" customWidth="1"/>
    <col min="1291" max="1291" width="14.33203125" bestFit="1" customWidth="1"/>
    <col min="1292" max="1292" width="14" customWidth="1"/>
    <col min="1298" max="1298" width="14.33203125" bestFit="1" customWidth="1"/>
    <col min="1537" max="1537" width="16.109375" customWidth="1"/>
    <col min="1538" max="1542" width="2.5546875" customWidth="1"/>
    <col min="1543" max="1543" width="52.6640625" bestFit="1" customWidth="1"/>
    <col min="1544" max="1544" width="15" bestFit="1" customWidth="1"/>
    <col min="1545" max="1546" width="13.33203125" bestFit="1" customWidth="1"/>
    <col min="1547" max="1547" width="14.33203125" bestFit="1" customWidth="1"/>
    <col min="1548" max="1548" width="14" customWidth="1"/>
    <col min="1554" max="1554" width="14.33203125" bestFit="1" customWidth="1"/>
    <col min="1793" max="1793" width="16.109375" customWidth="1"/>
    <col min="1794" max="1798" width="2.5546875" customWidth="1"/>
    <col min="1799" max="1799" width="52.6640625" bestFit="1" customWidth="1"/>
    <col min="1800" max="1800" width="15" bestFit="1" customWidth="1"/>
    <col min="1801" max="1802" width="13.33203125" bestFit="1" customWidth="1"/>
    <col min="1803" max="1803" width="14.33203125" bestFit="1" customWidth="1"/>
    <col min="1804" max="1804" width="14" customWidth="1"/>
    <col min="1810" max="1810" width="14.33203125" bestFit="1" customWidth="1"/>
    <col min="2049" max="2049" width="16.109375" customWidth="1"/>
    <col min="2050" max="2054" width="2.5546875" customWidth="1"/>
    <col min="2055" max="2055" width="52.6640625" bestFit="1" customWidth="1"/>
    <col min="2056" max="2056" width="15" bestFit="1" customWidth="1"/>
    <col min="2057" max="2058" width="13.33203125" bestFit="1" customWidth="1"/>
    <col min="2059" max="2059" width="14.33203125" bestFit="1" customWidth="1"/>
    <col min="2060" max="2060" width="14" customWidth="1"/>
    <col min="2066" max="2066" width="14.33203125" bestFit="1" customWidth="1"/>
    <col min="2305" max="2305" width="16.109375" customWidth="1"/>
    <col min="2306" max="2310" width="2.5546875" customWidth="1"/>
    <col min="2311" max="2311" width="52.6640625" bestFit="1" customWidth="1"/>
    <col min="2312" max="2312" width="15" bestFit="1" customWidth="1"/>
    <col min="2313" max="2314" width="13.33203125" bestFit="1" customWidth="1"/>
    <col min="2315" max="2315" width="14.33203125" bestFit="1" customWidth="1"/>
    <col min="2316" max="2316" width="14" customWidth="1"/>
    <col min="2322" max="2322" width="14.33203125" bestFit="1" customWidth="1"/>
    <col min="2561" max="2561" width="16.109375" customWidth="1"/>
    <col min="2562" max="2566" width="2.5546875" customWidth="1"/>
    <col min="2567" max="2567" width="52.6640625" bestFit="1" customWidth="1"/>
    <col min="2568" max="2568" width="15" bestFit="1" customWidth="1"/>
    <col min="2569" max="2570" width="13.33203125" bestFit="1" customWidth="1"/>
    <col min="2571" max="2571" width="14.33203125" bestFit="1" customWidth="1"/>
    <col min="2572" max="2572" width="14" customWidth="1"/>
    <col min="2578" max="2578" width="14.33203125" bestFit="1" customWidth="1"/>
    <col min="2817" max="2817" width="16.109375" customWidth="1"/>
    <col min="2818" max="2822" width="2.5546875" customWidth="1"/>
    <col min="2823" max="2823" width="52.6640625" bestFit="1" customWidth="1"/>
    <col min="2824" max="2824" width="15" bestFit="1" customWidth="1"/>
    <col min="2825" max="2826" width="13.33203125" bestFit="1" customWidth="1"/>
    <col min="2827" max="2827" width="14.33203125" bestFit="1" customWidth="1"/>
    <col min="2828" max="2828" width="14" customWidth="1"/>
    <col min="2834" max="2834" width="14.33203125" bestFit="1" customWidth="1"/>
    <col min="3073" max="3073" width="16.109375" customWidth="1"/>
    <col min="3074" max="3078" width="2.5546875" customWidth="1"/>
    <col min="3079" max="3079" width="52.6640625" bestFit="1" customWidth="1"/>
    <col min="3080" max="3080" width="15" bestFit="1" customWidth="1"/>
    <col min="3081" max="3082" width="13.33203125" bestFit="1" customWidth="1"/>
    <col min="3083" max="3083" width="14.33203125" bestFit="1" customWidth="1"/>
    <col min="3084" max="3084" width="14" customWidth="1"/>
    <col min="3090" max="3090" width="14.33203125" bestFit="1" customWidth="1"/>
    <col min="3329" max="3329" width="16.109375" customWidth="1"/>
    <col min="3330" max="3334" width="2.5546875" customWidth="1"/>
    <col min="3335" max="3335" width="52.6640625" bestFit="1" customWidth="1"/>
    <col min="3336" max="3336" width="15" bestFit="1" customWidth="1"/>
    <col min="3337" max="3338" width="13.33203125" bestFit="1" customWidth="1"/>
    <col min="3339" max="3339" width="14.33203125" bestFit="1" customWidth="1"/>
    <col min="3340" max="3340" width="14" customWidth="1"/>
    <col min="3346" max="3346" width="14.33203125" bestFit="1" customWidth="1"/>
    <col min="3585" max="3585" width="16.109375" customWidth="1"/>
    <col min="3586" max="3590" width="2.5546875" customWidth="1"/>
    <col min="3591" max="3591" width="52.6640625" bestFit="1" customWidth="1"/>
    <col min="3592" max="3592" width="15" bestFit="1" customWidth="1"/>
    <col min="3593" max="3594" width="13.33203125" bestFit="1" customWidth="1"/>
    <col min="3595" max="3595" width="14.33203125" bestFit="1" customWidth="1"/>
    <col min="3596" max="3596" width="14" customWidth="1"/>
    <col min="3602" max="3602" width="14.33203125" bestFit="1" customWidth="1"/>
    <col min="3841" max="3841" width="16.109375" customWidth="1"/>
    <col min="3842" max="3846" width="2.5546875" customWidth="1"/>
    <col min="3847" max="3847" width="52.6640625" bestFit="1" customWidth="1"/>
    <col min="3848" max="3848" width="15" bestFit="1" customWidth="1"/>
    <col min="3849" max="3850" width="13.33203125" bestFit="1" customWidth="1"/>
    <col min="3851" max="3851" width="14.33203125" bestFit="1" customWidth="1"/>
    <col min="3852" max="3852" width="14" customWidth="1"/>
    <col min="3858" max="3858" width="14.33203125" bestFit="1" customWidth="1"/>
    <col min="4097" max="4097" width="16.109375" customWidth="1"/>
    <col min="4098" max="4102" width="2.5546875" customWidth="1"/>
    <col min="4103" max="4103" width="52.6640625" bestFit="1" customWidth="1"/>
    <col min="4104" max="4104" width="15" bestFit="1" customWidth="1"/>
    <col min="4105" max="4106" width="13.33203125" bestFit="1" customWidth="1"/>
    <col min="4107" max="4107" width="14.33203125" bestFit="1" customWidth="1"/>
    <col min="4108" max="4108" width="14" customWidth="1"/>
    <col min="4114" max="4114" width="14.33203125" bestFit="1" customWidth="1"/>
    <col min="4353" max="4353" width="16.109375" customWidth="1"/>
    <col min="4354" max="4358" width="2.5546875" customWidth="1"/>
    <col min="4359" max="4359" width="52.6640625" bestFit="1" customWidth="1"/>
    <col min="4360" max="4360" width="15" bestFit="1" customWidth="1"/>
    <col min="4361" max="4362" width="13.33203125" bestFit="1" customWidth="1"/>
    <col min="4363" max="4363" width="14.33203125" bestFit="1" customWidth="1"/>
    <col min="4364" max="4364" width="14" customWidth="1"/>
    <col min="4370" max="4370" width="14.33203125" bestFit="1" customWidth="1"/>
    <col min="4609" max="4609" width="16.109375" customWidth="1"/>
    <col min="4610" max="4614" width="2.5546875" customWidth="1"/>
    <col min="4615" max="4615" width="52.6640625" bestFit="1" customWidth="1"/>
    <col min="4616" max="4616" width="15" bestFit="1" customWidth="1"/>
    <col min="4617" max="4618" width="13.33203125" bestFit="1" customWidth="1"/>
    <col min="4619" max="4619" width="14.33203125" bestFit="1" customWidth="1"/>
    <col min="4620" max="4620" width="14" customWidth="1"/>
    <col min="4626" max="4626" width="14.33203125" bestFit="1" customWidth="1"/>
    <col min="4865" max="4865" width="16.109375" customWidth="1"/>
    <col min="4866" max="4870" width="2.5546875" customWidth="1"/>
    <col min="4871" max="4871" width="52.6640625" bestFit="1" customWidth="1"/>
    <col min="4872" max="4872" width="15" bestFit="1" customWidth="1"/>
    <col min="4873" max="4874" width="13.33203125" bestFit="1" customWidth="1"/>
    <col min="4875" max="4875" width="14.33203125" bestFit="1" customWidth="1"/>
    <col min="4876" max="4876" width="14" customWidth="1"/>
    <col min="4882" max="4882" width="14.33203125" bestFit="1" customWidth="1"/>
    <col min="5121" max="5121" width="16.109375" customWidth="1"/>
    <col min="5122" max="5126" width="2.5546875" customWidth="1"/>
    <col min="5127" max="5127" width="52.6640625" bestFit="1" customWidth="1"/>
    <col min="5128" max="5128" width="15" bestFit="1" customWidth="1"/>
    <col min="5129" max="5130" width="13.33203125" bestFit="1" customWidth="1"/>
    <col min="5131" max="5131" width="14.33203125" bestFit="1" customWidth="1"/>
    <col min="5132" max="5132" width="14" customWidth="1"/>
    <col min="5138" max="5138" width="14.33203125" bestFit="1" customWidth="1"/>
    <col min="5377" max="5377" width="16.109375" customWidth="1"/>
    <col min="5378" max="5382" width="2.5546875" customWidth="1"/>
    <col min="5383" max="5383" width="52.6640625" bestFit="1" customWidth="1"/>
    <col min="5384" max="5384" width="15" bestFit="1" customWidth="1"/>
    <col min="5385" max="5386" width="13.33203125" bestFit="1" customWidth="1"/>
    <col min="5387" max="5387" width="14.33203125" bestFit="1" customWidth="1"/>
    <col min="5388" max="5388" width="14" customWidth="1"/>
    <col min="5394" max="5394" width="14.33203125" bestFit="1" customWidth="1"/>
    <col min="5633" max="5633" width="16.109375" customWidth="1"/>
    <col min="5634" max="5638" width="2.5546875" customWidth="1"/>
    <col min="5639" max="5639" width="52.6640625" bestFit="1" customWidth="1"/>
    <col min="5640" max="5640" width="15" bestFit="1" customWidth="1"/>
    <col min="5641" max="5642" width="13.33203125" bestFit="1" customWidth="1"/>
    <col min="5643" max="5643" width="14.33203125" bestFit="1" customWidth="1"/>
    <col min="5644" max="5644" width="14" customWidth="1"/>
    <col min="5650" max="5650" width="14.33203125" bestFit="1" customWidth="1"/>
    <col min="5889" max="5889" width="16.109375" customWidth="1"/>
    <col min="5890" max="5894" width="2.5546875" customWidth="1"/>
    <col min="5895" max="5895" width="52.6640625" bestFit="1" customWidth="1"/>
    <col min="5896" max="5896" width="15" bestFit="1" customWidth="1"/>
    <col min="5897" max="5898" width="13.33203125" bestFit="1" customWidth="1"/>
    <col min="5899" max="5899" width="14.33203125" bestFit="1" customWidth="1"/>
    <col min="5900" max="5900" width="14" customWidth="1"/>
    <col min="5906" max="5906" width="14.33203125" bestFit="1" customWidth="1"/>
    <col min="6145" max="6145" width="16.109375" customWidth="1"/>
    <col min="6146" max="6150" width="2.5546875" customWidth="1"/>
    <col min="6151" max="6151" width="52.6640625" bestFit="1" customWidth="1"/>
    <col min="6152" max="6152" width="15" bestFit="1" customWidth="1"/>
    <col min="6153" max="6154" width="13.33203125" bestFit="1" customWidth="1"/>
    <col min="6155" max="6155" width="14.33203125" bestFit="1" customWidth="1"/>
    <col min="6156" max="6156" width="14" customWidth="1"/>
    <col min="6162" max="6162" width="14.33203125" bestFit="1" customWidth="1"/>
    <col min="6401" max="6401" width="16.109375" customWidth="1"/>
    <col min="6402" max="6406" width="2.5546875" customWidth="1"/>
    <col min="6407" max="6407" width="52.6640625" bestFit="1" customWidth="1"/>
    <col min="6408" max="6408" width="15" bestFit="1" customWidth="1"/>
    <col min="6409" max="6410" width="13.33203125" bestFit="1" customWidth="1"/>
    <col min="6411" max="6411" width="14.33203125" bestFit="1" customWidth="1"/>
    <col min="6412" max="6412" width="14" customWidth="1"/>
    <col min="6418" max="6418" width="14.33203125" bestFit="1" customWidth="1"/>
    <col min="6657" max="6657" width="16.109375" customWidth="1"/>
    <col min="6658" max="6662" width="2.5546875" customWidth="1"/>
    <col min="6663" max="6663" width="52.6640625" bestFit="1" customWidth="1"/>
    <col min="6664" max="6664" width="15" bestFit="1" customWidth="1"/>
    <col min="6665" max="6666" width="13.33203125" bestFit="1" customWidth="1"/>
    <col min="6667" max="6667" width="14.33203125" bestFit="1" customWidth="1"/>
    <col min="6668" max="6668" width="14" customWidth="1"/>
    <col min="6674" max="6674" width="14.33203125" bestFit="1" customWidth="1"/>
    <col min="6913" max="6913" width="16.109375" customWidth="1"/>
    <col min="6914" max="6918" width="2.5546875" customWidth="1"/>
    <col min="6919" max="6919" width="52.6640625" bestFit="1" customWidth="1"/>
    <col min="6920" max="6920" width="15" bestFit="1" customWidth="1"/>
    <col min="6921" max="6922" width="13.33203125" bestFit="1" customWidth="1"/>
    <col min="6923" max="6923" width="14.33203125" bestFit="1" customWidth="1"/>
    <col min="6924" max="6924" width="14" customWidth="1"/>
    <col min="6930" max="6930" width="14.33203125" bestFit="1" customWidth="1"/>
    <col min="7169" max="7169" width="16.109375" customWidth="1"/>
    <col min="7170" max="7174" width="2.5546875" customWidth="1"/>
    <col min="7175" max="7175" width="52.6640625" bestFit="1" customWidth="1"/>
    <col min="7176" max="7176" width="15" bestFit="1" customWidth="1"/>
    <col min="7177" max="7178" width="13.33203125" bestFit="1" customWidth="1"/>
    <col min="7179" max="7179" width="14.33203125" bestFit="1" customWidth="1"/>
    <col min="7180" max="7180" width="14" customWidth="1"/>
    <col min="7186" max="7186" width="14.33203125" bestFit="1" customWidth="1"/>
    <col min="7425" max="7425" width="16.109375" customWidth="1"/>
    <col min="7426" max="7430" width="2.5546875" customWidth="1"/>
    <col min="7431" max="7431" width="52.6640625" bestFit="1" customWidth="1"/>
    <col min="7432" max="7432" width="15" bestFit="1" customWidth="1"/>
    <col min="7433" max="7434" width="13.33203125" bestFit="1" customWidth="1"/>
    <col min="7435" max="7435" width="14.33203125" bestFit="1" customWidth="1"/>
    <col min="7436" max="7436" width="14" customWidth="1"/>
    <col min="7442" max="7442" width="14.33203125" bestFit="1" customWidth="1"/>
    <col min="7681" max="7681" width="16.109375" customWidth="1"/>
    <col min="7682" max="7686" width="2.5546875" customWidth="1"/>
    <col min="7687" max="7687" width="52.6640625" bestFit="1" customWidth="1"/>
    <col min="7688" max="7688" width="15" bestFit="1" customWidth="1"/>
    <col min="7689" max="7690" width="13.33203125" bestFit="1" customWidth="1"/>
    <col min="7691" max="7691" width="14.33203125" bestFit="1" customWidth="1"/>
    <col min="7692" max="7692" width="14" customWidth="1"/>
    <col min="7698" max="7698" width="14.33203125" bestFit="1" customWidth="1"/>
    <col min="7937" max="7937" width="16.109375" customWidth="1"/>
    <col min="7938" max="7942" width="2.5546875" customWidth="1"/>
    <col min="7943" max="7943" width="52.6640625" bestFit="1" customWidth="1"/>
    <col min="7944" max="7944" width="15" bestFit="1" customWidth="1"/>
    <col min="7945" max="7946" width="13.33203125" bestFit="1" customWidth="1"/>
    <col min="7947" max="7947" width="14.33203125" bestFit="1" customWidth="1"/>
    <col min="7948" max="7948" width="14" customWidth="1"/>
    <col min="7954" max="7954" width="14.33203125" bestFit="1" customWidth="1"/>
    <col min="8193" max="8193" width="16.109375" customWidth="1"/>
    <col min="8194" max="8198" width="2.5546875" customWidth="1"/>
    <col min="8199" max="8199" width="52.6640625" bestFit="1" customWidth="1"/>
    <col min="8200" max="8200" width="15" bestFit="1" customWidth="1"/>
    <col min="8201" max="8202" width="13.33203125" bestFit="1" customWidth="1"/>
    <col min="8203" max="8203" width="14.33203125" bestFit="1" customWidth="1"/>
    <col min="8204" max="8204" width="14" customWidth="1"/>
    <col min="8210" max="8210" width="14.33203125" bestFit="1" customWidth="1"/>
    <col min="8449" max="8449" width="16.109375" customWidth="1"/>
    <col min="8450" max="8454" width="2.5546875" customWidth="1"/>
    <col min="8455" max="8455" width="52.6640625" bestFit="1" customWidth="1"/>
    <col min="8456" max="8456" width="15" bestFit="1" customWidth="1"/>
    <col min="8457" max="8458" width="13.33203125" bestFit="1" customWidth="1"/>
    <col min="8459" max="8459" width="14.33203125" bestFit="1" customWidth="1"/>
    <col min="8460" max="8460" width="14" customWidth="1"/>
    <col min="8466" max="8466" width="14.33203125" bestFit="1" customWidth="1"/>
    <col min="8705" max="8705" width="16.109375" customWidth="1"/>
    <col min="8706" max="8710" width="2.5546875" customWidth="1"/>
    <col min="8711" max="8711" width="52.6640625" bestFit="1" customWidth="1"/>
    <col min="8712" max="8712" width="15" bestFit="1" customWidth="1"/>
    <col min="8713" max="8714" width="13.33203125" bestFit="1" customWidth="1"/>
    <col min="8715" max="8715" width="14.33203125" bestFit="1" customWidth="1"/>
    <col min="8716" max="8716" width="14" customWidth="1"/>
    <col min="8722" max="8722" width="14.33203125" bestFit="1" customWidth="1"/>
    <col min="8961" max="8961" width="16.109375" customWidth="1"/>
    <col min="8962" max="8966" width="2.5546875" customWidth="1"/>
    <col min="8967" max="8967" width="52.6640625" bestFit="1" customWidth="1"/>
    <col min="8968" max="8968" width="15" bestFit="1" customWidth="1"/>
    <col min="8969" max="8970" width="13.33203125" bestFit="1" customWidth="1"/>
    <col min="8971" max="8971" width="14.33203125" bestFit="1" customWidth="1"/>
    <col min="8972" max="8972" width="14" customWidth="1"/>
    <col min="8978" max="8978" width="14.33203125" bestFit="1" customWidth="1"/>
    <col min="9217" max="9217" width="16.109375" customWidth="1"/>
    <col min="9218" max="9222" width="2.5546875" customWidth="1"/>
    <col min="9223" max="9223" width="52.6640625" bestFit="1" customWidth="1"/>
    <col min="9224" max="9224" width="15" bestFit="1" customWidth="1"/>
    <col min="9225" max="9226" width="13.33203125" bestFit="1" customWidth="1"/>
    <col min="9227" max="9227" width="14.33203125" bestFit="1" customWidth="1"/>
    <col min="9228" max="9228" width="14" customWidth="1"/>
    <col min="9234" max="9234" width="14.33203125" bestFit="1" customWidth="1"/>
    <col min="9473" max="9473" width="16.109375" customWidth="1"/>
    <col min="9474" max="9478" width="2.5546875" customWidth="1"/>
    <col min="9479" max="9479" width="52.6640625" bestFit="1" customWidth="1"/>
    <col min="9480" max="9480" width="15" bestFit="1" customWidth="1"/>
    <col min="9481" max="9482" width="13.33203125" bestFit="1" customWidth="1"/>
    <col min="9483" max="9483" width="14.33203125" bestFit="1" customWidth="1"/>
    <col min="9484" max="9484" width="14" customWidth="1"/>
    <col min="9490" max="9490" width="14.33203125" bestFit="1" customWidth="1"/>
    <col min="9729" max="9729" width="16.109375" customWidth="1"/>
    <col min="9730" max="9734" width="2.5546875" customWidth="1"/>
    <col min="9735" max="9735" width="52.6640625" bestFit="1" customWidth="1"/>
    <col min="9736" max="9736" width="15" bestFit="1" customWidth="1"/>
    <col min="9737" max="9738" width="13.33203125" bestFit="1" customWidth="1"/>
    <col min="9739" max="9739" width="14.33203125" bestFit="1" customWidth="1"/>
    <col min="9740" max="9740" width="14" customWidth="1"/>
    <col min="9746" max="9746" width="14.33203125" bestFit="1" customWidth="1"/>
    <col min="9985" max="9985" width="16.109375" customWidth="1"/>
    <col min="9986" max="9990" width="2.5546875" customWidth="1"/>
    <col min="9991" max="9991" width="52.6640625" bestFit="1" customWidth="1"/>
    <col min="9992" max="9992" width="15" bestFit="1" customWidth="1"/>
    <col min="9993" max="9994" width="13.33203125" bestFit="1" customWidth="1"/>
    <col min="9995" max="9995" width="14.33203125" bestFit="1" customWidth="1"/>
    <col min="9996" max="9996" width="14" customWidth="1"/>
    <col min="10002" max="10002" width="14.33203125" bestFit="1" customWidth="1"/>
    <col min="10241" max="10241" width="16.109375" customWidth="1"/>
    <col min="10242" max="10246" width="2.5546875" customWidth="1"/>
    <col min="10247" max="10247" width="52.6640625" bestFit="1" customWidth="1"/>
    <col min="10248" max="10248" width="15" bestFit="1" customWidth="1"/>
    <col min="10249" max="10250" width="13.33203125" bestFit="1" customWidth="1"/>
    <col min="10251" max="10251" width="14.33203125" bestFit="1" customWidth="1"/>
    <col min="10252" max="10252" width="14" customWidth="1"/>
    <col min="10258" max="10258" width="14.33203125" bestFit="1" customWidth="1"/>
    <col min="10497" max="10497" width="16.109375" customWidth="1"/>
    <col min="10498" max="10502" width="2.5546875" customWidth="1"/>
    <col min="10503" max="10503" width="52.6640625" bestFit="1" customWidth="1"/>
    <col min="10504" max="10504" width="15" bestFit="1" customWidth="1"/>
    <col min="10505" max="10506" width="13.33203125" bestFit="1" customWidth="1"/>
    <col min="10507" max="10507" width="14.33203125" bestFit="1" customWidth="1"/>
    <col min="10508" max="10508" width="14" customWidth="1"/>
    <col min="10514" max="10514" width="14.33203125" bestFit="1" customWidth="1"/>
    <col min="10753" max="10753" width="16.109375" customWidth="1"/>
    <col min="10754" max="10758" width="2.5546875" customWidth="1"/>
    <col min="10759" max="10759" width="52.6640625" bestFit="1" customWidth="1"/>
    <col min="10760" max="10760" width="15" bestFit="1" customWidth="1"/>
    <col min="10761" max="10762" width="13.33203125" bestFit="1" customWidth="1"/>
    <col min="10763" max="10763" width="14.33203125" bestFit="1" customWidth="1"/>
    <col min="10764" max="10764" width="14" customWidth="1"/>
    <col min="10770" max="10770" width="14.33203125" bestFit="1" customWidth="1"/>
    <col min="11009" max="11009" width="16.109375" customWidth="1"/>
    <col min="11010" max="11014" width="2.5546875" customWidth="1"/>
    <col min="11015" max="11015" width="52.6640625" bestFit="1" customWidth="1"/>
    <col min="11016" max="11016" width="15" bestFit="1" customWidth="1"/>
    <col min="11017" max="11018" width="13.33203125" bestFit="1" customWidth="1"/>
    <col min="11019" max="11019" width="14.33203125" bestFit="1" customWidth="1"/>
    <col min="11020" max="11020" width="14" customWidth="1"/>
    <col min="11026" max="11026" width="14.33203125" bestFit="1" customWidth="1"/>
    <col min="11265" max="11265" width="16.109375" customWidth="1"/>
    <col min="11266" max="11270" width="2.5546875" customWidth="1"/>
    <col min="11271" max="11271" width="52.6640625" bestFit="1" customWidth="1"/>
    <col min="11272" max="11272" width="15" bestFit="1" customWidth="1"/>
    <col min="11273" max="11274" width="13.33203125" bestFit="1" customWidth="1"/>
    <col min="11275" max="11275" width="14.33203125" bestFit="1" customWidth="1"/>
    <col min="11276" max="11276" width="14" customWidth="1"/>
    <col min="11282" max="11282" width="14.33203125" bestFit="1" customWidth="1"/>
    <col min="11521" max="11521" width="16.109375" customWidth="1"/>
    <col min="11522" max="11526" width="2.5546875" customWidth="1"/>
    <col min="11527" max="11527" width="52.6640625" bestFit="1" customWidth="1"/>
    <col min="11528" max="11528" width="15" bestFit="1" customWidth="1"/>
    <col min="11529" max="11530" width="13.33203125" bestFit="1" customWidth="1"/>
    <col min="11531" max="11531" width="14.33203125" bestFit="1" customWidth="1"/>
    <col min="11532" max="11532" width="14" customWidth="1"/>
    <col min="11538" max="11538" width="14.33203125" bestFit="1" customWidth="1"/>
    <col min="11777" max="11777" width="16.109375" customWidth="1"/>
    <col min="11778" max="11782" width="2.5546875" customWidth="1"/>
    <col min="11783" max="11783" width="52.6640625" bestFit="1" customWidth="1"/>
    <col min="11784" max="11784" width="15" bestFit="1" customWidth="1"/>
    <col min="11785" max="11786" width="13.33203125" bestFit="1" customWidth="1"/>
    <col min="11787" max="11787" width="14.33203125" bestFit="1" customWidth="1"/>
    <col min="11788" max="11788" width="14" customWidth="1"/>
    <col min="11794" max="11794" width="14.33203125" bestFit="1" customWidth="1"/>
    <col min="12033" max="12033" width="16.109375" customWidth="1"/>
    <col min="12034" max="12038" width="2.5546875" customWidth="1"/>
    <col min="12039" max="12039" width="52.6640625" bestFit="1" customWidth="1"/>
    <col min="12040" max="12040" width="15" bestFit="1" customWidth="1"/>
    <col min="12041" max="12042" width="13.33203125" bestFit="1" customWidth="1"/>
    <col min="12043" max="12043" width="14.33203125" bestFit="1" customWidth="1"/>
    <col min="12044" max="12044" width="14" customWidth="1"/>
    <col min="12050" max="12050" width="14.33203125" bestFit="1" customWidth="1"/>
    <col min="12289" max="12289" width="16.109375" customWidth="1"/>
    <col min="12290" max="12294" width="2.5546875" customWidth="1"/>
    <col min="12295" max="12295" width="52.6640625" bestFit="1" customWidth="1"/>
    <col min="12296" max="12296" width="15" bestFit="1" customWidth="1"/>
    <col min="12297" max="12298" width="13.33203125" bestFit="1" customWidth="1"/>
    <col min="12299" max="12299" width="14.33203125" bestFit="1" customWidth="1"/>
    <col min="12300" max="12300" width="14" customWidth="1"/>
    <col min="12306" max="12306" width="14.33203125" bestFit="1" customWidth="1"/>
    <col min="12545" max="12545" width="16.109375" customWidth="1"/>
    <col min="12546" max="12550" width="2.5546875" customWidth="1"/>
    <col min="12551" max="12551" width="52.6640625" bestFit="1" customWidth="1"/>
    <col min="12552" max="12552" width="15" bestFit="1" customWidth="1"/>
    <col min="12553" max="12554" width="13.33203125" bestFit="1" customWidth="1"/>
    <col min="12555" max="12555" width="14.33203125" bestFit="1" customWidth="1"/>
    <col min="12556" max="12556" width="14" customWidth="1"/>
    <col min="12562" max="12562" width="14.33203125" bestFit="1" customWidth="1"/>
    <col min="12801" max="12801" width="16.109375" customWidth="1"/>
    <col min="12802" max="12806" width="2.5546875" customWidth="1"/>
    <col min="12807" max="12807" width="52.6640625" bestFit="1" customWidth="1"/>
    <col min="12808" max="12808" width="15" bestFit="1" customWidth="1"/>
    <col min="12809" max="12810" width="13.33203125" bestFit="1" customWidth="1"/>
    <col min="12811" max="12811" width="14.33203125" bestFit="1" customWidth="1"/>
    <col min="12812" max="12812" width="14" customWidth="1"/>
    <col min="12818" max="12818" width="14.33203125" bestFit="1" customWidth="1"/>
    <col min="13057" max="13057" width="16.109375" customWidth="1"/>
    <col min="13058" max="13062" width="2.5546875" customWidth="1"/>
    <col min="13063" max="13063" width="52.6640625" bestFit="1" customWidth="1"/>
    <col min="13064" max="13064" width="15" bestFit="1" customWidth="1"/>
    <col min="13065" max="13066" width="13.33203125" bestFit="1" customWidth="1"/>
    <col min="13067" max="13067" width="14.33203125" bestFit="1" customWidth="1"/>
    <col min="13068" max="13068" width="14" customWidth="1"/>
    <col min="13074" max="13074" width="14.33203125" bestFit="1" customWidth="1"/>
    <col min="13313" max="13313" width="16.109375" customWidth="1"/>
    <col min="13314" max="13318" width="2.5546875" customWidth="1"/>
    <col min="13319" max="13319" width="52.6640625" bestFit="1" customWidth="1"/>
    <col min="13320" max="13320" width="15" bestFit="1" customWidth="1"/>
    <col min="13321" max="13322" width="13.33203125" bestFit="1" customWidth="1"/>
    <col min="13323" max="13323" width="14.33203125" bestFit="1" customWidth="1"/>
    <col min="13324" max="13324" width="14" customWidth="1"/>
    <col min="13330" max="13330" width="14.33203125" bestFit="1" customWidth="1"/>
    <col min="13569" max="13569" width="16.109375" customWidth="1"/>
    <col min="13570" max="13574" width="2.5546875" customWidth="1"/>
    <col min="13575" max="13575" width="52.6640625" bestFit="1" customWidth="1"/>
    <col min="13576" max="13576" width="15" bestFit="1" customWidth="1"/>
    <col min="13577" max="13578" width="13.33203125" bestFit="1" customWidth="1"/>
    <col min="13579" max="13579" width="14.33203125" bestFit="1" customWidth="1"/>
    <col min="13580" max="13580" width="14" customWidth="1"/>
    <col min="13586" max="13586" width="14.33203125" bestFit="1" customWidth="1"/>
    <col min="13825" max="13825" width="16.109375" customWidth="1"/>
    <col min="13826" max="13830" width="2.5546875" customWidth="1"/>
    <col min="13831" max="13831" width="52.6640625" bestFit="1" customWidth="1"/>
    <col min="13832" max="13832" width="15" bestFit="1" customWidth="1"/>
    <col min="13833" max="13834" width="13.33203125" bestFit="1" customWidth="1"/>
    <col min="13835" max="13835" width="14.33203125" bestFit="1" customWidth="1"/>
    <col min="13836" max="13836" width="14" customWidth="1"/>
    <col min="13842" max="13842" width="14.33203125" bestFit="1" customWidth="1"/>
    <col min="14081" max="14081" width="16.109375" customWidth="1"/>
    <col min="14082" max="14086" width="2.5546875" customWidth="1"/>
    <col min="14087" max="14087" width="52.6640625" bestFit="1" customWidth="1"/>
    <col min="14088" max="14088" width="15" bestFit="1" customWidth="1"/>
    <col min="14089" max="14090" width="13.33203125" bestFit="1" customWidth="1"/>
    <col min="14091" max="14091" width="14.33203125" bestFit="1" customWidth="1"/>
    <col min="14092" max="14092" width="14" customWidth="1"/>
    <col min="14098" max="14098" width="14.33203125" bestFit="1" customWidth="1"/>
    <col min="14337" max="14337" width="16.109375" customWidth="1"/>
    <col min="14338" max="14342" width="2.5546875" customWidth="1"/>
    <col min="14343" max="14343" width="52.6640625" bestFit="1" customWidth="1"/>
    <col min="14344" max="14344" width="15" bestFit="1" customWidth="1"/>
    <col min="14345" max="14346" width="13.33203125" bestFit="1" customWidth="1"/>
    <col min="14347" max="14347" width="14.33203125" bestFit="1" customWidth="1"/>
    <col min="14348" max="14348" width="14" customWidth="1"/>
    <col min="14354" max="14354" width="14.33203125" bestFit="1" customWidth="1"/>
    <col min="14593" max="14593" width="16.109375" customWidth="1"/>
    <col min="14594" max="14598" width="2.5546875" customWidth="1"/>
    <col min="14599" max="14599" width="52.6640625" bestFit="1" customWidth="1"/>
    <col min="14600" max="14600" width="15" bestFit="1" customWidth="1"/>
    <col min="14601" max="14602" width="13.33203125" bestFit="1" customWidth="1"/>
    <col min="14603" max="14603" width="14.33203125" bestFit="1" customWidth="1"/>
    <col min="14604" max="14604" width="14" customWidth="1"/>
    <col min="14610" max="14610" width="14.33203125" bestFit="1" customWidth="1"/>
    <col min="14849" max="14849" width="16.109375" customWidth="1"/>
    <col min="14850" max="14854" width="2.5546875" customWidth="1"/>
    <col min="14855" max="14855" width="52.6640625" bestFit="1" customWidth="1"/>
    <col min="14856" max="14856" width="15" bestFit="1" customWidth="1"/>
    <col min="14857" max="14858" width="13.33203125" bestFit="1" customWidth="1"/>
    <col min="14859" max="14859" width="14.33203125" bestFit="1" customWidth="1"/>
    <col min="14860" max="14860" width="14" customWidth="1"/>
    <col min="14866" max="14866" width="14.33203125" bestFit="1" customWidth="1"/>
    <col min="15105" max="15105" width="16.109375" customWidth="1"/>
    <col min="15106" max="15110" width="2.5546875" customWidth="1"/>
    <col min="15111" max="15111" width="52.6640625" bestFit="1" customWidth="1"/>
    <col min="15112" max="15112" width="15" bestFit="1" customWidth="1"/>
    <col min="15113" max="15114" width="13.33203125" bestFit="1" customWidth="1"/>
    <col min="15115" max="15115" width="14.33203125" bestFit="1" customWidth="1"/>
    <col min="15116" max="15116" width="14" customWidth="1"/>
    <col min="15122" max="15122" width="14.33203125" bestFit="1" customWidth="1"/>
    <col min="15361" max="15361" width="16.109375" customWidth="1"/>
    <col min="15362" max="15366" width="2.5546875" customWidth="1"/>
    <col min="15367" max="15367" width="52.6640625" bestFit="1" customWidth="1"/>
    <col min="15368" max="15368" width="15" bestFit="1" customWidth="1"/>
    <col min="15369" max="15370" width="13.33203125" bestFit="1" customWidth="1"/>
    <col min="15371" max="15371" width="14.33203125" bestFit="1" customWidth="1"/>
    <col min="15372" max="15372" width="14" customWidth="1"/>
    <col min="15378" max="15378" width="14.33203125" bestFit="1" customWidth="1"/>
    <col min="15617" max="15617" width="16.109375" customWidth="1"/>
    <col min="15618" max="15622" width="2.5546875" customWidth="1"/>
    <col min="15623" max="15623" width="52.6640625" bestFit="1" customWidth="1"/>
    <col min="15624" max="15624" width="15" bestFit="1" customWidth="1"/>
    <col min="15625" max="15626" width="13.33203125" bestFit="1" customWidth="1"/>
    <col min="15627" max="15627" width="14.33203125" bestFit="1" customWidth="1"/>
    <col min="15628" max="15628" width="14" customWidth="1"/>
    <col min="15634" max="15634" width="14.33203125" bestFit="1" customWidth="1"/>
    <col min="15873" max="15873" width="16.109375" customWidth="1"/>
    <col min="15874" max="15878" width="2.5546875" customWidth="1"/>
    <col min="15879" max="15879" width="52.6640625" bestFit="1" customWidth="1"/>
    <col min="15880" max="15880" width="15" bestFit="1" customWidth="1"/>
    <col min="15881" max="15882" width="13.33203125" bestFit="1" customWidth="1"/>
    <col min="15883" max="15883" width="14.33203125" bestFit="1" customWidth="1"/>
    <col min="15884" max="15884" width="14" customWidth="1"/>
    <col min="15890" max="15890" width="14.33203125" bestFit="1" customWidth="1"/>
    <col min="16129" max="16129" width="16.109375" customWidth="1"/>
    <col min="16130" max="16134" width="2.5546875" customWidth="1"/>
    <col min="16135" max="16135" width="52.6640625" bestFit="1" customWidth="1"/>
    <col min="16136" max="16136" width="15" bestFit="1" customWidth="1"/>
    <col min="16137" max="16138" width="13.33203125" bestFit="1" customWidth="1"/>
    <col min="16139" max="16139" width="14.33203125" bestFit="1" customWidth="1"/>
    <col min="16140" max="16140" width="14" customWidth="1"/>
    <col min="16146" max="16146" width="14.33203125" bestFit="1" customWidth="1"/>
  </cols>
  <sheetData>
    <row r="1" spans="1:12" x14ac:dyDescent="0.3">
      <c r="A1" s="31" t="s">
        <v>344</v>
      </c>
      <c r="B1" s="32" t="s">
        <v>345</v>
      </c>
      <c r="C1" s="33"/>
      <c r="D1" s="33"/>
      <c r="E1" s="33"/>
      <c r="F1" s="33"/>
      <c r="G1" s="33"/>
      <c r="H1" s="25" t="s">
        <v>346</v>
      </c>
      <c r="I1" s="25" t="s">
        <v>347</v>
      </c>
      <c r="J1" s="25" t="s">
        <v>348</v>
      </c>
      <c r="K1" s="25" t="s">
        <v>349</v>
      </c>
      <c r="L1" s="70"/>
    </row>
    <row r="3" spans="1:12" x14ac:dyDescent="0.3">
      <c r="A3" s="34" t="s">
        <v>350</v>
      </c>
      <c r="B3" s="35"/>
      <c r="C3" s="35"/>
      <c r="D3" s="35"/>
      <c r="E3" s="35"/>
      <c r="F3" s="35"/>
      <c r="G3" s="35"/>
      <c r="H3" s="28"/>
      <c r="I3" s="28"/>
      <c r="J3" s="28"/>
      <c r="K3" s="28"/>
      <c r="L3" s="71"/>
    </row>
    <row r="4" spans="1:12" x14ac:dyDescent="0.3">
      <c r="A4" s="43" t="s">
        <v>26</v>
      </c>
      <c r="B4" s="44" t="s">
        <v>351</v>
      </c>
      <c r="C4" s="40"/>
      <c r="D4" s="40"/>
      <c r="E4" s="40"/>
      <c r="F4" s="40"/>
      <c r="G4" s="40"/>
      <c r="H4" s="25">
        <v>19423215.870000001</v>
      </c>
      <c r="I4" s="25">
        <v>8852519.2300000004</v>
      </c>
      <c r="J4" s="25">
        <v>8616139.5700000003</v>
      </c>
      <c r="K4" s="25">
        <v>19659595.530000001</v>
      </c>
      <c r="L4" s="72"/>
    </row>
    <row r="5" spans="1:12" x14ac:dyDescent="0.3">
      <c r="A5" s="43" t="s">
        <v>352</v>
      </c>
      <c r="B5" s="36" t="s">
        <v>353</v>
      </c>
      <c r="C5" s="44" t="s">
        <v>354</v>
      </c>
      <c r="D5" s="40"/>
      <c r="E5" s="40"/>
      <c r="F5" s="40"/>
      <c r="G5" s="40"/>
      <c r="H5" s="25">
        <v>14398197.42</v>
      </c>
      <c r="I5" s="25">
        <v>8849571.8399999999</v>
      </c>
      <c r="J5" s="25">
        <v>8453567.5399999991</v>
      </c>
      <c r="K5" s="25">
        <v>14794201.720000001</v>
      </c>
      <c r="L5" s="72"/>
    </row>
    <row r="6" spans="1:12" x14ac:dyDescent="0.3">
      <c r="A6" s="43" t="s">
        <v>355</v>
      </c>
      <c r="B6" s="37" t="s">
        <v>353</v>
      </c>
      <c r="C6" s="38"/>
      <c r="D6" s="44" t="s">
        <v>356</v>
      </c>
      <c r="E6" s="40"/>
      <c r="F6" s="40"/>
      <c r="G6" s="40"/>
      <c r="H6" s="25">
        <v>14294025.140000001</v>
      </c>
      <c r="I6" s="25">
        <v>8679947.6799999997</v>
      </c>
      <c r="J6" s="25">
        <v>8247408.3600000003</v>
      </c>
      <c r="K6" s="25">
        <v>14726564.460000001</v>
      </c>
      <c r="L6" s="72"/>
    </row>
    <row r="7" spans="1:12" x14ac:dyDescent="0.3">
      <c r="A7" s="43" t="s">
        <v>357</v>
      </c>
      <c r="B7" s="37" t="s">
        <v>353</v>
      </c>
      <c r="C7" s="38"/>
      <c r="D7" s="38"/>
      <c r="E7" s="44" t="s">
        <v>356</v>
      </c>
      <c r="F7" s="40"/>
      <c r="G7" s="40"/>
      <c r="H7" s="25">
        <v>14294025.140000001</v>
      </c>
      <c r="I7" s="25">
        <v>8679947.6799999997</v>
      </c>
      <c r="J7" s="25">
        <v>8247408.3600000003</v>
      </c>
      <c r="K7" s="25">
        <v>14726564.460000001</v>
      </c>
      <c r="L7" s="72"/>
    </row>
    <row r="8" spans="1:12" x14ac:dyDescent="0.3">
      <c r="A8" s="43" t="s">
        <v>358</v>
      </c>
      <c r="B8" s="37" t="s">
        <v>353</v>
      </c>
      <c r="C8" s="38"/>
      <c r="D8" s="38"/>
      <c r="E8" s="38"/>
      <c r="F8" s="44" t="s">
        <v>359</v>
      </c>
      <c r="G8" s="40"/>
      <c r="H8" s="25">
        <v>5000</v>
      </c>
      <c r="I8" s="25">
        <v>4505.13</v>
      </c>
      <c r="J8" s="25">
        <v>4505.13</v>
      </c>
      <c r="K8" s="25">
        <v>5000</v>
      </c>
      <c r="L8" s="72"/>
    </row>
    <row r="9" spans="1:12" x14ac:dyDescent="0.3">
      <c r="A9" s="45" t="s">
        <v>360</v>
      </c>
      <c r="B9" s="37" t="s">
        <v>353</v>
      </c>
      <c r="C9" s="38"/>
      <c r="D9" s="38"/>
      <c r="E9" s="38"/>
      <c r="F9" s="38"/>
      <c r="G9" s="46" t="s">
        <v>361</v>
      </c>
      <c r="H9" s="27">
        <v>5000</v>
      </c>
      <c r="I9" s="27">
        <v>4505.13</v>
      </c>
      <c r="J9" s="27">
        <v>4505.13</v>
      </c>
      <c r="K9" s="27">
        <v>5000</v>
      </c>
      <c r="L9" s="68"/>
    </row>
    <row r="10" spans="1:12" x14ac:dyDescent="0.3">
      <c r="A10" s="47" t="s">
        <v>353</v>
      </c>
      <c r="B10" s="37" t="s">
        <v>353</v>
      </c>
      <c r="C10" s="38"/>
      <c r="D10" s="38"/>
      <c r="E10" s="38"/>
      <c r="F10" s="38"/>
      <c r="G10" s="48" t="s">
        <v>353</v>
      </c>
      <c r="H10" s="26"/>
      <c r="I10" s="26"/>
      <c r="J10" s="26"/>
      <c r="K10" s="26"/>
      <c r="L10" s="69"/>
    </row>
    <row r="11" spans="1:12" x14ac:dyDescent="0.3">
      <c r="A11" s="43" t="s">
        <v>362</v>
      </c>
      <c r="B11" s="37" t="s">
        <v>353</v>
      </c>
      <c r="C11" s="38"/>
      <c r="D11" s="38"/>
      <c r="E11" s="38"/>
      <c r="F11" s="44" t="s">
        <v>363</v>
      </c>
      <c r="G11" s="40"/>
      <c r="H11" s="25">
        <v>3666.33</v>
      </c>
      <c r="I11" s="25">
        <v>5741831.6900000004</v>
      </c>
      <c r="J11" s="25">
        <v>5740300.5899999999</v>
      </c>
      <c r="K11" s="25">
        <v>5197.43</v>
      </c>
      <c r="L11" s="72"/>
    </row>
    <row r="12" spans="1:12" x14ac:dyDescent="0.3">
      <c r="A12" s="45" t="s">
        <v>364</v>
      </c>
      <c r="B12" s="37" t="s">
        <v>353</v>
      </c>
      <c r="C12" s="38"/>
      <c r="D12" s="38"/>
      <c r="E12" s="38"/>
      <c r="F12" s="38"/>
      <c r="G12" s="46" t="s">
        <v>365</v>
      </c>
      <c r="H12" s="27">
        <v>3012.2</v>
      </c>
      <c r="I12" s="27">
        <v>5706333.5300000003</v>
      </c>
      <c r="J12" s="27">
        <v>5705240.5899999999</v>
      </c>
      <c r="K12" s="27">
        <v>4105.1400000000003</v>
      </c>
      <c r="L12" s="68"/>
    </row>
    <row r="13" spans="1:12" x14ac:dyDescent="0.3">
      <c r="A13" s="45" t="s">
        <v>366</v>
      </c>
      <c r="B13" s="37" t="s">
        <v>353</v>
      </c>
      <c r="C13" s="38"/>
      <c r="D13" s="38"/>
      <c r="E13" s="38"/>
      <c r="F13" s="38"/>
      <c r="G13" s="46" t="s">
        <v>367</v>
      </c>
      <c r="H13" s="27">
        <v>454.72</v>
      </c>
      <c r="I13" s="27">
        <v>35498.160000000003</v>
      </c>
      <c r="J13" s="27">
        <v>35000</v>
      </c>
      <c r="K13" s="27">
        <v>952.88</v>
      </c>
      <c r="L13" s="68"/>
    </row>
    <row r="14" spans="1:12" x14ac:dyDescent="0.3">
      <c r="A14" s="45" t="s">
        <v>368</v>
      </c>
      <c r="B14" s="37" t="s">
        <v>353</v>
      </c>
      <c r="C14" s="38"/>
      <c r="D14" s="38"/>
      <c r="E14" s="38"/>
      <c r="F14" s="38"/>
      <c r="G14" s="46" t="s">
        <v>369</v>
      </c>
      <c r="H14" s="27">
        <v>13.15</v>
      </c>
      <c r="I14" s="27">
        <v>0</v>
      </c>
      <c r="J14" s="27">
        <v>0</v>
      </c>
      <c r="K14" s="27">
        <v>13.15</v>
      </c>
      <c r="L14" s="68"/>
    </row>
    <row r="15" spans="1:12" x14ac:dyDescent="0.3">
      <c r="A15" s="45" t="s">
        <v>370</v>
      </c>
      <c r="B15" s="37" t="s">
        <v>353</v>
      </c>
      <c r="C15" s="38"/>
      <c r="D15" s="38"/>
      <c r="E15" s="38"/>
      <c r="F15" s="38"/>
      <c r="G15" s="46" t="s">
        <v>371</v>
      </c>
      <c r="H15" s="27">
        <v>186.26</v>
      </c>
      <c r="I15" s="27">
        <v>0</v>
      </c>
      <c r="J15" s="27">
        <v>60</v>
      </c>
      <c r="K15" s="27">
        <v>126.26</v>
      </c>
      <c r="L15" s="68"/>
    </row>
    <row r="16" spans="1:12" x14ac:dyDescent="0.3">
      <c r="A16" s="47" t="s">
        <v>353</v>
      </c>
      <c r="B16" s="37" t="s">
        <v>353</v>
      </c>
      <c r="C16" s="38"/>
      <c r="D16" s="38"/>
      <c r="E16" s="38"/>
      <c r="F16" s="38"/>
      <c r="G16" s="48" t="s">
        <v>353</v>
      </c>
      <c r="H16" s="26"/>
      <c r="I16" s="26"/>
      <c r="J16" s="26"/>
      <c r="K16" s="26"/>
      <c r="L16" s="69"/>
    </row>
    <row r="17" spans="1:12" x14ac:dyDescent="0.3">
      <c r="A17" s="43" t="s">
        <v>372</v>
      </c>
      <c r="B17" s="37" t="s">
        <v>353</v>
      </c>
      <c r="C17" s="38"/>
      <c r="D17" s="38"/>
      <c r="E17" s="38"/>
      <c r="F17" s="44" t="s">
        <v>373</v>
      </c>
      <c r="G17" s="40"/>
      <c r="H17" s="25">
        <v>14285358.810000001</v>
      </c>
      <c r="I17" s="25">
        <v>2933451.9</v>
      </c>
      <c r="J17" s="25">
        <v>2502443.6800000002</v>
      </c>
      <c r="K17" s="25">
        <v>14716367.029999999</v>
      </c>
      <c r="L17" s="72"/>
    </row>
    <row r="18" spans="1:12" x14ac:dyDescent="0.3">
      <c r="A18" s="45" t="s">
        <v>374</v>
      </c>
      <c r="B18" s="37" t="s">
        <v>353</v>
      </c>
      <c r="C18" s="38"/>
      <c r="D18" s="38"/>
      <c r="E18" s="38"/>
      <c r="F18" s="38"/>
      <c r="G18" s="46" t="s">
        <v>375</v>
      </c>
      <c r="H18" s="27">
        <v>12601329.369999999</v>
      </c>
      <c r="I18" s="27">
        <v>2894047.15</v>
      </c>
      <c r="J18" s="27">
        <v>2501431.75</v>
      </c>
      <c r="K18" s="27">
        <v>12993944.77</v>
      </c>
      <c r="L18" s="68"/>
    </row>
    <row r="19" spans="1:12" x14ac:dyDescent="0.3">
      <c r="A19" s="45" t="s">
        <v>376</v>
      </c>
      <c r="B19" s="37" t="s">
        <v>353</v>
      </c>
      <c r="C19" s="38"/>
      <c r="D19" s="38"/>
      <c r="E19" s="38"/>
      <c r="F19" s="38"/>
      <c r="G19" s="46" t="s">
        <v>377</v>
      </c>
      <c r="H19" s="27">
        <v>1046293.49</v>
      </c>
      <c r="I19" s="27">
        <v>37755.050000000003</v>
      </c>
      <c r="J19" s="27">
        <v>631.23</v>
      </c>
      <c r="K19" s="27">
        <v>1083417.31</v>
      </c>
      <c r="L19" s="68"/>
    </row>
    <row r="20" spans="1:12" x14ac:dyDescent="0.3">
      <c r="A20" s="45" t="s">
        <v>378</v>
      </c>
      <c r="B20" s="37" t="s">
        <v>353</v>
      </c>
      <c r="C20" s="38"/>
      <c r="D20" s="38"/>
      <c r="E20" s="38"/>
      <c r="F20" s="38"/>
      <c r="G20" s="46" t="s">
        <v>379</v>
      </c>
      <c r="H20" s="27">
        <v>627182.4</v>
      </c>
      <c r="I20" s="27">
        <v>1622.4</v>
      </c>
      <c r="J20" s="27">
        <v>374.4</v>
      </c>
      <c r="K20" s="27">
        <v>628430.4</v>
      </c>
      <c r="L20" s="68"/>
    </row>
    <row r="21" spans="1:12" x14ac:dyDescent="0.3">
      <c r="A21" s="45" t="s">
        <v>380</v>
      </c>
      <c r="B21" s="37" t="s">
        <v>353</v>
      </c>
      <c r="C21" s="38"/>
      <c r="D21" s="38"/>
      <c r="E21" s="38"/>
      <c r="F21" s="38"/>
      <c r="G21" s="46" t="s">
        <v>381</v>
      </c>
      <c r="H21" s="27">
        <v>10553.55</v>
      </c>
      <c r="I21" s="27">
        <v>27.3</v>
      </c>
      <c r="J21" s="27">
        <v>6.3</v>
      </c>
      <c r="K21" s="27">
        <v>10574.55</v>
      </c>
      <c r="L21" s="68"/>
    </row>
    <row r="22" spans="1:12" x14ac:dyDescent="0.3">
      <c r="A22" s="47" t="s">
        <v>353</v>
      </c>
      <c r="B22" s="37" t="s">
        <v>353</v>
      </c>
      <c r="C22" s="38"/>
      <c r="D22" s="38"/>
      <c r="E22" s="38"/>
      <c r="F22" s="38"/>
      <c r="G22" s="48" t="s">
        <v>353</v>
      </c>
      <c r="H22" s="26"/>
      <c r="I22" s="26"/>
      <c r="J22" s="26"/>
      <c r="K22" s="26"/>
      <c r="L22" s="69"/>
    </row>
    <row r="23" spans="1:12" x14ac:dyDescent="0.3">
      <c r="A23" s="43" t="s">
        <v>382</v>
      </c>
      <c r="B23" s="37" t="s">
        <v>353</v>
      </c>
      <c r="C23" s="38"/>
      <c r="D23" s="38"/>
      <c r="E23" s="38"/>
      <c r="F23" s="44" t="s">
        <v>383</v>
      </c>
      <c r="G23" s="40"/>
      <c r="H23" s="25">
        <v>0</v>
      </c>
      <c r="I23" s="25">
        <v>158.96</v>
      </c>
      <c r="J23" s="25">
        <v>158.96</v>
      </c>
      <c r="K23" s="25">
        <v>0</v>
      </c>
      <c r="L23" s="72"/>
    </row>
    <row r="24" spans="1:12" x14ac:dyDescent="0.3">
      <c r="A24" s="45" t="s">
        <v>1010</v>
      </c>
      <c r="B24" s="37" t="s">
        <v>353</v>
      </c>
      <c r="C24" s="38"/>
      <c r="D24" s="38"/>
      <c r="E24" s="38"/>
      <c r="F24" s="38"/>
      <c r="G24" s="46" t="s">
        <v>1011</v>
      </c>
      <c r="H24" s="27">
        <v>0</v>
      </c>
      <c r="I24" s="27">
        <v>158.96</v>
      </c>
      <c r="J24" s="27">
        <v>158.96</v>
      </c>
      <c r="K24" s="27">
        <v>0</v>
      </c>
      <c r="L24" s="68"/>
    </row>
    <row r="25" spans="1:12" x14ac:dyDescent="0.3">
      <c r="A25" s="47" t="s">
        <v>353</v>
      </c>
      <c r="B25" s="37" t="s">
        <v>353</v>
      </c>
      <c r="C25" s="38"/>
      <c r="D25" s="38"/>
      <c r="E25" s="38"/>
      <c r="F25" s="38"/>
      <c r="G25" s="48" t="s">
        <v>353</v>
      </c>
      <c r="H25" s="26"/>
      <c r="I25" s="26"/>
      <c r="J25" s="26"/>
      <c r="K25" s="26"/>
      <c r="L25" s="69"/>
    </row>
    <row r="26" spans="1:12" x14ac:dyDescent="0.3">
      <c r="A26" s="43" t="s">
        <v>386</v>
      </c>
      <c r="B26" s="37" t="s">
        <v>353</v>
      </c>
      <c r="C26" s="38"/>
      <c r="D26" s="44" t="s">
        <v>387</v>
      </c>
      <c r="E26" s="40"/>
      <c r="F26" s="40"/>
      <c r="G26" s="40"/>
      <c r="H26" s="25">
        <v>104172.28</v>
      </c>
      <c r="I26" s="25">
        <v>169624.16</v>
      </c>
      <c r="J26" s="25">
        <v>206159.18</v>
      </c>
      <c r="K26" s="25">
        <v>67637.259999999995</v>
      </c>
      <c r="L26" s="72"/>
    </row>
    <row r="27" spans="1:12" x14ac:dyDescent="0.3">
      <c r="A27" s="43" t="s">
        <v>388</v>
      </c>
      <c r="B27" s="37" t="s">
        <v>353</v>
      </c>
      <c r="C27" s="38"/>
      <c r="D27" s="38"/>
      <c r="E27" s="44" t="s">
        <v>389</v>
      </c>
      <c r="F27" s="40"/>
      <c r="G27" s="40"/>
      <c r="H27" s="25">
        <v>68025.539999999994</v>
      </c>
      <c r="I27" s="25">
        <v>169624.16</v>
      </c>
      <c r="J27" s="25">
        <v>201585.51</v>
      </c>
      <c r="K27" s="25">
        <v>36064.19</v>
      </c>
      <c r="L27" s="72"/>
    </row>
    <row r="28" spans="1:12" x14ac:dyDescent="0.3">
      <c r="A28" s="43" t="s">
        <v>390</v>
      </c>
      <c r="B28" s="37" t="s">
        <v>353</v>
      </c>
      <c r="C28" s="38"/>
      <c r="D28" s="38"/>
      <c r="E28" s="38"/>
      <c r="F28" s="44" t="s">
        <v>389</v>
      </c>
      <c r="G28" s="40"/>
      <c r="H28" s="25">
        <v>68025.539999999994</v>
      </c>
      <c r="I28" s="25">
        <v>169624.16</v>
      </c>
      <c r="J28" s="25">
        <v>201585.51</v>
      </c>
      <c r="K28" s="25">
        <v>36064.19</v>
      </c>
      <c r="L28" s="72"/>
    </row>
    <row r="29" spans="1:12" x14ac:dyDescent="0.3">
      <c r="A29" s="45" t="s">
        <v>391</v>
      </c>
      <c r="B29" s="37" t="s">
        <v>353</v>
      </c>
      <c r="C29" s="38"/>
      <c r="D29" s="38"/>
      <c r="E29" s="38"/>
      <c r="F29" s="38"/>
      <c r="G29" s="46" t="s">
        <v>392</v>
      </c>
      <c r="H29" s="27">
        <v>7578.85</v>
      </c>
      <c r="I29" s="27">
        <v>151.52000000000001</v>
      </c>
      <c r="J29" s="27">
        <v>0</v>
      </c>
      <c r="K29" s="27">
        <v>7730.37</v>
      </c>
      <c r="L29" s="68"/>
    </row>
    <row r="30" spans="1:12" x14ac:dyDescent="0.3">
      <c r="A30" s="45" t="s">
        <v>393</v>
      </c>
      <c r="B30" s="37" t="s">
        <v>353</v>
      </c>
      <c r="C30" s="38"/>
      <c r="D30" s="38"/>
      <c r="E30" s="38"/>
      <c r="F30" s="38"/>
      <c r="G30" s="46" t="s">
        <v>394</v>
      </c>
      <c r="H30" s="27">
        <v>51558.89</v>
      </c>
      <c r="I30" s="27">
        <v>29490.47</v>
      </c>
      <c r="J30" s="27">
        <v>63903.34</v>
      </c>
      <c r="K30" s="27">
        <v>17146.02</v>
      </c>
      <c r="L30" s="68"/>
    </row>
    <row r="31" spans="1:12" x14ac:dyDescent="0.3">
      <c r="A31" s="45" t="s">
        <v>395</v>
      </c>
      <c r="B31" s="37" t="s">
        <v>353</v>
      </c>
      <c r="C31" s="38"/>
      <c r="D31" s="38"/>
      <c r="E31" s="38"/>
      <c r="F31" s="38"/>
      <c r="G31" s="46" t="s">
        <v>396</v>
      </c>
      <c r="H31" s="27">
        <v>8376.2900000000009</v>
      </c>
      <c r="I31" s="27">
        <v>2300</v>
      </c>
      <c r="J31" s="27">
        <v>0</v>
      </c>
      <c r="K31" s="27">
        <v>10676.29</v>
      </c>
      <c r="L31" s="68"/>
    </row>
    <row r="32" spans="1:12" x14ac:dyDescent="0.3">
      <c r="A32" s="45" t="s">
        <v>397</v>
      </c>
      <c r="B32" s="37" t="s">
        <v>353</v>
      </c>
      <c r="C32" s="38"/>
      <c r="D32" s="38"/>
      <c r="E32" s="38"/>
      <c r="F32" s="38"/>
      <c r="G32" s="46" t="s">
        <v>398</v>
      </c>
      <c r="H32" s="27">
        <v>0</v>
      </c>
      <c r="I32" s="27">
        <v>55523.25</v>
      </c>
      <c r="J32" s="27">
        <v>55523.25</v>
      </c>
      <c r="K32" s="27">
        <v>0</v>
      </c>
      <c r="L32" s="68"/>
    </row>
    <row r="33" spans="1:12" x14ac:dyDescent="0.3">
      <c r="A33" s="45" t="s">
        <v>399</v>
      </c>
      <c r="B33" s="37" t="s">
        <v>353</v>
      </c>
      <c r="C33" s="38"/>
      <c r="D33" s="38"/>
      <c r="E33" s="38"/>
      <c r="F33" s="38"/>
      <c r="G33" s="46" t="s">
        <v>400</v>
      </c>
      <c r="H33" s="27">
        <v>511.51</v>
      </c>
      <c r="I33" s="27">
        <v>0</v>
      </c>
      <c r="J33" s="27">
        <v>0</v>
      </c>
      <c r="K33" s="27">
        <v>511.51</v>
      </c>
      <c r="L33" s="68"/>
    </row>
    <row r="34" spans="1:12" x14ac:dyDescent="0.3">
      <c r="A34" s="45" t="s">
        <v>401</v>
      </c>
      <c r="B34" s="37" t="s">
        <v>353</v>
      </c>
      <c r="C34" s="38"/>
      <c r="D34" s="38"/>
      <c r="E34" s="38"/>
      <c r="F34" s="38"/>
      <c r="G34" s="46" t="s">
        <v>402</v>
      </c>
      <c r="H34" s="27">
        <v>0</v>
      </c>
      <c r="I34" s="27">
        <v>82158.92</v>
      </c>
      <c r="J34" s="27">
        <v>82158.92</v>
      </c>
      <c r="K34" s="27">
        <v>0</v>
      </c>
      <c r="L34" s="68"/>
    </row>
    <row r="35" spans="1:12" x14ac:dyDescent="0.3">
      <c r="A35" s="47" t="s">
        <v>353</v>
      </c>
      <c r="B35" s="37" t="s">
        <v>353</v>
      </c>
      <c r="C35" s="38"/>
      <c r="D35" s="38"/>
      <c r="E35" s="38"/>
      <c r="F35" s="38"/>
      <c r="G35" s="48" t="s">
        <v>353</v>
      </c>
      <c r="H35" s="26"/>
      <c r="I35" s="26"/>
      <c r="J35" s="26"/>
      <c r="K35" s="26"/>
      <c r="L35" s="69"/>
    </row>
    <row r="36" spans="1:12" x14ac:dyDescent="0.3">
      <c r="A36" s="43" t="s">
        <v>405</v>
      </c>
      <c r="B36" s="37" t="s">
        <v>353</v>
      </c>
      <c r="C36" s="38"/>
      <c r="D36" s="38"/>
      <c r="E36" s="44" t="s">
        <v>406</v>
      </c>
      <c r="F36" s="40"/>
      <c r="G36" s="40"/>
      <c r="H36" s="25">
        <v>36146.74</v>
      </c>
      <c r="I36" s="25">
        <v>0</v>
      </c>
      <c r="J36" s="25">
        <v>4573.67</v>
      </c>
      <c r="K36" s="25">
        <v>31573.07</v>
      </c>
      <c r="L36" s="72"/>
    </row>
    <row r="37" spans="1:12" x14ac:dyDescent="0.3">
      <c r="A37" s="43" t="s">
        <v>407</v>
      </c>
      <c r="B37" s="37" t="s">
        <v>353</v>
      </c>
      <c r="C37" s="38"/>
      <c r="D37" s="38"/>
      <c r="E37" s="38"/>
      <c r="F37" s="44" t="s">
        <v>406</v>
      </c>
      <c r="G37" s="40"/>
      <c r="H37" s="25">
        <v>36146.74</v>
      </c>
      <c r="I37" s="25">
        <v>0</v>
      </c>
      <c r="J37" s="25">
        <v>4573.67</v>
      </c>
      <c r="K37" s="25">
        <v>31573.07</v>
      </c>
      <c r="L37" s="72"/>
    </row>
    <row r="38" spans="1:12" x14ac:dyDescent="0.3">
      <c r="A38" s="45" t="s">
        <v>408</v>
      </c>
      <c r="B38" s="37" t="s">
        <v>353</v>
      </c>
      <c r="C38" s="38"/>
      <c r="D38" s="38"/>
      <c r="E38" s="38"/>
      <c r="F38" s="38"/>
      <c r="G38" s="46" t="s">
        <v>409</v>
      </c>
      <c r="H38" s="27">
        <v>36146.74</v>
      </c>
      <c r="I38" s="27">
        <v>0</v>
      </c>
      <c r="J38" s="27">
        <v>4573.67</v>
      </c>
      <c r="K38" s="27">
        <v>31573.07</v>
      </c>
      <c r="L38" s="68"/>
    </row>
    <row r="39" spans="1:12" x14ac:dyDescent="0.3">
      <c r="A39" s="47" t="s">
        <v>353</v>
      </c>
      <c r="B39" s="37" t="s">
        <v>353</v>
      </c>
      <c r="C39" s="38"/>
      <c r="D39" s="38"/>
      <c r="E39" s="38"/>
      <c r="F39" s="38"/>
      <c r="G39" s="48" t="s">
        <v>353</v>
      </c>
      <c r="H39" s="26"/>
      <c r="I39" s="26"/>
      <c r="J39" s="26"/>
      <c r="K39" s="26"/>
      <c r="L39" s="69"/>
    </row>
    <row r="40" spans="1:12" x14ac:dyDescent="0.3">
      <c r="A40" s="43" t="s">
        <v>410</v>
      </c>
      <c r="B40" s="36" t="s">
        <v>353</v>
      </c>
      <c r="C40" s="44" t="s">
        <v>411</v>
      </c>
      <c r="D40" s="40"/>
      <c r="E40" s="40"/>
      <c r="F40" s="40"/>
      <c r="G40" s="40"/>
      <c r="H40" s="25">
        <v>5025018.45</v>
      </c>
      <c r="I40" s="25">
        <v>2947.39</v>
      </c>
      <c r="J40" s="25">
        <v>162572.03</v>
      </c>
      <c r="K40" s="25">
        <v>4865393.8099999996</v>
      </c>
      <c r="L40" s="72"/>
    </row>
    <row r="41" spans="1:12" x14ac:dyDescent="0.3">
      <c r="A41" s="43" t="s">
        <v>1012</v>
      </c>
      <c r="B41" s="37" t="s">
        <v>353</v>
      </c>
      <c r="C41" s="38"/>
      <c r="D41" s="44" t="s">
        <v>1013</v>
      </c>
      <c r="E41" s="40"/>
      <c r="F41" s="40"/>
      <c r="G41" s="40"/>
      <c r="H41" s="25">
        <v>10859.39</v>
      </c>
      <c r="I41" s="25">
        <v>54.29</v>
      </c>
      <c r="J41" s="25">
        <v>0</v>
      </c>
      <c r="K41" s="25">
        <v>10913.68</v>
      </c>
      <c r="L41" s="72"/>
    </row>
    <row r="42" spans="1:12" x14ac:dyDescent="0.3">
      <c r="A42" s="43" t="s">
        <v>1014</v>
      </c>
      <c r="B42" s="37" t="s">
        <v>353</v>
      </c>
      <c r="C42" s="38"/>
      <c r="D42" s="38"/>
      <c r="E42" s="44" t="s">
        <v>1015</v>
      </c>
      <c r="F42" s="40"/>
      <c r="G42" s="40"/>
      <c r="H42" s="25">
        <v>10859.39</v>
      </c>
      <c r="I42" s="25">
        <v>54.29</v>
      </c>
      <c r="J42" s="25">
        <v>0</v>
      </c>
      <c r="K42" s="25">
        <v>10913.68</v>
      </c>
      <c r="L42" s="72"/>
    </row>
    <row r="43" spans="1:12" x14ac:dyDescent="0.3">
      <c r="A43" s="43" t="s">
        <v>1016</v>
      </c>
      <c r="B43" s="37" t="s">
        <v>353</v>
      </c>
      <c r="C43" s="38"/>
      <c r="D43" s="38"/>
      <c r="E43" s="38"/>
      <c r="F43" s="44" t="s">
        <v>1015</v>
      </c>
      <c r="G43" s="40"/>
      <c r="H43" s="25">
        <v>10859.39</v>
      </c>
      <c r="I43" s="25">
        <v>54.29</v>
      </c>
      <c r="J43" s="25">
        <v>0</v>
      </c>
      <c r="K43" s="25">
        <v>10913.68</v>
      </c>
      <c r="L43" s="72"/>
    </row>
    <row r="44" spans="1:12" x14ac:dyDescent="0.3">
      <c r="A44" s="45" t="s">
        <v>1017</v>
      </c>
      <c r="B44" s="37" t="s">
        <v>353</v>
      </c>
      <c r="C44" s="38"/>
      <c r="D44" s="38"/>
      <c r="E44" s="38"/>
      <c r="F44" s="38"/>
      <c r="G44" s="46" t="s">
        <v>1018</v>
      </c>
      <c r="H44" s="27">
        <v>10859.39</v>
      </c>
      <c r="I44" s="27">
        <v>54.29</v>
      </c>
      <c r="J44" s="27">
        <v>0</v>
      </c>
      <c r="K44" s="27">
        <v>10913.68</v>
      </c>
      <c r="L44" s="68"/>
    </row>
    <row r="45" spans="1:12" x14ac:dyDescent="0.3">
      <c r="A45" s="47" t="s">
        <v>353</v>
      </c>
      <c r="B45" s="37" t="s">
        <v>353</v>
      </c>
      <c r="C45" s="38"/>
      <c r="D45" s="38"/>
      <c r="E45" s="38"/>
      <c r="F45" s="38"/>
      <c r="G45" s="48" t="s">
        <v>353</v>
      </c>
      <c r="H45" s="26"/>
      <c r="I45" s="26"/>
      <c r="J45" s="26"/>
      <c r="K45" s="26"/>
      <c r="L45" s="69"/>
    </row>
    <row r="46" spans="1:12" x14ac:dyDescent="0.3">
      <c r="A46" s="43" t="s">
        <v>412</v>
      </c>
      <c r="B46" s="37" t="s">
        <v>353</v>
      </c>
      <c r="C46" s="38"/>
      <c r="D46" s="44" t="s">
        <v>413</v>
      </c>
      <c r="E46" s="40"/>
      <c r="F46" s="40"/>
      <c r="G46" s="40"/>
      <c r="H46" s="25">
        <v>5014159.0599999996</v>
      </c>
      <c r="I46" s="25">
        <v>2893.1</v>
      </c>
      <c r="J46" s="25">
        <v>162572.03</v>
      </c>
      <c r="K46" s="25">
        <v>4854480.13</v>
      </c>
      <c r="L46" s="72"/>
    </row>
    <row r="47" spans="1:12" x14ac:dyDescent="0.3">
      <c r="A47" s="43" t="s">
        <v>414</v>
      </c>
      <c r="B47" s="37" t="s">
        <v>353</v>
      </c>
      <c r="C47" s="38"/>
      <c r="D47" s="38"/>
      <c r="E47" s="44" t="s">
        <v>415</v>
      </c>
      <c r="F47" s="40"/>
      <c r="G47" s="40"/>
      <c r="H47" s="25">
        <v>1939123.08</v>
      </c>
      <c r="I47" s="25">
        <v>0</v>
      </c>
      <c r="J47" s="25">
        <v>0</v>
      </c>
      <c r="K47" s="25">
        <v>1939123.08</v>
      </c>
      <c r="L47" s="72"/>
    </row>
    <row r="48" spans="1:12" x14ac:dyDescent="0.3">
      <c r="A48" s="43" t="s">
        <v>416</v>
      </c>
      <c r="B48" s="37" t="s">
        <v>353</v>
      </c>
      <c r="C48" s="38"/>
      <c r="D48" s="38"/>
      <c r="E48" s="38"/>
      <c r="F48" s="44" t="s">
        <v>415</v>
      </c>
      <c r="G48" s="40"/>
      <c r="H48" s="25">
        <v>1939123.08</v>
      </c>
      <c r="I48" s="25">
        <v>0</v>
      </c>
      <c r="J48" s="25">
        <v>0</v>
      </c>
      <c r="K48" s="25">
        <v>1939123.08</v>
      </c>
      <c r="L48" s="72"/>
    </row>
    <row r="49" spans="1:12" x14ac:dyDescent="0.3">
      <c r="A49" s="45" t="s">
        <v>417</v>
      </c>
      <c r="B49" s="37" t="s">
        <v>353</v>
      </c>
      <c r="C49" s="38"/>
      <c r="D49" s="38"/>
      <c r="E49" s="38"/>
      <c r="F49" s="38"/>
      <c r="G49" s="46" t="s">
        <v>418</v>
      </c>
      <c r="H49" s="27">
        <v>181970</v>
      </c>
      <c r="I49" s="27">
        <v>0</v>
      </c>
      <c r="J49" s="27">
        <v>0</v>
      </c>
      <c r="K49" s="27">
        <v>181970</v>
      </c>
      <c r="L49" s="68"/>
    </row>
    <row r="50" spans="1:12" x14ac:dyDescent="0.3">
      <c r="A50" s="45" t="s">
        <v>419</v>
      </c>
      <c r="B50" s="37" t="s">
        <v>353</v>
      </c>
      <c r="C50" s="38"/>
      <c r="D50" s="38"/>
      <c r="E50" s="38"/>
      <c r="F50" s="38"/>
      <c r="G50" s="46" t="s">
        <v>420</v>
      </c>
      <c r="H50" s="27">
        <v>178120.55</v>
      </c>
      <c r="I50" s="27">
        <v>0</v>
      </c>
      <c r="J50" s="27">
        <v>0</v>
      </c>
      <c r="K50" s="27">
        <v>178120.55</v>
      </c>
      <c r="L50" s="68"/>
    </row>
    <row r="51" spans="1:12" x14ac:dyDescent="0.3">
      <c r="A51" s="45" t="s">
        <v>421</v>
      </c>
      <c r="B51" s="37" t="s">
        <v>353</v>
      </c>
      <c r="C51" s="38"/>
      <c r="D51" s="38"/>
      <c r="E51" s="38"/>
      <c r="F51" s="38"/>
      <c r="G51" s="46" t="s">
        <v>422</v>
      </c>
      <c r="H51" s="27">
        <v>75546.350000000006</v>
      </c>
      <c r="I51" s="27">
        <v>0</v>
      </c>
      <c r="J51" s="27">
        <v>0</v>
      </c>
      <c r="K51" s="27">
        <v>75546.350000000006</v>
      </c>
      <c r="L51" s="68"/>
    </row>
    <row r="52" spans="1:12" x14ac:dyDescent="0.3">
      <c r="A52" s="45" t="s">
        <v>423</v>
      </c>
      <c r="B52" s="37" t="s">
        <v>353</v>
      </c>
      <c r="C52" s="38"/>
      <c r="D52" s="38"/>
      <c r="E52" s="38"/>
      <c r="F52" s="38"/>
      <c r="G52" s="46" t="s">
        <v>424</v>
      </c>
      <c r="H52" s="27">
        <v>1382407.18</v>
      </c>
      <c r="I52" s="27">
        <v>0</v>
      </c>
      <c r="J52" s="27">
        <v>0</v>
      </c>
      <c r="K52" s="27">
        <v>1382407.18</v>
      </c>
      <c r="L52" s="68"/>
    </row>
    <row r="53" spans="1:12" x14ac:dyDescent="0.3">
      <c r="A53" s="45" t="s">
        <v>425</v>
      </c>
      <c r="B53" s="37" t="s">
        <v>353</v>
      </c>
      <c r="C53" s="38"/>
      <c r="D53" s="38"/>
      <c r="E53" s="38"/>
      <c r="F53" s="38"/>
      <c r="G53" s="46" t="s">
        <v>426</v>
      </c>
      <c r="H53" s="27">
        <v>121079</v>
      </c>
      <c r="I53" s="27">
        <v>0</v>
      </c>
      <c r="J53" s="27">
        <v>0</v>
      </c>
      <c r="K53" s="27">
        <v>121079</v>
      </c>
      <c r="L53" s="68"/>
    </row>
    <row r="54" spans="1:12" x14ac:dyDescent="0.3">
      <c r="A54" s="47" t="s">
        <v>353</v>
      </c>
      <c r="B54" s="37" t="s">
        <v>353</v>
      </c>
      <c r="C54" s="38"/>
      <c r="D54" s="38"/>
      <c r="E54" s="38"/>
      <c r="F54" s="38"/>
      <c r="G54" s="48" t="s">
        <v>353</v>
      </c>
      <c r="H54" s="26"/>
      <c r="I54" s="26"/>
      <c r="J54" s="26"/>
      <c r="K54" s="26"/>
      <c r="L54" s="69"/>
    </row>
    <row r="55" spans="1:12" x14ac:dyDescent="0.3">
      <c r="A55" s="43" t="s">
        <v>427</v>
      </c>
      <c r="B55" s="37" t="s">
        <v>353</v>
      </c>
      <c r="C55" s="38"/>
      <c r="D55" s="38"/>
      <c r="E55" s="44" t="s">
        <v>428</v>
      </c>
      <c r="F55" s="40"/>
      <c r="G55" s="40"/>
      <c r="H55" s="25">
        <v>-1939123.08</v>
      </c>
      <c r="I55" s="25">
        <v>0</v>
      </c>
      <c r="J55" s="25">
        <v>0</v>
      </c>
      <c r="K55" s="25">
        <v>-1939123.08</v>
      </c>
      <c r="L55" s="72"/>
    </row>
    <row r="56" spans="1:12" x14ac:dyDescent="0.3">
      <c r="A56" s="43" t="s">
        <v>429</v>
      </c>
      <c r="B56" s="37" t="s">
        <v>353</v>
      </c>
      <c r="C56" s="38"/>
      <c r="D56" s="38"/>
      <c r="E56" s="38"/>
      <c r="F56" s="44" t="s">
        <v>428</v>
      </c>
      <c r="G56" s="40"/>
      <c r="H56" s="25">
        <v>-1939123.08</v>
      </c>
      <c r="I56" s="25">
        <v>0</v>
      </c>
      <c r="J56" s="25">
        <v>0</v>
      </c>
      <c r="K56" s="25">
        <v>-1939123.08</v>
      </c>
      <c r="L56" s="72"/>
    </row>
    <row r="57" spans="1:12" x14ac:dyDescent="0.3">
      <c r="A57" s="45" t="s">
        <v>430</v>
      </c>
      <c r="B57" s="37" t="s">
        <v>353</v>
      </c>
      <c r="C57" s="38"/>
      <c r="D57" s="38"/>
      <c r="E57" s="38"/>
      <c r="F57" s="38"/>
      <c r="G57" s="46" t="s">
        <v>431</v>
      </c>
      <c r="H57" s="27">
        <v>-178120.55</v>
      </c>
      <c r="I57" s="27">
        <v>0</v>
      </c>
      <c r="J57" s="27">
        <v>0</v>
      </c>
      <c r="K57" s="27">
        <v>-178120.55</v>
      </c>
      <c r="L57" s="68"/>
    </row>
    <row r="58" spans="1:12" x14ac:dyDescent="0.3">
      <c r="A58" s="45" t="s">
        <v>432</v>
      </c>
      <c r="B58" s="37" t="s">
        <v>353</v>
      </c>
      <c r="C58" s="38"/>
      <c r="D58" s="38"/>
      <c r="E58" s="38"/>
      <c r="F58" s="38"/>
      <c r="G58" s="46" t="s">
        <v>433</v>
      </c>
      <c r="H58" s="27">
        <v>-75546.350000000006</v>
      </c>
      <c r="I58" s="27">
        <v>0</v>
      </c>
      <c r="J58" s="27">
        <v>0</v>
      </c>
      <c r="K58" s="27">
        <v>-75546.350000000006</v>
      </c>
      <c r="L58" s="68"/>
    </row>
    <row r="59" spans="1:12" x14ac:dyDescent="0.3">
      <c r="A59" s="45" t="s">
        <v>434</v>
      </c>
      <c r="B59" s="37" t="s">
        <v>353</v>
      </c>
      <c r="C59" s="38"/>
      <c r="D59" s="38"/>
      <c r="E59" s="38"/>
      <c r="F59" s="38"/>
      <c r="G59" s="46" t="s">
        <v>435</v>
      </c>
      <c r="H59" s="27">
        <v>-1382407.18</v>
      </c>
      <c r="I59" s="27">
        <v>0</v>
      </c>
      <c r="J59" s="27">
        <v>0</v>
      </c>
      <c r="K59" s="27">
        <v>-1382407.18</v>
      </c>
      <c r="L59" s="68"/>
    </row>
    <row r="60" spans="1:12" x14ac:dyDescent="0.3">
      <c r="A60" s="45" t="s">
        <v>436</v>
      </c>
      <c r="B60" s="37" t="s">
        <v>353</v>
      </c>
      <c r="C60" s="38"/>
      <c r="D60" s="38"/>
      <c r="E60" s="38"/>
      <c r="F60" s="38"/>
      <c r="G60" s="46" t="s">
        <v>437</v>
      </c>
      <c r="H60" s="27">
        <v>-181970</v>
      </c>
      <c r="I60" s="27">
        <v>0</v>
      </c>
      <c r="J60" s="27">
        <v>0</v>
      </c>
      <c r="K60" s="27">
        <v>-181970</v>
      </c>
      <c r="L60" s="68"/>
    </row>
    <row r="61" spans="1:12" x14ac:dyDescent="0.3">
      <c r="A61" s="45" t="s">
        <v>438</v>
      </c>
      <c r="B61" s="37" t="s">
        <v>353</v>
      </c>
      <c r="C61" s="38"/>
      <c r="D61" s="38"/>
      <c r="E61" s="38"/>
      <c r="F61" s="38"/>
      <c r="G61" s="46" t="s">
        <v>439</v>
      </c>
      <c r="H61" s="27">
        <v>-121079</v>
      </c>
      <c r="I61" s="27">
        <v>0</v>
      </c>
      <c r="J61" s="27">
        <v>0</v>
      </c>
      <c r="K61" s="27">
        <v>-121079</v>
      </c>
      <c r="L61" s="68"/>
    </row>
    <row r="62" spans="1:12" x14ac:dyDescent="0.3">
      <c r="A62" s="47" t="s">
        <v>353</v>
      </c>
      <c r="B62" s="37" t="s">
        <v>353</v>
      </c>
      <c r="C62" s="38"/>
      <c r="D62" s="38"/>
      <c r="E62" s="38"/>
      <c r="F62" s="38"/>
      <c r="G62" s="48" t="s">
        <v>353</v>
      </c>
      <c r="H62" s="26"/>
      <c r="I62" s="26"/>
      <c r="J62" s="26"/>
      <c r="K62" s="26"/>
      <c r="L62" s="69"/>
    </row>
    <row r="63" spans="1:12" x14ac:dyDescent="0.3">
      <c r="A63" s="43" t="s">
        <v>440</v>
      </c>
      <c r="B63" s="37" t="s">
        <v>353</v>
      </c>
      <c r="C63" s="38"/>
      <c r="D63" s="38"/>
      <c r="E63" s="44" t="s">
        <v>441</v>
      </c>
      <c r="F63" s="40"/>
      <c r="G63" s="40"/>
      <c r="H63" s="25">
        <v>18355611.300000001</v>
      </c>
      <c r="I63" s="25">
        <v>0</v>
      </c>
      <c r="J63" s="25">
        <v>3168</v>
      </c>
      <c r="K63" s="25">
        <v>18352443.300000001</v>
      </c>
      <c r="L63" s="72"/>
    </row>
    <row r="64" spans="1:12" x14ac:dyDescent="0.3">
      <c r="A64" s="43" t="s">
        <v>442</v>
      </c>
      <c r="B64" s="37" t="s">
        <v>353</v>
      </c>
      <c r="C64" s="38"/>
      <c r="D64" s="38"/>
      <c r="E64" s="38"/>
      <c r="F64" s="44" t="s">
        <v>441</v>
      </c>
      <c r="G64" s="40"/>
      <c r="H64" s="25">
        <v>18355611.300000001</v>
      </c>
      <c r="I64" s="25">
        <v>0</v>
      </c>
      <c r="J64" s="25">
        <v>3168</v>
      </c>
      <c r="K64" s="25">
        <v>18352443.300000001</v>
      </c>
      <c r="L64" s="72"/>
    </row>
    <row r="65" spans="1:12" x14ac:dyDescent="0.3">
      <c r="A65" s="45" t="s">
        <v>443</v>
      </c>
      <c r="B65" s="37" t="s">
        <v>353</v>
      </c>
      <c r="C65" s="38"/>
      <c r="D65" s="38"/>
      <c r="E65" s="38"/>
      <c r="F65" s="38"/>
      <c r="G65" s="46" t="s">
        <v>424</v>
      </c>
      <c r="H65" s="27">
        <v>328248.56</v>
      </c>
      <c r="I65" s="27">
        <v>0</v>
      </c>
      <c r="J65" s="27">
        <v>0</v>
      </c>
      <c r="K65" s="27">
        <v>328248.56</v>
      </c>
      <c r="L65" s="68"/>
    </row>
    <row r="66" spans="1:12" x14ac:dyDescent="0.3">
      <c r="A66" s="45" t="s">
        <v>444</v>
      </c>
      <c r="B66" s="37" t="s">
        <v>353</v>
      </c>
      <c r="C66" s="38"/>
      <c r="D66" s="38"/>
      <c r="E66" s="38"/>
      <c r="F66" s="38"/>
      <c r="G66" s="46" t="s">
        <v>445</v>
      </c>
      <c r="H66" s="27">
        <v>192699.85</v>
      </c>
      <c r="I66" s="27">
        <v>0</v>
      </c>
      <c r="J66" s="27">
        <v>0</v>
      </c>
      <c r="K66" s="27">
        <v>192699.85</v>
      </c>
      <c r="L66" s="68"/>
    </row>
    <row r="67" spans="1:12" x14ac:dyDescent="0.3">
      <c r="A67" s="45" t="s">
        <v>446</v>
      </c>
      <c r="B67" s="37" t="s">
        <v>353</v>
      </c>
      <c r="C67" s="38"/>
      <c r="D67" s="38"/>
      <c r="E67" s="38"/>
      <c r="F67" s="38"/>
      <c r="G67" s="46" t="s">
        <v>447</v>
      </c>
      <c r="H67" s="27">
        <v>2377742.0099999998</v>
      </c>
      <c r="I67" s="27">
        <v>0</v>
      </c>
      <c r="J67" s="27">
        <v>0</v>
      </c>
      <c r="K67" s="27">
        <v>2377742.0099999998</v>
      </c>
      <c r="L67" s="68"/>
    </row>
    <row r="68" spans="1:12" x14ac:dyDescent="0.3">
      <c r="A68" s="45" t="s">
        <v>448</v>
      </c>
      <c r="B68" s="37" t="s">
        <v>353</v>
      </c>
      <c r="C68" s="38"/>
      <c r="D68" s="38"/>
      <c r="E68" s="38"/>
      <c r="F68" s="38"/>
      <c r="G68" s="46" t="s">
        <v>422</v>
      </c>
      <c r="H68" s="27">
        <v>1936656.21</v>
      </c>
      <c r="I68" s="27">
        <v>0</v>
      </c>
      <c r="J68" s="27">
        <v>0</v>
      </c>
      <c r="K68" s="27">
        <v>1936656.21</v>
      </c>
      <c r="L68" s="68"/>
    </row>
    <row r="69" spans="1:12" x14ac:dyDescent="0.3">
      <c r="A69" s="45" t="s">
        <v>449</v>
      </c>
      <c r="B69" s="37" t="s">
        <v>353</v>
      </c>
      <c r="C69" s="38"/>
      <c r="D69" s="38"/>
      <c r="E69" s="38"/>
      <c r="F69" s="38"/>
      <c r="G69" s="46" t="s">
        <v>420</v>
      </c>
      <c r="H69" s="27">
        <v>4206060.07</v>
      </c>
      <c r="I69" s="27">
        <v>0</v>
      </c>
      <c r="J69" s="27">
        <v>3168</v>
      </c>
      <c r="K69" s="27">
        <v>4202892.07</v>
      </c>
      <c r="L69" s="68"/>
    </row>
    <row r="70" spans="1:12" x14ac:dyDescent="0.3">
      <c r="A70" s="45" t="s">
        <v>450</v>
      </c>
      <c r="B70" s="37" t="s">
        <v>353</v>
      </c>
      <c r="C70" s="38"/>
      <c r="D70" s="38"/>
      <c r="E70" s="38"/>
      <c r="F70" s="38"/>
      <c r="G70" s="46" t="s">
        <v>451</v>
      </c>
      <c r="H70" s="27">
        <v>7663494.0899999999</v>
      </c>
      <c r="I70" s="27">
        <v>0</v>
      </c>
      <c r="J70" s="27">
        <v>0</v>
      </c>
      <c r="K70" s="27">
        <v>7663494.0899999999</v>
      </c>
      <c r="L70" s="68"/>
    </row>
    <row r="71" spans="1:12" x14ac:dyDescent="0.3">
      <c r="A71" s="45" t="s">
        <v>452</v>
      </c>
      <c r="B71" s="37" t="s">
        <v>353</v>
      </c>
      <c r="C71" s="38"/>
      <c r="D71" s="38"/>
      <c r="E71" s="38"/>
      <c r="F71" s="38"/>
      <c r="G71" s="46" t="s">
        <v>453</v>
      </c>
      <c r="H71" s="27">
        <v>1235227.45</v>
      </c>
      <c r="I71" s="27">
        <v>0</v>
      </c>
      <c r="J71" s="27">
        <v>0</v>
      </c>
      <c r="K71" s="27">
        <v>1235227.45</v>
      </c>
      <c r="L71" s="68"/>
    </row>
    <row r="72" spans="1:12" x14ac:dyDescent="0.3">
      <c r="A72" s="45" t="s">
        <v>454</v>
      </c>
      <c r="B72" s="37" t="s">
        <v>353</v>
      </c>
      <c r="C72" s="38"/>
      <c r="D72" s="38"/>
      <c r="E72" s="38"/>
      <c r="F72" s="38"/>
      <c r="G72" s="46" t="s">
        <v>455</v>
      </c>
      <c r="H72" s="27">
        <v>104497</v>
      </c>
      <c r="I72" s="27">
        <v>0</v>
      </c>
      <c r="J72" s="27">
        <v>0</v>
      </c>
      <c r="K72" s="27">
        <v>104497</v>
      </c>
      <c r="L72" s="68"/>
    </row>
    <row r="73" spans="1:12" x14ac:dyDescent="0.3">
      <c r="A73" s="45" t="s">
        <v>456</v>
      </c>
      <c r="B73" s="37" t="s">
        <v>353</v>
      </c>
      <c r="C73" s="38"/>
      <c r="D73" s="38"/>
      <c r="E73" s="38"/>
      <c r="F73" s="38"/>
      <c r="G73" s="46" t="s">
        <v>418</v>
      </c>
      <c r="H73" s="27">
        <v>295946.06</v>
      </c>
      <c r="I73" s="27">
        <v>0</v>
      </c>
      <c r="J73" s="27">
        <v>0</v>
      </c>
      <c r="K73" s="27">
        <v>295946.06</v>
      </c>
      <c r="L73" s="68"/>
    </row>
    <row r="74" spans="1:12" x14ac:dyDescent="0.3">
      <c r="A74" s="45" t="s">
        <v>457</v>
      </c>
      <c r="B74" s="37" t="s">
        <v>353</v>
      </c>
      <c r="C74" s="38"/>
      <c r="D74" s="38"/>
      <c r="E74" s="38"/>
      <c r="F74" s="38"/>
      <c r="G74" s="46" t="s">
        <v>458</v>
      </c>
      <c r="H74" s="27">
        <v>15040</v>
      </c>
      <c r="I74" s="27">
        <v>0</v>
      </c>
      <c r="J74" s="27">
        <v>0</v>
      </c>
      <c r="K74" s="27">
        <v>15040</v>
      </c>
      <c r="L74" s="68"/>
    </row>
    <row r="75" spans="1:12" x14ac:dyDescent="0.3">
      <c r="A75" s="47" t="s">
        <v>353</v>
      </c>
      <c r="B75" s="37" t="s">
        <v>353</v>
      </c>
      <c r="C75" s="38"/>
      <c r="D75" s="38"/>
      <c r="E75" s="38"/>
      <c r="F75" s="38"/>
      <c r="G75" s="48" t="s">
        <v>353</v>
      </c>
      <c r="H75" s="26"/>
      <c r="I75" s="26"/>
      <c r="J75" s="26"/>
      <c r="K75" s="26"/>
      <c r="L75" s="69"/>
    </row>
    <row r="76" spans="1:12" x14ac:dyDescent="0.3">
      <c r="A76" s="43" t="s">
        <v>459</v>
      </c>
      <c r="B76" s="37" t="s">
        <v>353</v>
      </c>
      <c r="C76" s="38"/>
      <c r="D76" s="38"/>
      <c r="E76" s="44" t="s">
        <v>460</v>
      </c>
      <c r="F76" s="40"/>
      <c r="G76" s="40"/>
      <c r="H76" s="25">
        <v>-13362039.970000001</v>
      </c>
      <c r="I76" s="25">
        <v>2893.1</v>
      </c>
      <c r="J76" s="25">
        <v>158762.26999999999</v>
      </c>
      <c r="K76" s="25">
        <v>-13517909.140000001</v>
      </c>
      <c r="L76" s="72"/>
    </row>
    <row r="77" spans="1:12" x14ac:dyDescent="0.3">
      <c r="A77" s="43" t="s">
        <v>461</v>
      </c>
      <c r="B77" s="37" t="s">
        <v>353</v>
      </c>
      <c r="C77" s="38"/>
      <c r="D77" s="38"/>
      <c r="E77" s="38"/>
      <c r="F77" s="44" t="s">
        <v>460</v>
      </c>
      <c r="G77" s="40"/>
      <c r="H77" s="25">
        <v>-13362039.970000001</v>
      </c>
      <c r="I77" s="25">
        <v>2893.1</v>
      </c>
      <c r="J77" s="25">
        <v>158762.26999999999</v>
      </c>
      <c r="K77" s="25">
        <v>-13517909.140000001</v>
      </c>
      <c r="L77" s="72"/>
    </row>
    <row r="78" spans="1:12" x14ac:dyDescent="0.3">
      <c r="A78" s="45" t="s">
        <v>462</v>
      </c>
      <c r="B78" s="37" t="s">
        <v>353</v>
      </c>
      <c r="C78" s="38"/>
      <c r="D78" s="38"/>
      <c r="E78" s="38"/>
      <c r="F78" s="38"/>
      <c r="G78" s="46" t="s">
        <v>463</v>
      </c>
      <c r="H78" s="27">
        <v>-2377742.0099999998</v>
      </c>
      <c r="I78" s="27">
        <v>0</v>
      </c>
      <c r="J78" s="27">
        <v>0</v>
      </c>
      <c r="K78" s="27">
        <v>-2377742.0099999998</v>
      </c>
      <c r="L78" s="68"/>
    </row>
    <row r="79" spans="1:12" x14ac:dyDescent="0.3">
      <c r="A79" s="45" t="s">
        <v>464</v>
      </c>
      <c r="B79" s="37" t="s">
        <v>353</v>
      </c>
      <c r="C79" s="38"/>
      <c r="D79" s="38"/>
      <c r="E79" s="38"/>
      <c r="F79" s="38"/>
      <c r="G79" s="46" t="s">
        <v>431</v>
      </c>
      <c r="H79" s="27">
        <v>-1858396.56</v>
      </c>
      <c r="I79" s="27">
        <v>2893.1</v>
      </c>
      <c r="J79" s="27">
        <v>47664.3</v>
      </c>
      <c r="K79" s="27">
        <v>-1903167.76</v>
      </c>
      <c r="L79" s="68"/>
    </row>
    <row r="80" spans="1:12" x14ac:dyDescent="0.3">
      <c r="A80" s="45" t="s">
        <v>465</v>
      </c>
      <c r="B80" s="37" t="s">
        <v>353</v>
      </c>
      <c r="C80" s="38"/>
      <c r="D80" s="38"/>
      <c r="E80" s="38"/>
      <c r="F80" s="38"/>
      <c r="G80" s="46" t="s">
        <v>433</v>
      </c>
      <c r="H80" s="27">
        <v>-1181106.1499999999</v>
      </c>
      <c r="I80" s="27">
        <v>0</v>
      </c>
      <c r="J80" s="27">
        <v>15342.6</v>
      </c>
      <c r="K80" s="27">
        <v>-1196448.75</v>
      </c>
      <c r="L80" s="68"/>
    </row>
    <row r="81" spans="1:12" x14ac:dyDescent="0.3">
      <c r="A81" s="45" t="s">
        <v>466</v>
      </c>
      <c r="B81" s="37" t="s">
        <v>353</v>
      </c>
      <c r="C81" s="38"/>
      <c r="D81" s="38"/>
      <c r="E81" s="38"/>
      <c r="F81" s="38"/>
      <c r="G81" s="46" t="s">
        <v>435</v>
      </c>
      <c r="H81" s="27">
        <v>-328248.56</v>
      </c>
      <c r="I81" s="27">
        <v>0</v>
      </c>
      <c r="J81" s="27">
        <v>0</v>
      </c>
      <c r="K81" s="27">
        <v>-328248.56</v>
      </c>
      <c r="L81" s="68"/>
    </row>
    <row r="82" spans="1:12" x14ac:dyDescent="0.3">
      <c r="A82" s="45" t="s">
        <v>467</v>
      </c>
      <c r="B82" s="37" t="s">
        <v>353</v>
      </c>
      <c r="C82" s="38"/>
      <c r="D82" s="38"/>
      <c r="E82" s="38"/>
      <c r="F82" s="38"/>
      <c r="G82" s="46" t="s">
        <v>468</v>
      </c>
      <c r="H82" s="27">
        <v>-600054.05000000005</v>
      </c>
      <c r="I82" s="27">
        <v>0</v>
      </c>
      <c r="J82" s="27">
        <v>12558.14</v>
      </c>
      <c r="K82" s="27">
        <v>-612612.18999999994</v>
      </c>
      <c r="L82" s="68"/>
    </row>
    <row r="83" spans="1:12" x14ac:dyDescent="0.3">
      <c r="A83" s="45" t="s">
        <v>469</v>
      </c>
      <c r="B83" s="37" t="s">
        <v>353</v>
      </c>
      <c r="C83" s="38"/>
      <c r="D83" s="38"/>
      <c r="E83" s="38"/>
      <c r="F83" s="38"/>
      <c r="G83" s="46" t="s">
        <v>470</v>
      </c>
      <c r="H83" s="27">
        <v>-70472.95</v>
      </c>
      <c r="I83" s="27">
        <v>0</v>
      </c>
      <c r="J83" s="27">
        <v>887.51</v>
      </c>
      <c r="K83" s="27">
        <v>-71360.460000000006</v>
      </c>
      <c r="L83" s="68"/>
    </row>
    <row r="84" spans="1:12" x14ac:dyDescent="0.3">
      <c r="A84" s="45" t="s">
        <v>471</v>
      </c>
      <c r="B84" s="37" t="s">
        <v>353</v>
      </c>
      <c r="C84" s="38"/>
      <c r="D84" s="38"/>
      <c r="E84" s="38"/>
      <c r="F84" s="38"/>
      <c r="G84" s="46" t="s">
        <v>472</v>
      </c>
      <c r="H84" s="27">
        <v>-6498111.9900000002</v>
      </c>
      <c r="I84" s="27">
        <v>0</v>
      </c>
      <c r="J84" s="27">
        <v>80861.45</v>
      </c>
      <c r="K84" s="27">
        <v>-6578973.4400000004</v>
      </c>
      <c r="L84" s="68"/>
    </row>
    <row r="85" spans="1:12" x14ac:dyDescent="0.3">
      <c r="A85" s="45" t="s">
        <v>473</v>
      </c>
      <c r="B85" s="37" t="s">
        <v>353</v>
      </c>
      <c r="C85" s="38"/>
      <c r="D85" s="38"/>
      <c r="E85" s="38"/>
      <c r="F85" s="38"/>
      <c r="G85" s="46" t="s">
        <v>474</v>
      </c>
      <c r="H85" s="27">
        <v>-158021.48000000001</v>
      </c>
      <c r="I85" s="27">
        <v>0</v>
      </c>
      <c r="J85" s="27">
        <v>799.3</v>
      </c>
      <c r="K85" s="27">
        <v>-158820.78</v>
      </c>
      <c r="L85" s="68"/>
    </row>
    <row r="86" spans="1:12" x14ac:dyDescent="0.3">
      <c r="A86" s="45" t="s">
        <v>475</v>
      </c>
      <c r="B86" s="37" t="s">
        <v>353</v>
      </c>
      <c r="C86" s="38"/>
      <c r="D86" s="38"/>
      <c r="E86" s="38"/>
      <c r="F86" s="38"/>
      <c r="G86" s="46" t="s">
        <v>437</v>
      </c>
      <c r="H86" s="27">
        <v>-280678.15000000002</v>
      </c>
      <c r="I86" s="27">
        <v>0</v>
      </c>
      <c r="J86" s="27">
        <v>490.32</v>
      </c>
      <c r="K86" s="27">
        <v>-281168.46999999997</v>
      </c>
      <c r="L86" s="68"/>
    </row>
    <row r="87" spans="1:12" x14ac:dyDescent="0.3">
      <c r="A87" s="45" t="s">
        <v>476</v>
      </c>
      <c r="B87" s="37" t="s">
        <v>353</v>
      </c>
      <c r="C87" s="38"/>
      <c r="D87" s="38"/>
      <c r="E87" s="38"/>
      <c r="F87" s="38"/>
      <c r="G87" s="46" t="s">
        <v>477</v>
      </c>
      <c r="H87" s="27">
        <v>-9208.07</v>
      </c>
      <c r="I87" s="27">
        <v>0</v>
      </c>
      <c r="J87" s="27">
        <v>158.65</v>
      </c>
      <c r="K87" s="27">
        <v>-9366.7199999999993</v>
      </c>
      <c r="L87" s="68"/>
    </row>
    <row r="88" spans="1:12" x14ac:dyDescent="0.3">
      <c r="A88" s="47" t="s">
        <v>353</v>
      </c>
      <c r="B88" s="37" t="s">
        <v>353</v>
      </c>
      <c r="C88" s="38"/>
      <c r="D88" s="38"/>
      <c r="E88" s="38"/>
      <c r="F88" s="38"/>
      <c r="G88" s="48" t="s">
        <v>353</v>
      </c>
      <c r="H88" s="26"/>
      <c r="I88" s="26"/>
      <c r="J88" s="26"/>
      <c r="K88" s="26"/>
      <c r="L88" s="69"/>
    </row>
    <row r="89" spans="1:12" x14ac:dyDescent="0.3">
      <c r="A89" s="43" t="s">
        <v>478</v>
      </c>
      <c r="B89" s="37" t="s">
        <v>353</v>
      </c>
      <c r="C89" s="38"/>
      <c r="D89" s="38"/>
      <c r="E89" s="44" t="s">
        <v>479</v>
      </c>
      <c r="F89" s="40"/>
      <c r="G89" s="40"/>
      <c r="H89" s="25">
        <v>206769.81</v>
      </c>
      <c r="I89" s="25">
        <v>0</v>
      </c>
      <c r="J89" s="25">
        <v>0</v>
      </c>
      <c r="K89" s="25">
        <v>206769.81</v>
      </c>
      <c r="L89" s="72"/>
    </row>
    <row r="90" spans="1:12" x14ac:dyDescent="0.3">
      <c r="A90" s="43" t="s">
        <v>480</v>
      </c>
      <c r="B90" s="37" t="s">
        <v>353</v>
      </c>
      <c r="C90" s="38"/>
      <c r="D90" s="38"/>
      <c r="E90" s="38"/>
      <c r="F90" s="44" t="s">
        <v>479</v>
      </c>
      <c r="G90" s="40"/>
      <c r="H90" s="25">
        <v>206769.81</v>
      </c>
      <c r="I90" s="25">
        <v>0</v>
      </c>
      <c r="J90" s="25">
        <v>0</v>
      </c>
      <c r="K90" s="25">
        <v>206769.81</v>
      </c>
      <c r="L90" s="72"/>
    </row>
    <row r="91" spans="1:12" x14ac:dyDescent="0.3">
      <c r="A91" s="45" t="s">
        <v>481</v>
      </c>
      <c r="B91" s="37" t="s">
        <v>353</v>
      </c>
      <c r="C91" s="38"/>
      <c r="D91" s="38"/>
      <c r="E91" s="38"/>
      <c r="F91" s="38"/>
      <c r="G91" s="46" t="s">
        <v>482</v>
      </c>
      <c r="H91" s="27">
        <v>206769.81</v>
      </c>
      <c r="I91" s="27">
        <v>0</v>
      </c>
      <c r="J91" s="27">
        <v>0</v>
      </c>
      <c r="K91" s="27">
        <v>206769.81</v>
      </c>
      <c r="L91" s="68"/>
    </row>
    <row r="92" spans="1:12" x14ac:dyDescent="0.3">
      <c r="A92" s="47" t="s">
        <v>353</v>
      </c>
      <c r="B92" s="37" t="s">
        <v>353</v>
      </c>
      <c r="C92" s="38"/>
      <c r="D92" s="38"/>
      <c r="E92" s="38"/>
      <c r="F92" s="38"/>
      <c r="G92" s="48" t="s">
        <v>353</v>
      </c>
      <c r="H92" s="26"/>
      <c r="I92" s="26"/>
      <c r="J92" s="26"/>
      <c r="K92" s="26"/>
      <c r="L92" s="69"/>
    </row>
    <row r="93" spans="1:12" x14ac:dyDescent="0.3">
      <c r="A93" s="43" t="s">
        <v>483</v>
      </c>
      <c r="B93" s="37" t="s">
        <v>353</v>
      </c>
      <c r="C93" s="38"/>
      <c r="D93" s="38"/>
      <c r="E93" s="44" t="s">
        <v>484</v>
      </c>
      <c r="F93" s="40"/>
      <c r="G93" s="40"/>
      <c r="H93" s="25">
        <v>-186182.08</v>
      </c>
      <c r="I93" s="25">
        <v>0</v>
      </c>
      <c r="J93" s="25">
        <v>641.76</v>
      </c>
      <c r="K93" s="25">
        <v>-186823.84</v>
      </c>
      <c r="L93" s="72"/>
    </row>
    <row r="94" spans="1:12" x14ac:dyDescent="0.3">
      <c r="A94" s="43" t="s">
        <v>485</v>
      </c>
      <c r="B94" s="37" t="s">
        <v>353</v>
      </c>
      <c r="C94" s="38"/>
      <c r="D94" s="38"/>
      <c r="E94" s="38"/>
      <c r="F94" s="44" t="s">
        <v>486</v>
      </c>
      <c r="G94" s="40"/>
      <c r="H94" s="25">
        <v>-186182.08</v>
      </c>
      <c r="I94" s="25">
        <v>0</v>
      </c>
      <c r="J94" s="25">
        <v>641.76</v>
      </c>
      <c r="K94" s="25">
        <v>-186823.84</v>
      </c>
      <c r="L94" s="72"/>
    </row>
    <row r="95" spans="1:12" x14ac:dyDescent="0.3">
      <c r="A95" s="45" t="s">
        <v>487</v>
      </c>
      <c r="B95" s="37" t="s">
        <v>353</v>
      </c>
      <c r="C95" s="38"/>
      <c r="D95" s="38"/>
      <c r="E95" s="38"/>
      <c r="F95" s="38"/>
      <c r="G95" s="46" t="s">
        <v>488</v>
      </c>
      <c r="H95" s="27">
        <v>-186182.08</v>
      </c>
      <c r="I95" s="27">
        <v>0</v>
      </c>
      <c r="J95" s="27">
        <v>641.76</v>
      </c>
      <c r="K95" s="27">
        <v>-186823.84</v>
      </c>
      <c r="L95" s="68"/>
    </row>
    <row r="96" spans="1:12" x14ac:dyDescent="0.3">
      <c r="A96" s="43" t="s">
        <v>353</v>
      </c>
      <c r="B96" s="37" t="s">
        <v>353</v>
      </c>
      <c r="C96" s="38"/>
      <c r="D96" s="38"/>
      <c r="E96" s="44" t="s">
        <v>353</v>
      </c>
      <c r="F96" s="40"/>
      <c r="G96" s="40"/>
      <c r="H96" s="28"/>
      <c r="I96" s="28"/>
      <c r="J96" s="28"/>
      <c r="K96" s="28"/>
      <c r="L96" s="73"/>
    </row>
    <row r="97" spans="1:12" x14ac:dyDescent="0.3">
      <c r="A97" s="43" t="s">
        <v>54</v>
      </c>
      <c r="B97" s="44" t="s">
        <v>489</v>
      </c>
      <c r="C97" s="40"/>
      <c r="D97" s="40"/>
      <c r="E97" s="40"/>
      <c r="F97" s="40"/>
      <c r="G97" s="40"/>
      <c r="H97" s="25">
        <v>19423215.870000001</v>
      </c>
      <c r="I97" s="25">
        <v>8945749.8900000006</v>
      </c>
      <c r="J97" s="25">
        <v>9182129.5500000007</v>
      </c>
      <c r="K97" s="25">
        <v>19659595.530000001</v>
      </c>
      <c r="L97" s="72"/>
    </row>
    <row r="98" spans="1:12" x14ac:dyDescent="0.3">
      <c r="A98" s="43" t="s">
        <v>490</v>
      </c>
      <c r="B98" s="36" t="s">
        <v>353</v>
      </c>
      <c r="C98" s="44" t="s">
        <v>491</v>
      </c>
      <c r="D98" s="40"/>
      <c r="E98" s="40"/>
      <c r="F98" s="40"/>
      <c r="G98" s="40"/>
      <c r="H98" s="25">
        <v>14038722.779999999</v>
      </c>
      <c r="I98" s="25">
        <v>8786070.9600000009</v>
      </c>
      <c r="J98" s="25">
        <v>9180277.8800000008</v>
      </c>
      <c r="K98" s="25">
        <v>14432929.699999999</v>
      </c>
      <c r="L98" s="72"/>
    </row>
    <row r="99" spans="1:12" x14ac:dyDescent="0.3">
      <c r="A99" s="43" t="s">
        <v>492</v>
      </c>
      <c r="B99" s="37" t="s">
        <v>353</v>
      </c>
      <c r="C99" s="38"/>
      <c r="D99" s="44" t="s">
        <v>493</v>
      </c>
      <c r="E99" s="40"/>
      <c r="F99" s="40"/>
      <c r="G99" s="40"/>
      <c r="H99" s="25">
        <v>4234326.57</v>
      </c>
      <c r="I99" s="25">
        <v>5762284.9800000004</v>
      </c>
      <c r="J99" s="25">
        <v>5890751.1699999999</v>
      </c>
      <c r="K99" s="25">
        <v>4362792.76</v>
      </c>
      <c r="L99" s="72"/>
    </row>
    <row r="100" spans="1:12" x14ac:dyDescent="0.3">
      <c r="A100" s="43" t="s">
        <v>494</v>
      </c>
      <c r="B100" s="37" t="s">
        <v>353</v>
      </c>
      <c r="C100" s="38"/>
      <c r="D100" s="38"/>
      <c r="E100" s="44" t="s">
        <v>495</v>
      </c>
      <c r="F100" s="40"/>
      <c r="G100" s="40"/>
      <c r="H100" s="25">
        <v>2867102.65</v>
      </c>
      <c r="I100" s="25">
        <v>4429945.41</v>
      </c>
      <c r="J100" s="25">
        <v>4632353.26</v>
      </c>
      <c r="K100" s="25">
        <v>3069510.5</v>
      </c>
      <c r="L100" s="72"/>
    </row>
    <row r="101" spans="1:12" x14ac:dyDescent="0.3">
      <c r="A101" s="43" t="s">
        <v>496</v>
      </c>
      <c r="B101" s="37" t="s">
        <v>353</v>
      </c>
      <c r="C101" s="38"/>
      <c r="D101" s="38"/>
      <c r="E101" s="38"/>
      <c r="F101" s="44" t="s">
        <v>495</v>
      </c>
      <c r="G101" s="40"/>
      <c r="H101" s="25">
        <v>2867102.65</v>
      </c>
      <c r="I101" s="25">
        <v>4429945.41</v>
      </c>
      <c r="J101" s="25">
        <v>4632353.26</v>
      </c>
      <c r="K101" s="25">
        <v>3069510.5</v>
      </c>
      <c r="L101" s="72"/>
    </row>
    <row r="102" spans="1:12" x14ac:dyDescent="0.3">
      <c r="A102" s="45" t="s">
        <v>497</v>
      </c>
      <c r="B102" s="37" t="s">
        <v>353</v>
      </c>
      <c r="C102" s="38"/>
      <c r="D102" s="38"/>
      <c r="E102" s="38"/>
      <c r="F102" s="38"/>
      <c r="G102" s="46" t="s">
        <v>498</v>
      </c>
      <c r="H102" s="27">
        <v>0</v>
      </c>
      <c r="I102" s="27">
        <v>1345944.8</v>
      </c>
      <c r="J102" s="27">
        <v>1345944.8</v>
      </c>
      <c r="K102" s="27">
        <v>0</v>
      </c>
      <c r="L102" s="68"/>
    </row>
    <row r="103" spans="1:12" x14ac:dyDescent="0.3">
      <c r="A103" s="45" t="s">
        <v>499</v>
      </c>
      <c r="B103" s="37" t="s">
        <v>353</v>
      </c>
      <c r="C103" s="38"/>
      <c r="D103" s="38"/>
      <c r="E103" s="38"/>
      <c r="F103" s="38"/>
      <c r="G103" s="46" t="s">
        <v>500</v>
      </c>
      <c r="H103" s="27">
        <v>2202213.71</v>
      </c>
      <c r="I103" s="27">
        <v>2202213.71</v>
      </c>
      <c r="J103" s="27">
        <v>2281391.91</v>
      </c>
      <c r="K103" s="27">
        <v>2281391.91</v>
      </c>
      <c r="L103" s="68"/>
    </row>
    <row r="104" spans="1:12" x14ac:dyDescent="0.3">
      <c r="A104" s="45" t="s">
        <v>501</v>
      </c>
      <c r="B104" s="37" t="s">
        <v>353</v>
      </c>
      <c r="C104" s="38"/>
      <c r="D104" s="38"/>
      <c r="E104" s="38"/>
      <c r="F104" s="38"/>
      <c r="G104" s="46" t="s">
        <v>502</v>
      </c>
      <c r="H104" s="27">
        <v>519429.4</v>
      </c>
      <c r="I104" s="27">
        <v>519429.4</v>
      </c>
      <c r="J104" s="27">
        <v>644231.11</v>
      </c>
      <c r="K104" s="27">
        <v>644231.11</v>
      </c>
      <c r="L104" s="68"/>
    </row>
    <row r="105" spans="1:12" x14ac:dyDescent="0.3">
      <c r="A105" s="45" t="s">
        <v>503</v>
      </c>
      <c r="B105" s="37" t="s">
        <v>353</v>
      </c>
      <c r="C105" s="38"/>
      <c r="D105" s="38"/>
      <c r="E105" s="38"/>
      <c r="F105" s="38"/>
      <c r="G105" s="46" t="s">
        <v>504</v>
      </c>
      <c r="H105" s="27">
        <v>0</v>
      </c>
      <c r="I105" s="27">
        <v>5098.46</v>
      </c>
      <c r="J105" s="27">
        <v>5098.46</v>
      </c>
      <c r="K105" s="27">
        <v>0</v>
      </c>
      <c r="L105" s="68"/>
    </row>
    <row r="106" spans="1:12" x14ac:dyDescent="0.3">
      <c r="A106" s="45" t="s">
        <v>505</v>
      </c>
      <c r="B106" s="37" t="s">
        <v>353</v>
      </c>
      <c r="C106" s="38"/>
      <c r="D106" s="38"/>
      <c r="E106" s="38"/>
      <c r="F106" s="38"/>
      <c r="G106" s="46" t="s">
        <v>506</v>
      </c>
      <c r="H106" s="27">
        <v>0</v>
      </c>
      <c r="I106" s="27">
        <v>13797.77</v>
      </c>
      <c r="J106" s="27">
        <v>13797.77</v>
      </c>
      <c r="K106" s="27">
        <v>0</v>
      </c>
      <c r="L106" s="68"/>
    </row>
    <row r="107" spans="1:12" x14ac:dyDescent="0.3">
      <c r="A107" s="45" t="s">
        <v>507</v>
      </c>
      <c r="B107" s="37" t="s">
        <v>353</v>
      </c>
      <c r="C107" s="38"/>
      <c r="D107" s="38"/>
      <c r="E107" s="38"/>
      <c r="F107" s="38"/>
      <c r="G107" s="46" t="s">
        <v>508</v>
      </c>
      <c r="H107" s="27">
        <v>145459.54</v>
      </c>
      <c r="I107" s="27">
        <v>343461.27</v>
      </c>
      <c r="J107" s="27">
        <v>341889.21</v>
      </c>
      <c r="K107" s="27">
        <v>143887.48000000001</v>
      </c>
      <c r="L107" s="68"/>
    </row>
    <row r="108" spans="1:12" x14ac:dyDescent="0.3">
      <c r="A108" s="47" t="s">
        <v>353</v>
      </c>
      <c r="B108" s="37" t="s">
        <v>353</v>
      </c>
      <c r="C108" s="38"/>
      <c r="D108" s="38"/>
      <c r="E108" s="38"/>
      <c r="F108" s="38"/>
      <c r="G108" s="48" t="s">
        <v>353</v>
      </c>
      <c r="H108" s="26"/>
      <c r="I108" s="26"/>
      <c r="J108" s="26"/>
      <c r="K108" s="26"/>
      <c r="L108" s="69"/>
    </row>
    <row r="109" spans="1:12" x14ac:dyDescent="0.3">
      <c r="A109" s="43" t="s">
        <v>509</v>
      </c>
      <c r="B109" s="37" t="s">
        <v>353</v>
      </c>
      <c r="C109" s="38"/>
      <c r="D109" s="38"/>
      <c r="E109" s="44" t="s">
        <v>510</v>
      </c>
      <c r="F109" s="40"/>
      <c r="G109" s="40"/>
      <c r="H109" s="25">
        <v>651742.97</v>
      </c>
      <c r="I109" s="25">
        <v>658325.31000000006</v>
      </c>
      <c r="J109" s="25">
        <v>582048.79</v>
      </c>
      <c r="K109" s="25">
        <v>575466.44999999995</v>
      </c>
      <c r="L109" s="72"/>
    </row>
    <row r="110" spans="1:12" x14ac:dyDescent="0.3">
      <c r="A110" s="43" t="s">
        <v>511</v>
      </c>
      <c r="B110" s="37" t="s">
        <v>353</v>
      </c>
      <c r="C110" s="38"/>
      <c r="D110" s="38"/>
      <c r="E110" s="38"/>
      <c r="F110" s="44" t="s">
        <v>510</v>
      </c>
      <c r="G110" s="40"/>
      <c r="H110" s="25">
        <v>651742.97</v>
      </c>
      <c r="I110" s="25">
        <v>658325.31000000006</v>
      </c>
      <c r="J110" s="25">
        <v>582048.79</v>
      </c>
      <c r="K110" s="25">
        <v>575466.44999999995</v>
      </c>
      <c r="L110" s="72"/>
    </row>
    <row r="111" spans="1:12" x14ac:dyDescent="0.3">
      <c r="A111" s="45" t="s">
        <v>512</v>
      </c>
      <c r="B111" s="37" t="s">
        <v>353</v>
      </c>
      <c r="C111" s="38"/>
      <c r="D111" s="38"/>
      <c r="E111" s="38"/>
      <c r="F111" s="38"/>
      <c r="G111" s="46" t="s">
        <v>513</v>
      </c>
      <c r="H111" s="27">
        <v>517224.53</v>
      </c>
      <c r="I111" s="27">
        <v>523806.87</v>
      </c>
      <c r="J111" s="27">
        <v>462409.33</v>
      </c>
      <c r="K111" s="27">
        <v>455826.99</v>
      </c>
      <c r="L111" s="68"/>
    </row>
    <row r="112" spans="1:12" x14ac:dyDescent="0.3">
      <c r="A112" s="45" t="s">
        <v>514</v>
      </c>
      <c r="B112" s="37" t="s">
        <v>353</v>
      </c>
      <c r="C112" s="38"/>
      <c r="D112" s="38"/>
      <c r="E112" s="38"/>
      <c r="F112" s="38"/>
      <c r="G112" s="46" t="s">
        <v>515</v>
      </c>
      <c r="H112" s="27">
        <v>114801.25</v>
      </c>
      <c r="I112" s="27">
        <v>114801.25</v>
      </c>
      <c r="J112" s="27">
        <v>101997.93</v>
      </c>
      <c r="K112" s="27">
        <v>101997.93</v>
      </c>
      <c r="L112" s="68"/>
    </row>
    <row r="113" spans="1:12" x14ac:dyDescent="0.3">
      <c r="A113" s="45" t="s">
        <v>516</v>
      </c>
      <c r="B113" s="37" t="s">
        <v>353</v>
      </c>
      <c r="C113" s="38"/>
      <c r="D113" s="38"/>
      <c r="E113" s="38"/>
      <c r="F113" s="38"/>
      <c r="G113" s="46" t="s">
        <v>517</v>
      </c>
      <c r="H113" s="27">
        <v>14167.69</v>
      </c>
      <c r="I113" s="27">
        <v>14167.69</v>
      </c>
      <c r="J113" s="27">
        <v>12549.74</v>
      </c>
      <c r="K113" s="27">
        <v>12549.74</v>
      </c>
      <c r="L113" s="68"/>
    </row>
    <row r="114" spans="1:12" x14ac:dyDescent="0.3">
      <c r="A114" s="45" t="s">
        <v>518</v>
      </c>
      <c r="B114" s="37" t="s">
        <v>353</v>
      </c>
      <c r="C114" s="38"/>
      <c r="D114" s="38"/>
      <c r="E114" s="38"/>
      <c r="F114" s="38"/>
      <c r="G114" s="46" t="s">
        <v>519</v>
      </c>
      <c r="H114" s="27">
        <v>5549.5</v>
      </c>
      <c r="I114" s="27">
        <v>5549.5</v>
      </c>
      <c r="J114" s="27">
        <v>5091.79</v>
      </c>
      <c r="K114" s="27">
        <v>5091.79</v>
      </c>
      <c r="L114" s="68"/>
    </row>
    <row r="115" spans="1:12" x14ac:dyDescent="0.3">
      <c r="A115" s="47" t="s">
        <v>353</v>
      </c>
      <c r="B115" s="37" t="s">
        <v>353</v>
      </c>
      <c r="C115" s="38"/>
      <c r="D115" s="38"/>
      <c r="E115" s="38"/>
      <c r="F115" s="38"/>
      <c r="G115" s="48" t="s">
        <v>353</v>
      </c>
      <c r="H115" s="26"/>
      <c r="I115" s="26"/>
      <c r="J115" s="26"/>
      <c r="K115" s="26"/>
      <c r="L115" s="69"/>
    </row>
    <row r="116" spans="1:12" x14ac:dyDescent="0.3">
      <c r="A116" s="43" t="s">
        <v>520</v>
      </c>
      <c r="B116" s="37" t="s">
        <v>353</v>
      </c>
      <c r="C116" s="38"/>
      <c r="D116" s="38"/>
      <c r="E116" s="44" t="s">
        <v>521</v>
      </c>
      <c r="F116" s="40"/>
      <c r="G116" s="40"/>
      <c r="H116" s="25">
        <v>432026.93</v>
      </c>
      <c r="I116" s="25">
        <v>163910.03</v>
      </c>
      <c r="J116" s="25">
        <v>139375.72</v>
      </c>
      <c r="K116" s="25">
        <v>407492.62</v>
      </c>
      <c r="L116" s="72"/>
    </row>
    <row r="117" spans="1:12" x14ac:dyDescent="0.3">
      <c r="A117" s="43" t="s">
        <v>522</v>
      </c>
      <c r="B117" s="37" t="s">
        <v>353</v>
      </c>
      <c r="C117" s="38"/>
      <c r="D117" s="38"/>
      <c r="E117" s="38"/>
      <c r="F117" s="44" t="s">
        <v>521</v>
      </c>
      <c r="G117" s="40"/>
      <c r="H117" s="25">
        <v>173303.23</v>
      </c>
      <c r="I117" s="25">
        <v>163910.03</v>
      </c>
      <c r="J117" s="25">
        <v>139375.72</v>
      </c>
      <c r="K117" s="25">
        <v>148768.92000000001</v>
      </c>
      <c r="L117" s="72"/>
    </row>
    <row r="118" spans="1:12" x14ac:dyDescent="0.3">
      <c r="A118" s="45" t="s">
        <v>523</v>
      </c>
      <c r="B118" s="37" t="s">
        <v>353</v>
      </c>
      <c r="C118" s="38"/>
      <c r="D118" s="38"/>
      <c r="E118" s="38"/>
      <c r="F118" s="38"/>
      <c r="G118" s="46" t="s">
        <v>524</v>
      </c>
      <c r="H118" s="27">
        <v>100954.1</v>
      </c>
      <c r="I118" s="27">
        <v>101324.61</v>
      </c>
      <c r="J118" s="27">
        <v>76611.3</v>
      </c>
      <c r="K118" s="27">
        <v>76240.789999999994</v>
      </c>
      <c r="L118" s="68"/>
    </row>
    <row r="119" spans="1:12" x14ac:dyDescent="0.3">
      <c r="A119" s="45" t="s">
        <v>527</v>
      </c>
      <c r="B119" s="37" t="s">
        <v>353</v>
      </c>
      <c r="C119" s="38"/>
      <c r="D119" s="38"/>
      <c r="E119" s="38"/>
      <c r="F119" s="38"/>
      <c r="G119" s="46" t="s">
        <v>528</v>
      </c>
      <c r="H119" s="27">
        <v>3806.36</v>
      </c>
      <c r="I119" s="27">
        <v>3806.42</v>
      </c>
      <c r="J119" s="27">
        <v>3834.97</v>
      </c>
      <c r="K119" s="27">
        <v>3834.91</v>
      </c>
      <c r="L119" s="68"/>
    </row>
    <row r="120" spans="1:12" x14ac:dyDescent="0.3">
      <c r="A120" s="45" t="s">
        <v>529</v>
      </c>
      <c r="B120" s="37" t="s">
        <v>353</v>
      </c>
      <c r="C120" s="38"/>
      <c r="D120" s="38"/>
      <c r="E120" s="38"/>
      <c r="F120" s="38"/>
      <c r="G120" s="46" t="s">
        <v>530</v>
      </c>
      <c r="H120" s="27">
        <v>27211.83</v>
      </c>
      <c r="I120" s="27">
        <v>17448.060000000001</v>
      </c>
      <c r="J120" s="27">
        <v>17660.310000000001</v>
      </c>
      <c r="K120" s="27">
        <v>27424.080000000002</v>
      </c>
      <c r="L120" s="68"/>
    </row>
    <row r="121" spans="1:12" x14ac:dyDescent="0.3">
      <c r="A121" s="45" t="s">
        <v>531</v>
      </c>
      <c r="B121" s="37" t="s">
        <v>353</v>
      </c>
      <c r="C121" s="38"/>
      <c r="D121" s="38"/>
      <c r="E121" s="38"/>
      <c r="F121" s="38"/>
      <c r="G121" s="46" t="s">
        <v>532</v>
      </c>
      <c r="H121" s="27">
        <v>31447.759999999998</v>
      </c>
      <c r="I121" s="27">
        <v>31447.759999999998</v>
      </c>
      <c r="J121" s="27">
        <v>31111.94</v>
      </c>
      <c r="K121" s="27">
        <v>31111.94</v>
      </c>
      <c r="L121" s="68"/>
    </row>
    <row r="122" spans="1:12" x14ac:dyDescent="0.3">
      <c r="A122" s="45" t="s">
        <v>533</v>
      </c>
      <c r="B122" s="37" t="s">
        <v>353</v>
      </c>
      <c r="C122" s="38"/>
      <c r="D122" s="38"/>
      <c r="E122" s="38"/>
      <c r="F122" s="38"/>
      <c r="G122" s="46" t="s">
        <v>534</v>
      </c>
      <c r="H122" s="27">
        <v>7855.14</v>
      </c>
      <c r="I122" s="27">
        <v>7855.14</v>
      </c>
      <c r="J122" s="27">
        <v>7797.89</v>
      </c>
      <c r="K122" s="27">
        <v>7797.89</v>
      </c>
      <c r="L122" s="68"/>
    </row>
    <row r="123" spans="1:12" x14ac:dyDescent="0.3">
      <c r="A123" s="45" t="s">
        <v>535</v>
      </c>
      <c r="B123" s="37" t="s">
        <v>353</v>
      </c>
      <c r="C123" s="38"/>
      <c r="D123" s="38"/>
      <c r="E123" s="38"/>
      <c r="F123" s="38"/>
      <c r="G123" s="46" t="s">
        <v>536</v>
      </c>
      <c r="H123" s="27">
        <v>895.06</v>
      </c>
      <c r="I123" s="27">
        <v>895.06</v>
      </c>
      <c r="J123" s="27">
        <v>821.24</v>
      </c>
      <c r="K123" s="27">
        <v>821.24</v>
      </c>
      <c r="L123" s="68"/>
    </row>
    <row r="124" spans="1:12" x14ac:dyDescent="0.3">
      <c r="A124" s="45" t="s">
        <v>537</v>
      </c>
      <c r="B124" s="37" t="s">
        <v>353</v>
      </c>
      <c r="C124" s="38"/>
      <c r="D124" s="38"/>
      <c r="E124" s="38"/>
      <c r="F124" s="38"/>
      <c r="G124" s="46" t="s">
        <v>538</v>
      </c>
      <c r="H124" s="27">
        <v>1132.98</v>
      </c>
      <c r="I124" s="27">
        <v>1132.98</v>
      </c>
      <c r="J124" s="27">
        <v>1538.07</v>
      </c>
      <c r="K124" s="27">
        <v>1538.07</v>
      </c>
      <c r="L124" s="68"/>
    </row>
    <row r="125" spans="1:12" x14ac:dyDescent="0.3">
      <c r="A125" s="47" t="s">
        <v>353</v>
      </c>
      <c r="B125" s="37" t="s">
        <v>353</v>
      </c>
      <c r="C125" s="38"/>
      <c r="D125" s="38"/>
      <c r="E125" s="38"/>
      <c r="F125" s="38"/>
      <c r="G125" s="48" t="s">
        <v>353</v>
      </c>
      <c r="H125" s="26"/>
      <c r="I125" s="26"/>
      <c r="J125" s="26"/>
      <c r="K125" s="26"/>
      <c r="L125" s="69"/>
    </row>
    <row r="126" spans="1:12" x14ac:dyDescent="0.3">
      <c r="A126" s="43" t="s">
        <v>539</v>
      </c>
      <c r="B126" s="37" t="s">
        <v>353</v>
      </c>
      <c r="C126" s="38"/>
      <c r="D126" s="38"/>
      <c r="E126" s="38"/>
      <c r="F126" s="44" t="s">
        <v>540</v>
      </c>
      <c r="G126" s="40"/>
      <c r="H126" s="25">
        <v>258723.7</v>
      </c>
      <c r="I126" s="25">
        <v>0</v>
      </c>
      <c r="J126" s="25">
        <v>0</v>
      </c>
      <c r="K126" s="25">
        <v>258723.7</v>
      </c>
      <c r="L126" s="72"/>
    </row>
    <row r="127" spans="1:12" x14ac:dyDescent="0.3">
      <c r="A127" s="45" t="s">
        <v>541</v>
      </c>
      <c r="B127" s="37" t="s">
        <v>353</v>
      </c>
      <c r="C127" s="38"/>
      <c r="D127" s="38"/>
      <c r="E127" s="38"/>
      <c r="F127" s="38"/>
      <c r="G127" s="46" t="s">
        <v>542</v>
      </c>
      <c r="H127" s="27">
        <v>258723.7</v>
      </c>
      <c r="I127" s="27">
        <v>0</v>
      </c>
      <c r="J127" s="27">
        <v>0</v>
      </c>
      <c r="K127" s="27">
        <v>258723.7</v>
      </c>
      <c r="L127" s="68"/>
    </row>
    <row r="128" spans="1:12" x14ac:dyDescent="0.3">
      <c r="A128" s="47" t="s">
        <v>353</v>
      </c>
      <c r="B128" s="37" t="s">
        <v>353</v>
      </c>
      <c r="C128" s="38"/>
      <c r="D128" s="38"/>
      <c r="E128" s="38"/>
      <c r="F128" s="38"/>
      <c r="G128" s="48" t="s">
        <v>353</v>
      </c>
      <c r="H128" s="26"/>
      <c r="I128" s="26"/>
      <c r="J128" s="26"/>
      <c r="K128" s="26"/>
      <c r="L128" s="69"/>
    </row>
    <row r="129" spans="1:18" x14ac:dyDescent="0.3">
      <c r="A129" s="43" t="s">
        <v>543</v>
      </c>
      <c r="B129" s="37" t="s">
        <v>353</v>
      </c>
      <c r="C129" s="38"/>
      <c r="D129" s="38"/>
      <c r="E129" s="44" t="s">
        <v>544</v>
      </c>
      <c r="F129" s="40"/>
      <c r="G129" s="40"/>
      <c r="H129" s="25">
        <v>283454.02</v>
      </c>
      <c r="I129" s="25">
        <v>510104.23</v>
      </c>
      <c r="J129" s="25">
        <v>536973.4</v>
      </c>
      <c r="K129" s="25">
        <v>310323.19</v>
      </c>
      <c r="L129" s="72"/>
    </row>
    <row r="130" spans="1:18" x14ac:dyDescent="0.3">
      <c r="A130" s="43" t="s">
        <v>545</v>
      </c>
      <c r="B130" s="37" t="s">
        <v>353</v>
      </c>
      <c r="C130" s="38"/>
      <c r="D130" s="38"/>
      <c r="E130" s="38"/>
      <c r="F130" s="44" t="s">
        <v>544</v>
      </c>
      <c r="G130" s="40"/>
      <c r="H130" s="25">
        <v>283454.02</v>
      </c>
      <c r="I130" s="25">
        <v>510104.23</v>
      </c>
      <c r="J130" s="25">
        <v>536973.4</v>
      </c>
      <c r="K130" s="25">
        <v>310323.19</v>
      </c>
      <c r="L130" s="72"/>
    </row>
    <row r="131" spans="1:18" x14ac:dyDescent="0.3">
      <c r="A131" s="45" t="s">
        <v>546</v>
      </c>
      <c r="B131" s="37" t="s">
        <v>353</v>
      </c>
      <c r="C131" s="38"/>
      <c r="D131" s="38"/>
      <c r="E131" s="38"/>
      <c r="F131" s="38"/>
      <c r="G131" s="46" t="s">
        <v>547</v>
      </c>
      <c r="H131" s="27">
        <v>282290.82</v>
      </c>
      <c r="I131" s="27">
        <v>508941.03</v>
      </c>
      <c r="J131" s="27">
        <v>536973.4</v>
      </c>
      <c r="K131" s="27">
        <v>310323.19</v>
      </c>
      <c r="L131" s="68"/>
    </row>
    <row r="132" spans="1:18" x14ac:dyDescent="0.3">
      <c r="A132" s="45" t="s">
        <v>548</v>
      </c>
      <c r="B132" s="37" t="s">
        <v>353</v>
      </c>
      <c r="C132" s="38"/>
      <c r="D132" s="38"/>
      <c r="E132" s="38"/>
      <c r="F132" s="38"/>
      <c r="G132" s="46" t="s">
        <v>549</v>
      </c>
      <c r="H132" s="27">
        <v>1163.2</v>
      </c>
      <c r="I132" s="27">
        <v>1163.2</v>
      </c>
      <c r="J132" s="27">
        <v>0</v>
      </c>
      <c r="K132" s="27">
        <v>0</v>
      </c>
      <c r="L132" s="68"/>
    </row>
    <row r="133" spans="1:18" x14ac:dyDescent="0.3">
      <c r="A133" s="47" t="s">
        <v>353</v>
      </c>
      <c r="B133" s="37" t="s">
        <v>353</v>
      </c>
      <c r="C133" s="38"/>
      <c r="D133" s="38"/>
      <c r="E133" s="38"/>
      <c r="F133" s="38"/>
      <c r="G133" s="48" t="s">
        <v>353</v>
      </c>
      <c r="H133" s="26"/>
      <c r="I133" s="26"/>
      <c r="J133" s="26"/>
      <c r="K133" s="26"/>
      <c r="L133" s="69"/>
    </row>
    <row r="134" spans="1:18" x14ac:dyDescent="0.3">
      <c r="A134" s="43" t="s">
        <v>550</v>
      </c>
      <c r="B134" s="37" t="s">
        <v>353</v>
      </c>
      <c r="C134" s="38"/>
      <c r="D134" s="44" t="s">
        <v>551</v>
      </c>
      <c r="E134" s="40"/>
      <c r="F134" s="40"/>
      <c r="G134" s="40"/>
      <c r="H134" s="25">
        <v>9804396.2100000009</v>
      </c>
      <c r="I134" s="25">
        <v>3023785.98</v>
      </c>
      <c r="J134" s="25">
        <v>3289526.71</v>
      </c>
      <c r="K134" s="25">
        <v>10070136.939999999</v>
      </c>
      <c r="L134" s="72"/>
    </row>
    <row r="135" spans="1:18" x14ac:dyDescent="0.3">
      <c r="A135" s="43" t="s">
        <v>552</v>
      </c>
      <c r="B135" s="37" t="s">
        <v>353</v>
      </c>
      <c r="C135" s="38"/>
      <c r="D135" s="38"/>
      <c r="E135" s="44" t="s">
        <v>551</v>
      </c>
      <c r="F135" s="40"/>
      <c r="G135" s="40"/>
      <c r="H135" s="25">
        <v>9804396.2100000009</v>
      </c>
      <c r="I135" s="25">
        <v>3023785.98</v>
      </c>
      <c r="J135" s="25">
        <v>3289526.71</v>
      </c>
      <c r="K135" s="25">
        <v>10070136.939999999</v>
      </c>
      <c r="L135" s="72"/>
    </row>
    <row r="136" spans="1:18" x14ac:dyDescent="0.3">
      <c r="A136" s="43" t="s">
        <v>553</v>
      </c>
      <c r="B136" s="37" t="s">
        <v>353</v>
      </c>
      <c r="C136" s="38"/>
      <c r="D136" s="38"/>
      <c r="E136" s="38"/>
      <c r="F136" s="44" t="s">
        <v>551</v>
      </c>
      <c r="G136" s="40"/>
      <c r="H136" s="25">
        <v>9804396.2100000009</v>
      </c>
      <c r="I136" s="25">
        <v>3023785.98</v>
      </c>
      <c r="J136" s="25">
        <v>3289526.71</v>
      </c>
      <c r="K136" s="25">
        <v>10070136.939999999</v>
      </c>
      <c r="L136" s="72"/>
    </row>
    <row r="137" spans="1:18" x14ac:dyDescent="0.3">
      <c r="A137" s="45" t="s">
        <v>554</v>
      </c>
      <c r="B137" s="37" t="s">
        <v>353</v>
      </c>
      <c r="C137" s="38"/>
      <c r="D137" s="38"/>
      <c r="E137" s="38"/>
      <c r="F137" s="38"/>
      <c r="G137" s="46" t="s">
        <v>555</v>
      </c>
      <c r="H137" s="27">
        <v>9804396.2100000009</v>
      </c>
      <c r="I137" s="27">
        <v>3023785.98</v>
      </c>
      <c r="J137" s="27">
        <v>3289526.71</v>
      </c>
      <c r="K137" s="27">
        <v>10070136.939999999</v>
      </c>
      <c r="L137" s="68"/>
    </row>
    <row r="138" spans="1:18" x14ac:dyDescent="0.3">
      <c r="A138" s="43" t="s">
        <v>353</v>
      </c>
      <c r="B138" s="37" t="s">
        <v>353</v>
      </c>
      <c r="C138" s="38"/>
      <c r="D138" s="44" t="s">
        <v>353</v>
      </c>
      <c r="E138" s="40"/>
      <c r="F138" s="40"/>
      <c r="G138" s="40"/>
      <c r="H138" s="28"/>
      <c r="I138" s="28"/>
      <c r="J138" s="28"/>
      <c r="K138" s="28"/>
      <c r="L138" s="73"/>
    </row>
    <row r="139" spans="1:18" x14ac:dyDescent="0.3">
      <c r="A139" s="43" t="s">
        <v>556</v>
      </c>
      <c r="B139" s="36" t="s">
        <v>353</v>
      </c>
      <c r="C139" s="44" t="s">
        <v>557</v>
      </c>
      <c r="D139" s="40"/>
      <c r="E139" s="40"/>
      <c r="F139" s="40"/>
      <c r="G139" s="40"/>
      <c r="H139" s="25">
        <v>5384493.0899999999</v>
      </c>
      <c r="I139" s="25">
        <v>159678.93</v>
      </c>
      <c r="J139" s="25">
        <v>1851.67</v>
      </c>
      <c r="K139" s="25">
        <v>5226665.83</v>
      </c>
      <c r="L139" s="72"/>
    </row>
    <row r="140" spans="1:18" x14ac:dyDescent="0.3">
      <c r="A140" s="43" t="s">
        <v>558</v>
      </c>
      <c r="B140" s="37" t="s">
        <v>353</v>
      </c>
      <c r="C140" s="38"/>
      <c r="D140" s="44" t="s">
        <v>559</v>
      </c>
      <c r="E140" s="40"/>
      <c r="F140" s="40"/>
      <c r="G140" s="40"/>
      <c r="H140" s="25">
        <v>5384493.0899999999</v>
      </c>
      <c r="I140" s="25">
        <v>159678.93</v>
      </c>
      <c r="J140" s="25">
        <v>1851.67</v>
      </c>
      <c r="K140" s="25">
        <v>5226665.83</v>
      </c>
      <c r="L140" s="72"/>
      <c r="R140" s="29"/>
    </row>
    <row r="141" spans="1:18" x14ac:dyDescent="0.3">
      <c r="A141" s="43" t="s">
        <v>560</v>
      </c>
      <c r="B141" s="37" t="s">
        <v>353</v>
      </c>
      <c r="C141" s="38"/>
      <c r="D141" s="38"/>
      <c r="E141" s="44" t="s">
        <v>561</v>
      </c>
      <c r="F141" s="40"/>
      <c r="G141" s="40"/>
      <c r="H141" s="25">
        <v>5004725.8499999996</v>
      </c>
      <c r="I141" s="25">
        <v>159356.51</v>
      </c>
      <c r="J141" s="25">
        <v>0</v>
      </c>
      <c r="K141" s="25">
        <v>4845369.34</v>
      </c>
      <c r="L141" s="72"/>
      <c r="R141" s="29"/>
    </row>
    <row r="142" spans="1:18" x14ac:dyDescent="0.3">
      <c r="A142" s="43" t="s">
        <v>562</v>
      </c>
      <c r="B142" s="37" t="s">
        <v>353</v>
      </c>
      <c r="C142" s="38"/>
      <c r="D142" s="38"/>
      <c r="E142" s="38"/>
      <c r="F142" s="44" t="s">
        <v>561</v>
      </c>
      <c r="G142" s="40"/>
      <c r="H142" s="25">
        <v>5004725.8499999996</v>
      </c>
      <c r="I142" s="25">
        <v>159356.51</v>
      </c>
      <c r="J142" s="25">
        <v>0</v>
      </c>
      <c r="K142" s="25">
        <v>4845369.34</v>
      </c>
      <c r="L142" s="72"/>
      <c r="R142" s="29"/>
    </row>
    <row r="143" spans="1:18" x14ac:dyDescent="0.3">
      <c r="A143" s="45" t="s">
        <v>563</v>
      </c>
      <c r="B143" s="37" t="s">
        <v>353</v>
      </c>
      <c r="C143" s="38"/>
      <c r="D143" s="38"/>
      <c r="E143" s="38"/>
      <c r="F143" s="38"/>
      <c r="G143" s="46" t="s">
        <v>564</v>
      </c>
      <c r="H143" s="27">
        <v>5004725.8499999996</v>
      </c>
      <c r="I143" s="27">
        <v>159356.51</v>
      </c>
      <c r="J143" s="27">
        <v>0</v>
      </c>
      <c r="K143" s="27">
        <v>4845369.34</v>
      </c>
      <c r="L143" s="68"/>
      <c r="R143" s="75"/>
    </row>
    <row r="144" spans="1:18" x14ac:dyDescent="0.3">
      <c r="A144" s="47" t="s">
        <v>353</v>
      </c>
      <c r="B144" s="37" t="s">
        <v>353</v>
      </c>
      <c r="C144" s="38"/>
      <c r="D144" s="38"/>
      <c r="E144" s="38"/>
      <c r="F144" s="38"/>
      <c r="G144" s="48" t="s">
        <v>353</v>
      </c>
      <c r="H144" s="26"/>
      <c r="I144" s="26"/>
      <c r="J144" s="26"/>
      <c r="K144" s="26"/>
      <c r="L144" s="69"/>
      <c r="R144" s="75"/>
    </row>
    <row r="145" spans="1:18" x14ac:dyDescent="0.3">
      <c r="A145" s="43" t="s">
        <v>565</v>
      </c>
      <c r="B145" s="37" t="s">
        <v>353</v>
      </c>
      <c r="C145" s="38"/>
      <c r="D145" s="38"/>
      <c r="E145" s="44" t="s">
        <v>566</v>
      </c>
      <c r="F145" s="40"/>
      <c r="G145" s="40"/>
      <c r="H145" s="25">
        <v>9433.2099999999991</v>
      </c>
      <c r="I145" s="25">
        <v>322.42</v>
      </c>
      <c r="J145" s="25">
        <v>0</v>
      </c>
      <c r="K145" s="25">
        <v>9110.7900000000009</v>
      </c>
      <c r="L145" s="72"/>
      <c r="R145" s="29"/>
    </row>
    <row r="146" spans="1:18" x14ac:dyDescent="0.3">
      <c r="A146" s="43" t="s">
        <v>567</v>
      </c>
      <c r="B146" s="37" t="s">
        <v>353</v>
      </c>
      <c r="C146" s="38"/>
      <c r="D146" s="38"/>
      <c r="E146" s="38"/>
      <c r="F146" s="44" t="s">
        <v>566</v>
      </c>
      <c r="G146" s="40"/>
      <c r="H146" s="25">
        <v>9433.2099999999991</v>
      </c>
      <c r="I146" s="25">
        <v>322.42</v>
      </c>
      <c r="J146" s="25">
        <v>0</v>
      </c>
      <c r="K146" s="25">
        <v>9110.7900000000009</v>
      </c>
      <c r="L146" s="72"/>
      <c r="R146" s="29"/>
    </row>
    <row r="147" spans="1:18" x14ac:dyDescent="0.3">
      <c r="A147" s="45" t="s">
        <v>568</v>
      </c>
      <c r="B147" s="37" t="s">
        <v>353</v>
      </c>
      <c r="C147" s="38"/>
      <c r="D147" s="38"/>
      <c r="E147" s="38"/>
      <c r="F147" s="38"/>
      <c r="G147" s="46" t="s">
        <v>569</v>
      </c>
      <c r="H147" s="27">
        <v>9433.2099999999991</v>
      </c>
      <c r="I147" s="27">
        <v>322.42</v>
      </c>
      <c r="J147" s="27">
        <v>0</v>
      </c>
      <c r="K147" s="27">
        <v>9110.7900000000009</v>
      </c>
      <c r="L147" s="68"/>
      <c r="R147" s="29"/>
    </row>
    <row r="148" spans="1:18" x14ac:dyDescent="0.3">
      <c r="A148" s="47" t="s">
        <v>353</v>
      </c>
      <c r="B148" s="37" t="s">
        <v>353</v>
      </c>
      <c r="C148" s="38"/>
      <c r="D148" s="38"/>
      <c r="E148" s="38"/>
      <c r="F148" s="38"/>
      <c r="G148" s="48" t="s">
        <v>353</v>
      </c>
      <c r="H148" s="26"/>
      <c r="I148" s="26"/>
      <c r="J148" s="26"/>
      <c r="K148" s="26"/>
      <c r="L148" s="69"/>
      <c r="R148" s="75"/>
    </row>
    <row r="149" spans="1:18" x14ac:dyDescent="0.3">
      <c r="A149" s="43" t="s">
        <v>570</v>
      </c>
      <c r="B149" s="37" t="s">
        <v>353</v>
      </c>
      <c r="C149" s="38"/>
      <c r="D149" s="38"/>
      <c r="E149" s="44" t="s">
        <v>571</v>
      </c>
      <c r="F149" s="40"/>
      <c r="G149" s="40"/>
      <c r="H149" s="25">
        <v>370334.03</v>
      </c>
      <c r="I149" s="25">
        <v>0</v>
      </c>
      <c r="J149" s="25">
        <v>1851.67</v>
      </c>
      <c r="K149" s="25">
        <v>372185.7</v>
      </c>
      <c r="L149" s="72"/>
      <c r="R149" s="75"/>
    </row>
    <row r="150" spans="1:18" x14ac:dyDescent="0.3">
      <c r="A150" s="43" t="s">
        <v>572</v>
      </c>
      <c r="B150" s="37" t="s">
        <v>353</v>
      </c>
      <c r="C150" s="38"/>
      <c r="D150" s="38"/>
      <c r="E150" s="38"/>
      <c r="F150" s="44" t="s">
        <v>571</v>
      </c>
      <c r="G150" s="40"/>
      <c r="H150" s="25">
        <v>370334.03</v>
      </c>
      <c r="I150" s="25">
        <v>0</v>
      </c>
      <c r="J150" s="25">
        <v>1851.67</v>
      </c>
      <c r="K150" s="25">
        <v>372185.7</v>
      </c>
      <c r="L150" s="72"/>
      <c r="R150" s="75"/>
    </row>
    <row r="151" spans="1:18" x14ac:dyDescent="0.3">
      <c r="A151" s="45" t="s">
        <v>573</v>
      </c>
      <c r="B151" s="37" t="s">
        <v>353</v>
      </c>
      <c r="C151" s="38"/>
      <c r="D151" s="38"/>
      <c r="E151" s="38"/>
      <c r="F151" s="38"/>
      <c r="G151" s="46" t="s">
        <v>574</v>
      </c>
      <c r="H151" s="27">
        <v>32186.39</v>
      </c>
      <c r="I151" s="27">
        <v>0</v>
      </c>
      <c r="J151" s="27">
        <v>160.93</v>
      </c>
      <c r="K151" s="27">
        <v>32347.32</v>
      </c>
      <c r="L151" s="68"/>
    </row>
    <row r="152" spans="1:18" x14ac:dyDescent="0.3">
      <c r="A152" s="45" t="s">
        <v>575</v>
      </c>
      <c r="B152" s="37" t="s">
        <v>353</v>
      </c>
      <c r="C152" s="38"/>
      <c r="D152" s="38"/>
      <c r="E152" s="38"/>
      <c r="F152" s="38"/>
      <c r="G152" s="46" t="s">
        <v>576</v>
      </c>
      <c r="H152" s="27">
        <v>338147.64</v>
      </c>
      <c r="I152" s="27">
        <v>0</v>
      </c>
      <c r="J152" s="27">
        <v>1690.74</v>
      </c>
      <c r="K152" s="27">
        <v>339838.38</v>
      </c>
      <c r="L152" s="68"/>
      <c r="R152" s="75"/>
    </row>
    <row r="153" spans="1:18" x14ac:dyDescent="0.3">
      <c r="A153" s="43" t="s">
        <v>353</v>
      </c>
      <c r="B153" s="37" t="s">
        <v>353</v>
      </c>
      <c r="C153" s="38"/>
      <c r="D153" s="44" t="s">
        <v>353</v>
      </c>
      <c r="E153" s="40"/>
      <c r="F153" s="40"/>
      <c r="G153" s="40"/>
      <c r="H153" s="28"/>
      <c r="I153" s="28"/>
      <c r="J153" s="28"/>
      <c r="K153" s="28"/>
      <c r="L153" s="73"/>
    </row>
    <row r="154" spans="1:18" x14ac:dyDescent="0.3">
      <c r="A154" s="43" t="s">
        <v>58</v>
      </c>
      <c r="B154" s="44" t="s">
        <v>577</v>
      </c>
      <c r="C154" s="40"/>
      <c r="D154" s="40"/>
      <c r="E154" s="40"/>
      <c r="F154" s="40"/>
      <c r="G154" s="40"/>
      <c r="H154" s="25">
        <v>13426773.119999999</v>
      </c>
      <c r="I154" s="25">
        <v>5874629.3499999996</v>
      </c>
      <c r="J154" s="25">
        <v>2797385.32</v>
      </c>
      <c r="K154" s="25">
        <v>16504017.15</v>
      </c>
      <c r="L154" s="74">
        <f>I154-J154</f>
        <v>3077244.03</v>
      </c>
    </row>
    <row r="155" spans="1:18" x14ac:dyDescent="0.3">
      <c r="A155" s="43" t="s">
        <v>578</v>
      </c>
      <c r="B155" s="36" t="s">
        <v>353</v>
      </c>
      <c r="C155" s="44" t="s">
        <v>579</v>
      </c>
      <c r="D155" s="40"/>
      <c r="E155" s="40"/>
      <c r="F155" s="40"/>
      <c r="G155" s="40"/>
      <c r="H155" s="25">
        <v>11855551.970000001</v>
      </c>
      <c r="I155" s="25">
        <v>5477093.0499999998</v>
      </c>
      <c r="J155" s="25">
        <v>2794489.14</v>
      </c>
      <c r="K155" s="25">
        <v>14538155.880000001</v>
      </c>
      <c r="L155" s="72"/>
    </row>
    <row r="156" spans="1:18" x14ac:dyDescent="0.3">
      <c r="A156" s="43" t="s">
        <v>580</v>
      </c>
      <c r="B156" s="37" t="s">
        <v>353</v>
      </c>
      <c r="C156" s="38"/>
      <c r="D156" s="44" t="s">
        <v>581</v>
      </c>
      <c r="E156" s="40"/>
      <c r="F156" s="40"/>
      <c r="G156" s="40"/>
      <c r="H156" s="25">
        <v>10390285.67</v>
      </c>
      <c r="I156" s="25">
        <v>5062459.8899999997</v>
      </c>
      <c r="J156" s="25">
        <v>2794489.11</v>
      </c>
      <c r="K156" s="25">
        <v>12658256.449999999</v>
      </c>
      <c r="L156" s="72"/>
    </row>
    <row r="157" spans="1:18" x14ac:dyDescent="0.3">
      <c r="A157" s="43" t="s">
        <v>582</v>
      </c>
      <c r="B157" s="37" t="s">
        <v>353</v>
      </c>
      <c r="C157" s="38"/>
      <c r="D157" s="38"/>
      <c r="E157" s="44" t="s">
        <v>583</v>
      </c>
      <c r="F157" s="40"/>
      <c r="G157" s="40"/>
      <c r="H157" s="25">
        <v>303185.12</v>
      </c>
      <c r="I157" s="25">
        <v>131328.13</v>
      </c>
      <c r="J157" s="25">
        <v>84458.16</v>
      </c>
      <c r="K157" s="25">
        <v>350055.09</v>
      </c>
      <c r="L157" s="72"/>
    </row>
    <row r="158" spans="1:18" x14ac:dyDescent="0.3">
      <c r="A158" s="43" t="s">
        <v>584</v>
      </c>
      <c r="B158" s="37" t="s">
        <v>353</v>
      </c>
      <c r="C158" s="38"/>
      <c r="D158" s="38"/>
      <c r="E158" s="38"/>
      <c r="F158" s="44" t="s">
        <v>585</v>
      </c>
      <c r="G158" s="40"/>
      <c r="H158" s="25">
        <v>166837.18</v>
      </c>
      <c r="I158" s="25">
        <v>71306.240000000005</v>
      </c>
      <c r="J158" s="25">
        <v>57895.65</v>
      </c>
      <c r="K158" s="25">
        <v>180247.77</v>
      </c>
      <c r="L158" s="74">
        <f>I158-J158</f>
        <v>13410.590000000004</v>
      </c>
    </row>
    <row r="159" spans="1:18" x14ac:dyDescent="0.3">
      <c r="A159" s="45" t="s">
        <v>586</v>
      </c>
      <c r="B159" s="37" t="s">
        <v>353</v>
      </c>
      <c r="C159" s="38"/>
      <c r="D159" s="38"/>
      <c r="E159" s="38"/>
      <c r="F159" s="38"/>
      <c r="G159" s="46" t="s">
        <v>587</v>
      </c>
      <c r="H159" s="27">
        <v>78598.94</v>
      </c>
      <c r="I159" s="27">
        <v>17630.490000000002</v>
      </c>
      <c r="J159" s="27">
        <v>0</v>
      </c>
      <c r="K159" s="27">
        <v>96229.43</v>
      </c>
      <c r="L159" s="68"/>
    </row>
    <row r="160" spans="1:18" x14ac:dyDescent="0.3">
      <c r="A160" s="45" t="s">
        <v>588</v>
      </c>
      <c r="B160" s="37" t="s">
        <v>353</v>
      </c>
      <c r="C160" s="38"/>
      <c r="D160" s="38"/>
      <c r="E160" s="38"/>
      <c r="F160" s="38"/>
      <c r="G160" s="46" t="s">
        <v>589</v>
      </c>
      <c r="H160" s="27">
        <v>48754.23</v>
      </c>
      <c r="I160" s="27">
        <v>35986.5</v>
      </c>
      <c r="J160" s="27">
        <v>48754.23</v>
      </c>
      <c r="K160" s="27">
        <v>35986.5</v>
      </c>
      <c r="L160" s="68"/>
    </row>
    <row r="161" spans="1:12" x14ac:dyDescent="0.3">
      <c r="A161" s="45" t="s">
        <v>590</v>
      </c>
      <c r="B161" s="37" t="s">
        <v>353</v>
      </c>
      <c r="C161" s="38"/>
      <c r="D161" s="38"/>
      <c r="E161" s="38"/>
      <c r="F161" s="38"/>
      <c r="G161" s="46" t="s">
        <v>591</v>
      </c>
      <c r="H161" s="27">
        <v>9141.42</v>
      </c>
      <c r="I161" s="27">
        <v>8434.34</v>
      </c>
      <c r="J161" s="27">
        <v>9141.42</v>
      </c>
      <c r="K161" s="27">
        <v>8434.34</v>
      </c>
      <c r="L161" s="68"/>
    </row>
    <row r="162" spans="1:12" x14ac:dyDescent="0.3">
      <c r="A162" s="45" t="s">
        <v>592</v>
      </c>
      <c r="B162" s="37" t="s">
        <v>353</v>
      </c>
      <c r="C162" s="38"/>
      <c r="D162" s="38"/>
      <c r="E162" s="38"/>
      <c r="F162" s="38"/>
      <c r="G162" s="46" t="s">
        <v>593</v>
      </c>
      <c r="H162" s="27">
        <v>20812.38</v>
      </c>
      <c r="I162" s="27">
        <v>6901.75</v>
      </c>
      <c r="J162" s="27">
        <v>0</v>
      </c>
      <c r="K162" s="27">
        <v>27714.13</v>
      </c>
      <c r="L162" s="68"/>
    </row>
    <row r="163" spans="1:12" x14ac:dyDescent="0.3">
      <c r="A163" s="45" t="s">
        <v>594</v>
      </c>
      <c r="B163" s="37" t="s">
        <v>353</v>
      </c>
      <c r="C163" s="38"/>
      <c r="D163" s="38"/>
      <c r="E163" s="38"/>
      <c r="F163" s="38"/>
      <c r="G163" s="46" t="s">
        <v>595</v>
      </c>
      <c r="H163" s="27">
        <v>6287.93</v>
      </c>
      <c r="I163" s="27">
        <v>2085.19</v>
      </c>
      <c r="J163" s="27">
        <v>0</v>
      </c>
      <c r="K163" s="27">
        <v>8373.1200000000008</v>
      </c>
      <c r="L163" s="68"/>
    </row>
    <row r="164" spans="1:12" x14ac:dyDescent="0.3">
      <c r="A164" s="45" t="s">
        <v>596</v>
      </c>
      <c r="B164" s="37" t="s">
        <v>353</v>
      </c>
      <c r="C164" s="38"/>
      <c r="D164" s="38"/>
      <c r="E164" s="38"/>
      <c r="F164" s="38"/>
      <c r="G164" s="46" t="s">
        <v>597</v>
      </c>
      <c r="H164" s="27">
        <v>785.99</v>
      </c>
      <c r="I164" s="27">
        <v>260.64999999999998</v>
      </c>
      <c r="J164" s="27">
        <v>0</v>
      </c>
      <c r="K164" s="27">
        <v>1046.6400000000001</v>
      </c>
      <c r="L164" s="68"/>
    </row>
    <row r="165" spans="1:12" x14ac:dyDescent="0.3">
      <c r="A165" s="45" t="s">
        <v>598</v>
      </c>
      <c r="B165" s="37" t="s">
        <v>353</v>
      </c>
      <c r="C165" s="38"/>
      <c r="D165" s="38"/>
      <c r="E165" s="38"/>
      <c r="F165" s="38"/>
      <c r="G165" s="46" t="s">
        <v>599</v>
      </c>
      <c r="H165" s="27">
        <v>29.22</v>
      </c>
      <c r="I165" s="27">
        <v>7.32</v>
      </c>
      <c r="J165" s="27">
        <v>0</v>
      </c>
      <c r="K165" s="27">
        <v>36.54</v>
      </c>
      <c r="L165" s="68"/>
    </row>
    <row r="166" spans="1:12" x14ac:dyDescent="0.3">
      <c r="A166" s="45" t="s">
        <v>600</v>
      </c>
      <c r="B166" s="37" t="s">
        <v>353</v>
      </c>
      <c r="C166" s="38"/>
      <c r="D166" s="38"/>
      <c r="E166" s="38"/>
      <c r="F166" s="38"/>
      <c r="G166" s="46" t="s">
        <v>601</v>
      </c>
      <c r="H166" s="27">
        <v>2427.0700000000002</v>
      </c>
      <c r="I166" s="27">
        <v>0</v>
      </c>
      <c r="J166" s="27">
        <v>0</v>
      </c>
      <c r="K166" s="27">
        <v>2427.0700000000002</v>
      </c>
      <c r="L166" s="68"/>
    </row>
    <row r="167" spans="1:12" x14ac:dyDescent="0.3">
      <c r="A167" s="47" t="s">
        <v>353</v>
      </c>
      <c r="B167" s="37" t="s">
        <v>353</v>
      </c>
      <c r="C167" s="38"/>
      <c r="D167" s="38"/>
      <c r="E167" s="38"/>
      <c r="F167" s="38"/>
      <c r="G167" s="48" t="s">
        <v>353</v>
      </c>
      <c r="H167" s="26"/>
      <c r="I167" s="26"/>
      <c r="J167" s="26"/>
      <c r="K167" s="26"/>
      <c r="L167" s="69"/>
    </row>
    <row r="168" spans="1:12" x14ac:dyDescent="0.3">
      <c r="A168" s="43" t="s">
        <v>602</v>
      </c>
      <c r="B168" s="37" t="s">
        <v>353</v>
      </c>
      <c r="C168" s="38"/>
      <c r="D168" s="38"/>
      <c r="E168" s="38"/>
      <c r="F168" s="44" t="s">
        <v>603</v>
      </c>
      <c r="G168" s="40"/>
      <c r="H168" s="25">
        <v>136347.94</v>
      </c>
      <c r="I168" s="25">
        <v>60021.89</v>
      </c>
      <c r="J168" s="25">
        <v>26562.51</v>
      </c>
      <c r="K168" s="25">
        <v>169807.32</v>
      </c>
      <c r="L168" s="74">
        <f>I168-J168</f>
        <v>33459.380000000005</v>
      </c>
    </row>
    <row r="169" spans="1:12" x14ac:dyDescent="0.3">
      <c r="A169" s="45" t="s">
        <v>604</v>
      </c>
      <c r="B169" s="37" t="s">
        <v>353</v>
      </c>
      <c r="C169" s="38"/>
      <c r="D169" s="38"/>
      <c r="E169" s="38"/>
      <c r="F169" s="38"/>
      <c r="G169" s="46" t="s">
        <v>587</v>
      </c>
      <c r="H169" s="27">
        <v>83850.899999999994</v>
      </c>
      <c r="I169" s="27">
        <v>21595</v>
      </c>
      <c r="J169" s="27">
        <v>0</v>
      </c>
      <c r="K169" s="27">
        <v>105445.9</v>
      </c>
      <c r="L169" s="68"/>
    </row>
    <row r="170" spans="1:12" x14ac:dyDescent="0.3">
      <c r="A170" s="45" t="s">
        <v>605</v>
      </c>
      <c r="B170" s="37" t="s">
        <v>353</v>
      </c>
      <c r="C170" s="38"/>
      <c r="D170" s="38"/>
      <c r="E170" s="38"/>
      <c r="F170" s="38"/>
      <c r="G170" s="46" t="s">
        <v>589</v>
      </c>
      <c r="H170" s="27">
        <v>17348.650000000001</v>
      </c>
      <c r="I170" s="27">
        <v>20240.099999999999</v>
      </c>
      <c r="J170" s="27">
        <v>17348.650000000001</v>
      </c>
      <c r="K170" s="27">
        <v>20240.099999999999</v>
      </c>
      <c r="L170" s="68"/>
    </row>
    <row r="171" spans="1:12" x14ac:dyDescent="0.3">
      <c r="A171" s="45" t="s">
        <v>606</v>
      </c>
      <c r="B171" s="37" t="s">
        <v>353</v>
      </c>
      <c r="C171" s="38"/>
      <c r="D171" s="38"/>
      <c r="E171" s="38"/>
      <c r="F171" s="38"/>
      <c r="G171" s="46" t="s">
        <v>591</v>
      </c>
      <c r="H171" s="27">
        <v>9213.86</v>
      </c>
      <c r="I171" s="27">
        <v>11517.08</v>
      </c>
      <c r="J171" s="27">
        <v>9213.86</v>
      </c>
      <c r="K171" s="27">
        <v>11517.08</v>
      </c>
      <c r="L171" s="68"/>
    </row>
    <row r="172" spans="1:12" x14ac:dyDescent="0.3">
      <c r="A172" s="45" t="s">
        <v>607</v>
      </c>
      <c r="B172" s="37" t="s">
        <v>353</v>
      </c>
      <c r="C172" s="38"/>
      <c r="D172" s="38"/>
      <c r="E172" s="38"/>
      <c r="F172" s="38"/>
      <c r="G172" s="46" t="s">
        <v>593</v>
      </c>
      <c r="H172" s="27">
        <v>16770.18</v>
      </c>
      <c r="I172" s="27">
        <v>4319</v>
      </c>
      <c r="J172" s="27">
        <v>0</v>
      </c>
      <c r="K172" s="27">
        <v>21089.18</v>
      </c>
      <c r="L172" s="68"/>
    </row>
    <row r="173" spans="1:12" x14ac:dyDescent="0.3">
      <c r="A173" s="45" t="s">
        <v>608</v>
      </c>
      <c r="B173" s="37" t="s">
        <v>353</v>
      </c>
      <c r="C173" s="38"/>
      <c r="D173" s="38"/>
      <c r="E173" s="38"/>
      <c r="F173" s="38"/>
      <c r="G173" s="46" t="s">
        <v>595</v>
      </c>
      <c r="H173" s="27">
        <v>6708.06</v>
      </c>
      <c r="I173" s="27">
        <v>1727.6</v>
      </c>
      <c r="J173" s="27">
        <v>0</v>
      </c>
      <c r="K173" s="27">
        <v>8435.66</v>
      </c>
      <c r="L173" s="68"/>
    </row>
    <row r="174" spans="1:12" x14ac:dyDescent="0.3">
      <c r="A174" s="45" t="s">
        <v>609</v>
      </c>
      <c r="B174" s="37" t="s">
        <v>353</v>
      </c>
      <c r="C174" s="38"/>
      <c r="D174" s="38"/>
      <c r="E174" s="38"/>
      <c r="F174" s="38"/>
      <c r="G174" s="46" t="s">
        <v>599</v>
      </c>
      <c r="H174" s="27">
        <v>29.22</v>
      </c>
      <c r="I174" s="27">
        <v>7.32</v>
      </c>
      <c r="J174" s="27">
        <v>0</v>
      </c>
      <c r="K174" s="27">
        <v>36.54</v>
      </c>
      <c r="L174" s="68"/>
    </row>
    <row r="175" spans="1:12" x14ac:dyDescent="0.3">
      <c r="A175" s="45" t="s">
        <v>610</v>
      </c>
      <c r="B175" s="37" t="s">
        <v>353</v>
      </c>
      <c r="C175" s="38"/>
      <c r="D175" s="38"/>
      <c r="E175" s="38"/>
      <c r="F175" s="38"/>
      <c r="G175" s="46" t="s">
        <v>601</v>
      </c>
      <c r="H175" s="27">
        <v>2427.0700000000002</v>
      </c>
      <c r="I175" s="27">
        <v>615.79</v>
      </c>
      <c r="J175" s="27">
        <v>0</v>
      </c>
      <c r="K175" s="27">
        <v>3042.86</v>
      </c>
      <c r="L175" s="68"/>
    </row>
    <row r="176" spans="1:12" x14ac:dyDescent="0.3">
      <c r="A176" s="47" t="s">
        <v>353</v>
      </c>
      <c r="B176" s="37" t="s">
        <v>353</v>
      </c>
      <c r="C176" s="38"/>
      <c r="D176" s="38"/>
      <c r="E176" s="38"/>
      <c r="F176" s="38"/>
      <c r="G176" s="48" t="s">
        <v>353</v>
      </c>
      <c r="H176" s="26"/>
      <c r="I176" s="26"/>
      <c r="J176" s="26"/>
      <c r="K176" s="26"/>
      <c r="L176" s="69"/>
    </row>
    <row r="177" spans="1:12" x14ac:dyDescent="0.3">
      <c r="A177" s="43" t="s">
        <v>611</v>
      </c>
      <c r="B177" s="37" t="s">
        <v>353</v>
      </c>
      <c r="C177" s="38"/>
      <c r="D177" s="38"/>
      <c r="E177" s="44" t="s">
        <v>612</v>
      </c>
      <c r="F177" s="40"/>
      <c r="G177" s="40"/>
      <c r="H177" s="25">
        <v>9998466.6199999992</v>
      </c>
      <c r="I177" s="25">
        <v>4894275.42</v>
      </c>
      <c r="J177" s="25">
        <v>2695879.74</v>
      </c>
      <c r="K177" s="25">
        <v>12196862.300000001</v>
      </c>
      <c r="L177" s="72"/>
    </row>
    <row r="178" spans="1:12" x14ac:dyDescent="0.3">
      <c r="A178" s="43" t="s">
        <v>613</v>
      </c>
      <c r="B178" s="37" t="s">
        <v>353</v>
      </c>
      <c r="C178" s="38"/>
      <c r="D178" s="38"/>
      <c r="E178" s="38"/>
      <c r="F178" s="44" t="s">
        <v>585</v>
      </c>
      <c r="G178" s="40"/>
      <c r="H178" s="25">
        <v>985184.36</v>
      </c>
      <c r="I178" s="25">
        <v>489301.45</v>
      </c>
      <c r="J178" s="25">
        <v>296586.26</v>
      </c>
      <c r="K178" s="25">
        <v>1177899.55</v>
      </c>
      <c r="L178" s="74">
        <f>I178-J178</f>
        <v>192715.19</v>
      </c>
    </row>
    <row r="179" spans="1:12" x14ac:dyDescent="0.3">
      <c r="A179" s="45" t="s">
        <v>614</v>
      </c>
      <c r="B179" s="37" t="s">
        <v>353</v>
      </c>
      <c r="C179" s="38"/>
      <c r="D179" s="38"/>
      <c r="E179" s="38"/>
      <c r="F179" s="38"/>
      <c r="G179" s="46" t="s">
        <v>587</v>
      </c>
      <c r="H179" s="27">
        <v>390407.07</v>
      </c>
      <c r="I179" s="27">
        <v>103354.96</v>
      </c>
      <c r="J179" s="27">
        <v>0</v>
      </c>
      <c r="K179" s="27">
        <v>493762.03</v>
      </c>
      <c r="L179" s="68"/>
    </row>
    <row r="180" spans="1:12" x14ac:dyDescent="0.3">
      <c r="A180" s="45" t="s">
        <v>615</v>
      </c>
      <c r="B180" s="37" t="s">
        <v>353</v>
      </c>
      <c r="C180" s="38"/>
      <c r="D180" s="38"/>
      <c r="E180" s="38"/>
      <c r="F180" s="38"/>
      <c r="G180" s="46" t="s">
        <v>589</v>
      </c>
      <c r="H180" s="27">
        <v>294486.28000000003</v>
      </c>
      <c r="I180" s="27">
        <v>260181.33</v>
      </c>
      <c r="J180" s="27">
        <v>245146.19</v>
      </c>
      <c r="K180" s="27">
        <v>309521.42</v>
      </c>
      <c r="L180" s="68"/>
    </row>
    <row r="181" spans="1:12" x14ac:dyDescent="0.3">
      <c r="A181" s="45" t="s">
        <v>616</v>
      </c>
      <c r="B181" s="37" t="s">
        <v>353</v>
      </c>
      <c r="C181" s="38"/>
      <c r="D181" s="38"/>
      <c r="E181" s="38"/>
      <c r="F181" s="38"/>
      <c r="G181" s="46" t="s">
        <v>591</v>
      </c>
      <c r="H181" s="27">
        <v>43256.19</v>
      </c>
      <c r="I181" s="27">
        <v>55402.61</v>
      </c>
      <c r="J181" s="27">
        <v>45316.79</v>
      </c>
      <c r="K181" s="27">
        <v>53342.01</v>
      </c>
      <c r="L181" s="68"/>
    </row>
    <row r="182" spans="1:12" x14ac:dyDescent="0.3">
      <c r="A182" s="45" t="s">
        <v>617</v>
      </c>
      <c r="B182" s="37" t="s">
        <v>353</v>
      </c>
      <c r="C182" s="38"/>
      <c r="D182" s="38"/>
      <c r="E182" s="38"/>
      <c r="F182" s="38"/>
      <c r="G182" s="46" t="s">
        <v>618</v>
      </c>
      <c r="H182" s="27">
        <v>1709.17</v>
      </c>
      <c r="I182" s="27">
        <v>0</v>
      </c>
      <c r="J182" s="27">
        <v>0</v>
      </c>
      <c r="K182" s="27">
        <v>1709.17</v>
      </c>
      <c r="L182" s="68"/>
    </row>
    <row r="183" spans="1:12" x14ac:dyDescent="0.3">
      <c r="A183" s="45" t="s">
        <v>619</v>
      </c>
      <c r="B183" s="37" t="s">
        <v>353</v>
      </c>
      <c r="C183" s="38"/>
      <c r="D183" s="38"/>
      <c r="E183" s="38"/>
      <c r="F183" s="38"/>
      <c r="G183" s="46" t="s">
        <v>593</v>
      </c>
      <c r="H183" s="27">
        <v>114743.84</v>
      </c>
      <c r="I183" s="27">
        <v>29896.400000000001</v>
      </c>
      <c r="J183" s="27">
        <v>0.01</v>
      </c>
      <c r="K183" s="27">
        <v>144640.23000000001</v>
      </c>
      <c r="L183" s="68"/>
    </row>
    <row r="184" spans="1:12" x14ac:dyDescent="0.3">
      <c r="A184" s="45" t="s">
        <v>620</v>
      </c>
      <c r="B184" s="37" t="s">
        <v>353</v>
      </c>
      <c r="C184" s="38"/>
      <c r="D184" s="38"/>
      <c r="E184" s="38"/>
      <c r="F184" s="38"/>
      <c r="G184" s="46" t="s">
        <v>595</v>
      </c>
      <c r="H184" s="27">
        <v>36173.31</v>
      </c>
      <c r="I184" s="27">
        <v>9062.27</v>
      </c>
      <c r="J184" s="27">
        <v>0</v>
      </c>
      <c r="K184" s="27">
        <v>45235.58</v>
      </c>
      <c r="L184" s="68"/>
    </row>
    <row r="185" spans="1:12" x14ac:dyDescent="0.3">
      <c r="A185" s="45" t="s">
        <v>621</v>
      </c>
      <c r="B185" s="37" t="s">
        <v>353</v>
      </c>
      <c r="C185" s="38"/>
      <c r="D185" s="38"/>
      <c r="E185" s="38"/>
      <c r="F185" s="38"/>
      <c r="G185" s="46" t="s">
        <v>597</v>
      </c>
      <c r="H185" s="27">
        <v>4265.84</v>
      </c>
      <c r="I185" s="27">
        <v>1111.02</v>
      </c>
      <c r="J185" s="27">
        <v>0</v>
      </c>
      <c r="K185" s="27">
        <v>5376.86</v>
      </c>
      <c r="L185" s="68"/>
    </row>
    <row r="186" spans="1:12" x14ac:dyDescent="0.3">
      <c r="A186" s="45" t="s">
        <v>622</v>
      </c>
      <c r="B186" s="37" t="s">
        <v>353</v>
      </c>
      <c r="C186" s="38"/>
      <c r="D186" s="38"/>
      <c r="E186" s="38"/>
      <c r="F186" s="38"/>
      <c r="G186" s="46" t="s">
        <v>623</v>
      </c>
      <c r="H186" s="27">
        <v>28885.21</v>
      </c>
      <c r="I186" s="27">
        <v>12209.11</v>
      </c>
      <c r="J186" s="27">
        <v>4175.2299999999996</v>
      </c>
      <c r="K186" s="27">
        <v>36919.089999999997</v>
      </c>
      <c r="L186" s="68"/>
    </row>
    <row r="187" spans="1:12" x14ac:dyDescent="0.3">
      <c r="A187" s="45" t="s">
        <v>624</v>
      </c>
      <c r="B187" s="37" t="s">
        <v>353</v>
      </c>
      <c r="C187" s="38"/>
      <c r="D187" s="38"/>
      <c r="E187" s="38"/>
      <c r="F187" s="38"/>
      <c r="G187" s="46" t="s">
        <v>599</v>
      </c>
      <c r="H187" s="27">
        <v>777.06</v>
      </c>
      <c r="I187" s="27">
        <v>204.96</v>
      </c>
      <c r="J187" s="27">
        <v>0</v>
      </c>
      <c r="K187" s="27">
        <v>982.02</v>
      </c>
      <c r="L187" s="68"/>
    </row>
    <row r="188" spans="1:12" x14ac:dyDescent="0.3">
      <c r="A188" s="45" t="s">
        <v>625</v>
      </c>
      <c r="B188" s="37" t="s">
        <v>353</v>
      </c>
      <c r="C188" s="38"/>
      <c r="D188" s="38"/>
      <c r="E188" s="38"/>
      <c r="F188" s="38"/>
      <c r="G188" s="46" t="s">
        <v>601</v>
      </c>
      <c r="H188" s="27">
        <v>58763.05</v>
      </c>
      <c r="I188" s="27">
        <v>16036.91</v>
      </c>
      <c r="J188" s="27">
        <v>0</v>
      </c>
      <c r="K188" s="27">
        <v>74799.960000000006</v>
      </c>
      <c r="L188" s="68"/>
    </row>
    <row r="189" spans="1:12" x14ac:dyDescent="0.3">
      <c r="A189" s="45" t="s">
        <v>626</v>
      </c>
      <c r="B189" s="37" t="s">
        <v>353</v>
      </c>
      <c r="C189" s="38"/>
      <c r="D189" s="38"/>
      <c r="E189" s="38"/>
      <c r="F189" s="38"/>
      <c r="G189" s="46" t="s">
        <v>627</v>
      </c>
      <c r="H189" s="27">
        <v>11409.34</v>
      </c>
      <c r="I189" s="27">
        <v>1550.88</v>
      </c>
      <c r="J189" s="27">
        <v>1948.04</v>
      </c>
      <c r="K189" s="27">
        <v>11012.18</v>
      </c>
      <c r="L189" s="68"/>
    </row>
    <row r="190" spans="1:12" x14ac:dyDescent="0.3">
      <c r="A190" s="45" t="s">
        <v>628</v>
      </c>
      <c r="B190" s="37" t="s">
        <v>353</v>
      </c>
      <c r="C190" s="38"/>
      <c r="D190" s="38"/>
      <c r="E190" s="38"/>
      <c r="F190" s="38"/>
      <c r="G190" s="46" t="s">
        <v>629</v>
      </c>
      <c r="H190" s="27">
        <v>308</v>
      </c>
      <c r="I190" s="27">
        <v>291</v>
      </c>
      <c r="J190" s="27">
        <v>0</v>
      </c>
      <c r="K190" s="27">
        <v>599</v>
      </c>
      <c r="L190" s="68"/>
    </row>
    <row r="191" spans="1:12" x14ac:dyDescent="0.3">
      <c r="A191" s="47" t="s">
        <v>353</v>
      </c>
      <c r="B191" s="37" t="s">
        <v>353</v>
      </c>
      <c r="C191" s="38"/>
      <c r="D191" s="38"/>
      <c r="E191" s="38"/>
      <c r="F191" s="38"/>
      <c r="G191" s="48" t="s">
        <v>353</v>
      </c>
      <c r="H191" s="26"/>
      <c r="I191" s="26"/>
      <c r="J191" s="26"/>
      <c r="K191" s="26"/>
      <c r="L191" s="69"/>
    </row>
    <row r="192" spans="1:12" x14ac:dyDescent="0.3">
      <c r="A192" s="43" t="s">
        <v>630</v>
      </c>
      <c r="B192" s="37" t="s">
        <v>353</v>
      </c>
      <c r="C192" s="38"/>
      <c r="D192" s="38"/>
      <c r="E192" s="38"/>
      <c r="F192" s="44" t="s">
        <v>603</v>
      </c>
      <c r="G192" s="40"/>
      <c r="H192" s="25">
        <v>9013282.2599999998</v>
      </c>
      <c r="I192" s="25">
        <v>4404973.97</v>
      </c>
      <c r="J192" s="25">
        <v>2399293.48</v>
      </c>
      <c r="K192" s="25">
        <v>11018962.75</v>
      </c>
      <c r="L192" s="74">
        <f>I192-J192</f>
        <v>2005680.4899999998</v>
      </c>
    </row>
    <row r="193" spans="1:12" x14ac:dyDescent="0.3">
      <c r="A193" s="45" t="s">
        <v>631</v>
      </c>
      <c r="B193" s="37" t="s">
        <v>353</v>
      </c>
      <c r="C193" s="38"/>
      <c r="D193" s="38"/>
      <c r="E193" s="38"/>
      <c r="F193" s="38"/>
      <c r="G193" s="46" t="s">
        <v>587</v>
      </c>
      <c r="H193" s="27">
        <v>3838097.79</v>
      </c>
      <c r="I193" s="27">
        <v>1072646.2</v>
      </c>
      <c r="J193" s="27">
        <v>8747.99</v>
      </c>
      <c r="K193" s="27">
        <v>4901996</v>
      </c>
      <c r="L193" s="68"/>
    </row>
    <row r="194" spans="1:12" x14ac:dyDescent="0.3">
      <c r="A194" s="45" t="s">
        <v>632</v>
      </c>
      <c r="B194" s="37" t="s">
        <v>353</v>
      </c>
      <c r="C194" s="38"/>
      <c r="D194" s="38"/>
      <c r="E194" s="38"/>
      <c r="F194" s="38"/>
      <c r="G194" s="46" t="s">
        <v>589</v>
      </c>
      <c r="H194" s="27">
        <v>2142986.5499999998</v>
      </c>
      <c r="I194" s="27">
        <v>2054349.18</v>
      </c>
      <c r="J194" s="27">
        <v>1881635.99</v>
      </c>
      <c r="K194" s="27">
        <v>2315699.7400000002</v>
      </c>
      <c r="L194" s="68"/>
    </row>
    <row r="195" spans="1:12" x14ac:dyDescent="0.3">
      <c r="A195" s="45" t="s">
        <v>633</v>
      </c>
      <c r="B195" s="37" t="s">
        <v>353</v>
      </c>
      <c r="C195" s="38"/>
      <c r="D195" s="38"/>
      <c r="E195" s="38"/>
      <c r="F195" s="38"/>
      <c r="G195" s="46" t="s">
        <v>591</v>
      </c>
      <c r="H195" s="27">
        <v>455970.28</v>
      </c>
      <c r="I195" s="27">
        <v>574114.6</v>
      </c>
      <c r="J195" s="27">
        <v>453659.87</v>
      </c>
      <c r="K195" s="27">
        <v>576425.01</v>
      </c>
      <c r="L195" s="68"/>
    </row>
    <row r="196" spans="1:12" x14ac:dyDescent="0.3">
      <c r="A196" s="45" t="s">
        <v>634</v>
      </c>
      <c r="B196" s="37" t="s">
        <v>353</v>
      </c>
      <c r="C196" s="38"/>
      <c r="D196" s="38"/>
      <c r="E196" s="38"/>
      <c r="F196" s="38"/>
      <c r="G196" s="46" t="s">
        <v>618</v>
      </c>
      <c r="H196" s="27">
        <v>19076.099999999999</v>
      </c>
      <c r="I196" s="27">
        <v>0</v>
      </c>
      <c r="J196" s="27">
        <v>0</v>
      </c>
      <c r="K196" s="27">
        <v>19076.099999999999</v>
      </c>
      <c r="L196" s="68"/>
    </row>
    <row r="197" spans="1:12" x14ac:dyDescent="0.3">
      <c r="A197" s="45" t="s">
        <v>635</v>
      </c>
      <c r="B197" s="37" t="s">
        <v>353</v>
      </c>
      <c r="C197" s="38"/>
      <c r="D197" s="38"/>
      <c r="E197" s="38"/>
      <c r="F197" s="38"/>
      <c r="G197" s="46" t="s">
        <v>636</v>
      </c>
      <c r="H197" s="27">
        <v>638.25</v>
      </c>
      <c r="I197" s="27">
        <v>235.26</v>
      </c>
      <c r="J197" s="27">
        <v>0</v>
      </c>
      <c r="K197" s="27">
        <v>873.51</v>
      </c>
      <c r="L197" s="68"/>
    </row>
    <row r="198" spans="1:12" x14ac:dyDescent="0.3">
      <c r="A198" s="45" t="s">
        <v>637</v>
      </c>
      <c r="B198" s="37" t="s">
        <v>353</v>
      </c>
      <c r="C198" s="38"/>
      <c r="D198" s="38"/>
      <c r="E198" s="38"/>
      <c r="F198" s="38"/>
      <c r="G198" s="46" t="s">
        <v>593</v>
      </c>
      <c r="H198" s="27">
        <v>1081248.49</v>
      </c>
      <c r="I198" s="27">
        <v>296905.53000000003</v>
      </c>
      <c r="J198" s="27">
        <v>0</v>
      </c>
      <c r="K198" s="27">
        <v>1378154.02</v>
      </c>
      <c r="L198" s="68"/>
    </row>
    <row r="199" spans="1:12" x14ac:dyDescent="0.3">
      <c r="A199" s="45" t="s">
        <v>638</v>
      </c>
      <c r="B199" s="37" t="s">
        <v>353</v>
      </c>
      <c r="C199" s="38"/>
      <c r="D199" s="38"/>
      <c r="E199" s="38"/>
      <c r="F199" s="38"/>
      <c r="G199" s="46" t="s">
        <v>595</v>
      </c>
      <c r="H199" s="27">
        <v>363118.65</v>
      </c>
      <c r="I199" s="27">
        <v>88287.82</v>
      </c>
      <c r="J199" s="27">
        <v>0</v>
      </c>
      <c r="K199" s="27">
        <v>451406.47</v>
      </c>
      <c r="L199" s="68"/>
    </row>
    <row r="200" spans="1:12" x14ac:dyDescent="0.3">
      <c r="A200" s="45" t="s">
        <v>639</v>
      </c>
      <c r="B200" s="37" t="s">
        <v>353</v>
      </c>
      <c r="C200" s="38"/>
      <c r="D200" s="38"/>
      <c r="E200" s="38"/>
      <c r="F200" s="38"/>
      <c r="G200" s="46" t="s">
        <v>597</v>
      </c>
      <c r="H200" s="27">
        <v>40228.33</v>
      </c>
      <c r="I200" s="27">
        <v>11073.71</v>
      </c>
      <c r="J200" s="27">
        <v>0</v>
      </c>
      <c r="K200" s="27">
        <v>51302.04</v>
      </c>
      <c r="L200" s="68"/>
    </row>
    <row r="201" spans="1:12" x14ac:dyDescent="0.3">
      <c r="A201" s="45" t="s">
        <v>640</v>
      </c>
      <c r="B201" s="37" t="s">
        <v>353</v>
      </c>
      <c r="C201" s="38"/>
      <c r="D201" s="38"/>
      <c r="E201" s="38"/>
      <c r="F201" s="38"/>
      <c r="G201" s="46" t="s">
        <v>623</v>
      </c>
      <c r="H201" s="27">
        <v>324596.68</v>
      </c>
      <c r="I201" s="27">
        <v>127333.08</v>
      </c>
      <c r="J201" s="27">
        <v>35924.379999999997</v>
      </c>
      <c r="K201" s="27">
        <v>416005.38</v>
      </c>
      <c r="L201" s="68"/>
    </row>
    <row r="202" spans="1:12" x14ac:dyDescent="0.3">
      <c r="A202" s="45" t="s">
        <v>641</v>
      </c>
      <c r="B202" s="37" t="s">
        <v>353</v>
      </c>
      <c r="C202" s="38"/>
      <c r="D202" s="38"/>
      <c r="E202" s="38"/>
      <c r="F202" s="38"/>
      <c r="G202" s="46" t="s">
        <v>599</v>
      </c>
      <c r="H202" s="27">
        <v>10650.57</v>
      </c>
      <c r="I202" s="27">
        <v>2690.12</v>
      </c>
      <c r="J202" s="27">
        <v>1.28</v>
      </c>
      <c r="K202" s="27">
        <v>13339.41</v>
      </c>
      <c r="L202" s="68"/>
    </row>
    <row r="203" spans="1:12" x14ac:dyDescent="0.3">
      <c r="A203" s="45" t="s">
        <v>642</v>
      </c>
      <c r="B203" s="37" t="s">
        <v>353</v>
      </c>
      <c r="C203" s="38"/>
      <c r="D203" s="38"/>
      <c r="E203" s="38"/>
      <c r="F203" s="38"/>
      <c r="G203" s="46" t="s">
        <v>601</v>
      </c>
      <c r="H203" s="27">
        <v>642873.49</v>
      </c>
      <c r="I203" s="27">
        <v>170410.54</v>
      </c>
      <c r="J203" s="27">
        <v>0</v>
      </c>
      <c r="K203" s="27">
        <v>813284.03</v>
      </c>
      <c r="L203" s="68"/>
    </row>
    <row r="204" spans="1:12" x14ac:dyDescent="0.3">
      <c r="A204" s="45" t="s">
        <v>643</v>
      </c>
      <c r="B204" s="37" t="s">
        <v>353</v>
      </c>
      <c r="C204" s="38"/>
      <c r="D204" s="38"/>
      <c r="E204" s="38"/>
      <c r="F204" s="38"/>
      <c r="G204" s="46" t="s">
        <v>627</v>
      </c>
      <c r="H204" s="27">
        <v>90034.44</v>
      </c>
      <c r="I204" s="27">
        <v>6131.86</v>
      </c>
      <c r="J204" s="27">
        <v>19323.97</v>
      </c>
      <c r="K204" s="27">
        <v>76842.33</v>
      </c>
      <c r="L204" s="68"/>
    </row>
    <row r="205" spans="1:12" x14ac:dyDescent="0.3">
      <c r="A205" s="45" t="s">
        <v>644</v>
      </c>
      <c r="B205" s="37" t="s">
        <v>353</v>
      </c>
      <c r="C205" s="38"/>
      <c r="D205" s="38"/>
      <c r="E205" s="38"/>
      <c r="F205" s="38"/>
      <c r="G205" s="46" t="s">
        <v>629</v>
      </c>
      <c r="H205" s="27">
        <v>3762.64</v>
      </c>
      <c r="I205" s="27">
        <v>796.07</v>
      </c>
      <c r="J205" s="27">
        <v>0</v>
      </c>
      <c r="K205" s="27">
        <v>4558.71</v>
      </c>
      <c r="L205" s="68"/>
    </row>
    <row r="206" spans="1:12" x14ac:dyDescent="0.3">
      <c r="A206" s="47" t="s">
        <v>353</v>
      </c>
      <c r="B206" s="37" t="s">
        <v>353</v>
      </c>
      <c r="C206" s="38"/>
      <c r="D206" s="38"/>
      <c r="E206" s="38"/>
      <c r="F206" s="38"/>
      <c r="G206" s="48" t="s">
        <v>353</v>
      </c>
      <c r="H206" s="26"/>
      <c r="I206" s="26"/>
      <c r="J206" s="26"/>
      <c r="K206" s="26"/>
      <c r="L206" s="69"/>
    </row>
    <row r="207" spans="1:12" x14ac:dyDescent="0.3">
      <c r="A207" s="43" t="s">
        <v>652</v>
      </c>
      <c r="B207" s="37" t="s">
        <v>353</v>
      </c>
      <c r="C207" s="38"/>
      <c r="D207" s="38"/>
      <c r="E207" s="44" t="s">
        <v>653</v>
      </c>
      <c r="F207" s="40"/>
      <c r="G207" s="40"/>
      <c r="H207" s="25">
        <v>88633.93</v>
      </c>
      <c r="I207" s="25">
        <v>36856.339999999997</v>
      </c>
      <c r="J207" s="25">
        <v>14151.21</v>
      </c>
      <c r="K207" s="25">
        <v>111339.06</v>
      </c>
      <c r="L207" s="74">
        <f>I207-J207</f>
        <v>22705.129999999997</v>
      </c>
    </row>
    <row r="208" spans="1:12" x14ac:dyDescent="0.3">
      <c r="A208" s="43" t="s">
        <v>654</v>
      </c>
      <c r="B208" s="37" t="s">
        <v>353</v>
      </c>
      <c r="C208" s="38"/>
      <c r="D208" s="38"/>
      <c r="E208" s="38"/>
      <c r="F208" s="44" t="s">
        <v>603</v>
      </c>
      <c r="G208" s="40"/>
      <c r="H208" s="25">
        <v>88633.93</v>
      </c>
      <c r="I208" s="25">
        <v>36856.339999999997</v>
      </c>
      <c r="J208" s="25">
        <v>14151.21</v>
      </c>
      <c r="K208" s="25">
        <v>111339.06</v>
      </c>
      <c r="L208" s="72"/>
    </row>
    <row r="209" spans="1:12" x14ac:dyDescent="0.3">
      <c r="A209" s="45" t="s">
        <v>655</v>
      </c>
      <c r="B209" s="37" t="s">
        <v>353</v>
      </c>
      <c r="C209" s="38"/>
      <c r="D209" s="38"/>
      <c r="E209" s="38"/>
      <c r="F209" s="38"/>
      <c r="G209" s="46" t="s">
        <v>587</v>
      </c>
      <c r="H209" s="27">
        <v>37120.559999999998</v>
      </c>
      <c r="I209" s="27">
        <v>6993.22</v>
      </c>
      <c r="J209" s="27">
        <v>0</v>
      </c>
      <c r="K209" s="27">
        <v>44113.78</v>
      </c>
      <c r="L209" s="68"/>
    </row>
    <row r="210" spans="1:12" x14ac:dyDescent="0.3">
      <c r="A210" s="45" t="s">
        <v>656</v>
      </c>
      <c r="B210" s="37" t="s">
        <v>353</v>
      </c>
      <c r="C210" s="38"/>
      <c r="D210" s="38"/>
      <c r="E210" s="38"/>
      <c r="F210" s="38"/>
      <c r="G210" s="46" t="s">
        <v>589</v>
      </c>
      <c r="H210" s="27">
        <v>12664.51</v>
      </c>
      <c r="I210" s="27">
        <v>15720.72</v>
      </c>
      <c r="J210" s="27">
        <v>9328.66</v>
      </c>
      <c r="K210" s="27">
        <v>19056.57</v>
      </c>
      <c r="L210" s="68"/>
    </row>
    <row r="211" spans="1:12" x14ac:dyDescent="0.3">
      <c r="A211" s="45" t="s">
        <v>657</v>
      </c>
      <c r="B211" s="37" t="s">
        <v>353</v>
      </c>
      <c r="C211" s="38"/>
      <c r="D211" s="38"/>
      <c r="E211" s="38"/>
      <c r="F211" s="38"/>
      <c r="G211" s="46" t="s">
        <v>591</v>
      </c>
      <c r="H211" s="27">
        <v>4461.7</v>
      </c>
      <c r="I211" s="27">
        <v>5496.82</v>
      </c>
      <c r="J211" s="27">
        <v>4397.46</v>
      </c>
      <c r="K211" s="27">
        <v>5561.06</v>
      </c>
      <c r="L211" s="68"/>
    </row>
    <row r="212" spans="1:12" x14ac:dyDescent="0.3">
      <c r="A212" s="45" t="s">
        <v>659</v>
      </c>
      <c r="B212" s="37" t="s">
        <v>353</v>
      </c>
      <c r="C212" s="38"/>
      <c r="D212" s="38"/>
      <c r="E212" s="38"/>
      <c r="F212" s="38"/>
      <c r="G212" s="46" t="s">
        <v>636</v>
      </c>
      <c r="H212" s="27">
        <v>787.98</v>
      </c>
      <c r="I212" s="27">
        <v>0</v>
      </c>
      <c r="J212" s="27">
        <v>0</v>
      </c>
      <c r="K212" s="27">
        <v>787.98</v>
      </c>
      <c r="L212" s="68"/>
    </row>
    <row r="213" spans="1:12" x14ac:dyDescent="0.3">
      <c r="A213" s="45" t="s">
        <v>660</v>
      </c>
      <c r="B213" s="37" t="s">
        <v>353</v>
      </c>
      <c r="C213" s="38"/>
      <c r="D213" s="38"/>
      <c r="E213" s="38"/>
      <c r="F213" s="38"/>
      <c r="G213" s="46" t="s">
        <v>593</v>
      </c>
      <c r="H213" s="27">
        <v>10944.04</v>
      </c>
      <c r="I213" s="27">
        <v>2830.06</v>
      </c>
      <c r="J213" s="27">
        <v>0</v>
      </c>
      <c r="K213" s="27">
        <v>13774.1</v>
      </c>
      <c r="L213" s="68"/>
    </row>
    <row r="214" spans="1:12" x14ac:dyDescent="0.3">
      <c r="A214" s="45" t="s">
        <v>661</v>
      </c>
      <c r="B214" s="37" t="s">
        <v>353</v>
      </c>
      <c r="C214" s="38"/>
      <c r="D214" s="38"/>
      <c r="E214" s="38"/>
      <c r="F214" s="38"/>
      <c r="G214" s="46" t="s">
        <v>595</v>
      </c>
      <c r="H214" s="27">
        <v>3234.62</v>
      </c>
      <c r="I214" s="27">
        <v>835.05</v>
      </c>
      <c r="J214" s="27">
        <v>0</v>
      </c>
      <c r="K214" s="27">
        <v>4069.67</v>
      </c>
      <c r="L214" s="68"/>
    </row>
    <row r="215" spans="1:12" x14ac:dyDescent="0.3">
      <c r="A215" s="45" t="s">
        <v>662</v>
      </c>
      <c r="B215" s="37" t="s">
        <v>353</v>
      </c>
      <c r="C215" s="38"/>
      <c r="D215" s="38"/>
      <c r="E215" s="38"/>
      <c r="F215" s="38"/>
      <c r="G215" s="46" t="s">
        <v>597</v>
      </c>
      <c r="H215" s="27">
        <v>413</v>
      </c>
      <c r="I215" s="27">
        <v>104.36</v>
      </c>
      <c r="J215" s="27">
        <v>0</v>
      </c>
      <c r="K215" s="27">
        <v>517.36</v>
      </c>
      <c r="L215" s="68"/>
    </row>
    <row r="216" spans="1:12" x14ac:dyDescent="0.3">
      <c r="A216" s="45" t="s">
        <v>663</v>
      </c>
      <c r="B216" s="37" t="s">
        <v>353</v>
      </c>
      <c r="C216" s="38"/>
      <c r="D216" s="38"/>
      <c r="E216" s="38"/>
      <c r="F216" s="38"/>
      <c r="G216" s="46" t="s">
        <v>623</v>
      </c>
      <c r="H216" s="27">
        <v>4222.59</v>
      </c>
      <c r="I216" s="27">
        <v>1526.43</v>
      </c>
      <c r="J216" s="27">
        <v>350.73</v>
      </c>
      <c r="K216" s="27">
        <v>5398.29</v>
      </c>
      <c r="L216" s="68"/>
    </row>
    <row r="217" spans="1:12" x14ac:dyDescent="0.3">
      <c r="A217" s="45" t="s">
        <v>664</v>
      </c>
      <c r="B217" s="37" t="s">
        <v>353</v>
      </c>
      <c r="C217" s="38"/>
      <c r="D217" s="38"/>
      <c r="E217" s="38"/>
      <c r="F217" s="38"/>
      <c r="G217" s="46" t="s">
        <v>599</v>
      </c>
      <c r="H217" s="27">
        <v>401.29</v>
      </c>
      <c r="I217" s="27">
        <v>93.93</v>
      </c>
      <c r="J217" s="27">
        <v>0</v>
      </c>
      <c r="K217" s="27">
        <v>495.22</v>
      </c>
      <c r="L217" s="68"/>
    </row>
    <row r="218" spans="1:12" x14ac:dyDescent="0.3">
      <c r="A218" s="45" t="s">
        <v>665</v>
      </c>
      <c r="B218" s="37" t="s">
        <v>353</v>
      </c>
      <c r="C218" s="38"/>
      <c r="D218" s="38"/>
      <c r="E218" s="38"/>
      <c r="F218" s="38"/>
      <c r="G218" s="46" t="s">
        <v>601</v>
      </c>
      <c r="H218" s="27">
        <v>12396.7</v>
      </c>
      <c r="I218" s="27">
        <v>3213.21</v>
      </c>
      <c r="J218" s="27">
        <v>0</v>
      </c>
      <c r="K218" s="27">
        <v>15609.91</v>
      </c>
      <c r="L218" s="68"/>
    </row>
    <row r="219" spans="1:12" x14ac:dyDescent="0.3">
      <c r="A219" s="45" t="s">
        <v>666</v>
      </c>
      <c r="B219" s="37" t="s">
        <v>353</v>
      </c>
      <c r="C219" s="38"/>
      <c r="D219" s="38"/>
      <c r="E219" s="38"/>
      <c r="F219" s="38"/>
      <c r="G219" s="46" t="s">
        <v>627</v>
      </c>
      <c r="H219" s="27">
        <v>1986.94</v>
      </c>
      <c r="I219" s="27">
        <v>42.54</v>
      </c>
      <c r="J219" s="27">
        <v>74.36</v>
      </c>
      <c r="K219" s="27">
        <v>1955.12</v>
      </c>
      <c r="L219" s="68"/>
    </row>
    <row r="220" spans="1:12" x14ac:dyDescent="0.3">
      <c r="A220" s="47" t="s">
        <v>353</v>
      </c>
      <c r="B220" s="37" t="s">
        <v>353</v>
      </c>
      <c r="C220" s="38"/>
      <c r="D220" s="38"/>
      <c r="E220" s="38"/>
      <c r="F220" s="38"/>
      <c r="G220" s="48" t="s">
        <v>353</v>
      </c>
      <c r="H220" s="26"/>
      <c r="I220" s="26"/>
      <c r="J220" s="26"/>
      <c r="K220" s="26"/>
      <c r="L220" s="69"/>
    </row>
    <row r="221" spans="1:12" x14ac:dyDescent="0.3">
      <c r="A221" s="43" t="s">
        <v>667</v>
      </c>
      <c r="B221" s="37" t="s">
        <v>353</v>
      </c>
      <c r="C221" s="38"/>
      <c r="D221" s="44" t="s">
        <v>668</v>
      </c>
      <c r="E221" s="40"/>
      <c r="F221" s="40"/>
      <c r="G221" s="40"/>
      <c r="H221" s="25">
        <v>1465266.3</v>
      </c>
      <c r="I221" s="25">
        <v>414633.16</v>
      </c>
      <c r="J221" s="25">
        <v>0.03</v>
      </c>
      <c r="K221" s="25">
        <v>1879899.43</v>
      </c>
      <c r="L221" s="74">
        <f>I221-J221</f>
        <v>414633.12999999995</v>
      </c>
    </row>
    <row r="222" spans="1:12" x14ac:dyDescent="0.3">
      <c r="A222" s="43" t="s">
        <v>669</v>
      </c>
      <c r="B222" s="37" t="s">
        <v>353</v>
      </c>
      <c r="C222" s="38"/>
      <c r="D222" s="38"/>
      <c r="E222" s="44" t="s">
        <v>668</v>
      </c>
      <c r="F222" s="40"/>
      <c r="G222" s="40"/>
      <c r="H222" s="25">
        <v>1465266.3</v>
      </c>
      <c r="I222" s="25">
        <v>414633.16</v>
      </c>
      <c r="J222" s="25">
        <v>0.03</v>
      </c>
      <c r="K222" s="25">
        <v>1879899.43</v>
      </c>
      <c r="L222" s="72"/>
    </row>
    <row r="223" spans="1:12" x14ac:dyDescent="0.3">
      <c r="A223" s="43" t="s">
        <v>670</v>
      </c>
      <c r="B223" s="37" t="s">
        <v>353</v>
      </c>
      <c r="C223" s="38"/>
      <c r="D223" s="38"/>
      <c r="E223" s="38"/>
      <c r="F223" s="44" t="s">
        <v>668</v>
      </c>
      <c r="G223" s="40"/>
      <c r="H223" s="25">
        <v>1465266.3</v>
      </c>
      <c r="I223" s="25">
        <v>414633.16</v>
      </c>
      <c r="J223" s="25">
        <v>0.03</v>
      </c>
      <c r="K223" s="25">
        <v>1879899.43</v>
      </c>
      <c r="L223" s="72"/>
    </row>
    <row r="224" spans="1:12" x14ac:dyDescent="0.3">
      <c r="A224" s="45" t="s">
        <v>671</v>
      </c>
      <c r="B224" s="37" t="s">
        <v>353</v>
      </c>
      <c r="C224" s="38"/>
      <c r="D224" s="38"/>
      <c r="E224" s="38"/>
      <c r="F224" s="38"/>
      <c r="G224" s="46" t="s">
        <v>672</v>
      </c>
      <c r="H224" s="27">
        <v>63840</v>
      </c>
      <c r="I224" s="27">
        <v>15770</v>
      </c>
      <c r="J224" s="27">
        <v>0</v>
      </c>
      <c r="K224" s="27">
        <v>79610</v>
      </c>
      <c r="L224" s="74">
        <f t="shared" ref="L224:L231" si="0">I224-J224</f>
        <v>15770</v>
      </c>
    </row>
    <row r="225" spans="1:12" x14ac:dyDescent="0.3">
      <c r="A225" s="45" t="s">
        <v>673</v>
      </c>
      <c r="B225" s="37" t="s">
        <v>353</v>
      </c>
      <c r="C225" s="38"/>
      <c r="D225" s="38"/>
      <c r="E225" s="38"/>
      <c r="F225" s="38"/>
      <c r="G225" s="46" t="s">
        <v>674</v>
      </c>
      <c r="H225" s="27">
        <v>18301.5</v>
      </c>
      <c r="I225" s="27">
        <v>6100.5</v>
      </c>
      <c r="J225" s="27">
        <v>0</v>
      </c>
      <c r="K225" s="27">
        <v>24402</v>
      </c>
      <c r="L225" s="74">
        <f t="shared" si="0"/>
        <v>6100.5</v>
      </c>
    </row>
    <row r="226" spans="1:12" x14ac:dyDescent="0.3">
      <c r="A226" s="45" t="s">
        <v>677</v>
      </c>
      <c r="B226" s="37" t="s">
        <v>353</v>
      </c>
      <c r="C226" s="38"/>
      <c r="D226" s="38"/>
      <c r="E226" s="38"/>
      <c r="F226" s="38"/>
      <c r="G226" s="46" t="s">
        <v>678</v>
      </c>
      <c r="H226" s="27">
        <v>8932.91</v>
      </c>
      <c r="I226" s="27">
        <v>1931.44</v>
      </c>
      <c r="J226" s="27">
        <v>0</v>
      </c>
      <c r="K226" s="27">
        <v>10864.35</v>
      </c>
      <c r="L226" s="74">
        <f t="shared" si="0"/>
        <v>1931.44</v>
      </c>
    </row>
    <row r="227" spans="1:12" x14ac:dyDescent="0.3">
      <c r="A227" s="45" t="s">
        <v>679</v>
      </c>
      <c r="B227" s="37" t="s">
        <v>353</v>
      </c>
      <c r="C227" s="38"/>
      <c r="D227" s="38"/>
      <c r="E227" s="38"/>
      <c r="F227" s="38"/>
      <c r="G227" s="46" t="s">
        <v>680</v>
      </c>
      <c r="H227" s="27">
        <v>595394.76</v>
      </c>
      <c r="I227" s="27">
        <v>148848.69</v>
      </c>
      <c r="J227" s="27">
        <v>0</v>
      </c>
      <c r="K227" s="27">
        <v>744243.45</v>
      </c>
      <c r="L227" s="74">
        <f t="shared" si="0"/>
        <v>148848.69</v>
      </c>
    </row>
    <row r="228" spans="1:12" x14ac:dyDescent="0.3">
      <c r="A228" s="45" t="s">
        <v>681</v>
      </c>
      <c r="B228" s="37" t="s">
        <v>353</v>
      </c>
      <c r="C228" s="38"/>
      <c r="D228" s="38"/>
      <c r="E228" s="38"/>
      <c r="F228" s="38"/>
      <c r="G228" s="46" t="s">
        <v>682</v>
      </c>
      <c r="H228" s="27">
        <v>22482</v>
      </c>
      <c r="I228" s="27">
        <v>7120.5</v>
      </c>
      <c r="J228" s="27">
        <v>0</v>
      </c>
      <c r="K228" s="27">
        <v>29602.5</v>
      </c>
      <c r="L228" s="74">
        <f t="shared" si="0"/>
        <v>7120.5</v>
      </c>
    </row>
    <row r="229" spans="1:12" x14ac:dyDescent="0.3">
      <c r="A229" s="45" t="s">
        <v>683</v>
      </c>
      <c r="B229" s="37" t="s">
        <v>353</v>
      </c>
      <c r="C229" s="38"/>
      <c r="D229" s="38"/>
      <c r="E229" s="38"/>
      <c r="F229" s="38"/>
      <c r="G229" s="46" t="s">
        <v>684</v>
      </c>
      <c r="H229" s="27">
        <v>658740.75</v>
      </c>
      <c r="I229" s="27">
        <v>202598.39</v>
      </c>
      <c r="J229" s="27">
        <v>0</v>
      </c>
      <c r="K229" s="27">
        <v>861339.14</v>
      </c>
      <c r="L229" s="74">
        <f t="shared" si="0"/>
        <v>202598.39</v>
      </c>
    </row>
    <row r="230" spans="1:12" x14ac:dyDescent="0.3">
      <c r="A230" s="45" t="s">
        <v>685</v>
      </c>
      <c r="B230" s="37" t="s">
        <v>353</v>
      </c>
      <c r="C230" s="38"/>
      <c r="D230" s="38"/>
      <c r="E230" s="38"/>
      <c r="F230" s="38"/>
      <c r="G230" s="46" t="s">
        <v>686</v>
      </c>
      <c r="H230" s="27">
        <v>30756.61</v>
      </c>
      <c r="I230" s="27">
        <v>15696.63</v>
      </c>
      <c r="J230" s="27">
        <v>0.01</v>
      </c>
      <c r="K230" s="27">
        <v>46453.23</v>
      </c>
      <c r="L230" s="74">
        <f t="shared" si="0"/>
        <v>15696.619999999999</v>
      </c>
    </row>
    <row r="231" spans="1:12" x14ac:dyDescent="0.3">
      <c r="A231" s="45" t="s">
        <v>687</v>
      </c>
      <c r="B231" s="37" t="s">
        <v>353</v>
      </c>
      <c r="C231" s="38"/>
      <c r="D231" s="38"/>
      <c r="E231" s="38"/>
      <c r="F231" s="38"/>
      <c r="G231" s="46" t="s">
        <v>688</v>
      </c>
      <c r="H231" s="27">
        <v>66817.77</v>
      </c>
      <c r="I231" s="27">
        <v>16567.009999999998</v>
      </c>
      <c r="J231" s="27">
        <v>0.02</v>
      </c>
      <c r="K231" s="27">
        <v>83384.759999999995</v>
      </c>
      <c r="L231" s="74">
        <f t="shared" si="0"/>
        <v>16566.989999999998</v>
      </c>
    </row>
    <row r="232" spans="1:12" x14ac:dyDescent="0.3">
      <c r="A232" s="47" t="s">
        <v>353</v>
      </c>
      <c r="B232" s="37" t="s">
        <v>353</v>
      </c>
      <c r="C232" s="38"/>
      <c r="D232" s="38"/>
      <c r="E232" s="38"/>
      <c r="F232" s="38"/>
      <c r="G232" s="48" t="s">
        <v>353</v>
      </c>
      <c r="H232" s="26"/>
      <c r="I232" s="26"/>
      <c r="J232" s="26"/>
      <c r="K232" s="26"/>
      <c r="L232" s="69"/>
    </row>
    <row r="233" spans="1:12" x14ac:dyDescent="0.3">
      <c r="A233" s="43" t="s">
        <v>689</v>
      </c>
      <c r="B233" s="36" t="s">
        <v>353</v>
      </c>
      <c r="C233" s="44" t="s">
        <v>690</v>
      </c>
      <c r="D233" s="40"/>
      <c r="E233" s="40"/>
      <c r="F233" s="40"/>
      <c r="G233" s="40"/>
      <c r="H233" s="25">
        <v>456276.24</v>
      </c>
      <c r="I233" s="25">
        <v>124084.58</v>
      </c>
      <c r="J233" s="25">
        <v>3.03</v>
      </c>
      <c r="K233" s="25">
        <v>580357.79</v>
      </c>
      <c r="L233" s="74">
        <f>I233-J233</f>
        <v>124081.55</v>
      </c>
    </row>
    <row r="234" spans="1:12" x14ac:dyDescent="0.3">
      <c r="A234" s="43" t="s">
        <v>691</v>
      </c>
      <c r="B234" s="37" t="s">
        <v>353</v>
      </c>
      <c r="C234" s="38"/>
      <c r="D234" s="44" t="s">
        <v>690</v>
      </c>
      <c r="E234" s="40"/>
      <c r="F234" s="40"/>
      <c r="G234" s="40"/>
      <c r="H234" s="25">
        <v>456276.24</v>
      </c>
      <c r="I234" s="25">
        <v>124084.58</v>
      </c>
      <c r="J234" s="25">
        <v>3.03</v>
      </c>
      <c r="K234" s="25">
        <v>580357.79</v>
      </c>
      <c r="L234" s="72"/>
    </row>
    <row r="235" spans="1:12" x14ac:dyDescent="0.3">
      <c r="A235" s="43" t="s">
        <v>692</v>
      </c>
      <c r="B235" s="37" t="s">
        <v>353</v>
      </c>
      <c r="C235" s="38"/>
      <c r="D235" s="38"/>
      <c r="E235" s="44" t="s">
        <v>690</v>
      </c>
      <c r="F235" s="40"/>
      <c r="G235" s="40"/>
      <c r="H235" s="25">
        <v>456276.24</v>
      </c>
      <c r="I235" s="25">
        <v>124084.58</v>
      </c>
      <c r="J235" s="25">
        <v>3.03</v>
      </c>
      <c r="K235" s="25">
        <v>580357.79</v>
      </c>
      <c r="L235" s="72"/>
    </row>
    <row r="236" spans="1:12" x14ac:dyDescent="0.3">
      <c r="A236" s="43" t="s">
        <v>693</v>
      </c>
      <c r="B236" s="37" t="s">
        <v>353</v>
      </c>
      <c r="C236" s="38"/>
      <c r="D236" s="38"/>
      <c r="E236" s="38"/>
      <c r="F236" s="44" t="s">
        <v>694</v>
      </c>
      <c r="G236" s="40"/>
      <c r="H236" s="25">
        <v>49955.87</v>
      </c>
      <c r="I236" s="25">
        <v>16555.580000000002</v>
      </c>
      <c r="J236" s="25">
        <v>0.01</v>
      </c>
      <c r="K236" s="25">
        <v>66511.44</v>
      </c>
      <c r="L236" s="74">
        <f>I236-J236</f>
        <v>16555.570000000003</v>
      </c>
    </row>
    <row r="237" spans="1:12" x14ac:dyDescent="0.3">
      <c r="A237" s="45" t="s">
        <v>695</v>
      </c>
      <c r="B237" s="37" t="s">
        <v>353</v>
      </c>
      <c r="C237" s="38"/>
      <c r="D237" s="38"/>
      <c r="E237" s="38"/>
      <c r="F237" s="38"/>
      <c r="G237" s="46" t="s">
        <v>696</v>
      </c>
      <c r="H237" s="27">
        <v>49955.87</v>
      </c>
      <c r="I237" s="27">
        <v>16555.580000000002</v>
      </c>
      <c r="J237" s="27">
        <v>0.01</v>
      </c>
      <c r="K237" s="27">
        <v>66511.44</v>
      </c>
      <c r="L237" s="68"/>
    </row>
    <row r="238" spans="1:12" x14ac:dyDescent="0.3">
      <c r="A238" s="47" t="s">
        <v>353</v>
      </c>
      <c r="B238" s="37" t="s">
        <v>353</v>
      </c>
      <c r="C238" s="38"/>
      <c r="D238" s="38"/>
      <c r="E238" s="38"/>
      <c r="F238" s="38"/>
      <c r="G238" s="48" t="s">
        <v>353</v>
      </c>
      <c r="H238" s="26"/>
      <c r="I238" s="26"/>
      <c r="J238" s="26"/>
      <c r="K238" s="26"/>
      <c r="L238" s="69"/>
    </row>
    <row r="239" spans="1:12" x14ac:dyDescent="0.3">
      <c r="A239" s="43" t="s">
        <v>697</v>
      </c>
      <c r="B239" s="37" t="s">
        <v>353</v>
      </c>
      <c r="C239" s="38"/>
      <c r="D239" s="38"/>
      <c r="E239" s="38"/>
      <c r="F239" s="44" t="s">
        <v>698</v>
      </c>
      <c r="G239" s="40"/>
      <c r="H239" s="25">
        <v>273077.40999999997</v>
      </c>
      <c r="I239" s="25">
        <v>66151.149999999994</v>
      </c>
      <c r="J239" s="25">
        <v>0</v>
      </c>
      <c r="K239" s="25">
        <v>339228.56</v>
      </c>
      <c r="L239" s="74">
        <f>I239-J239</f>
        <v>66151.149999999994</v>
      </c>
    </row>
    <row r="240" spans="1:12" x14ac:dyDescent="0.3">
      <c r="A240" s="45" t="s">
        <v>699</v>
      </c>
      <c r="B240" s="37" t="s">
        <v>353</v>
      </c>
      <c r="C240" s="38"/>
      <c r="D240" s="38"/>
      <c r="E240" s="38"/>
      <c r="F240" s="38"/>
      <c r="G240" s="46" t="s">
        <v>700</v>
      </c>
      <c r="H240" s="27">
        <v>104580.45</v>
      </c>
      <c r="I240" s="27">
        <v>23534.13</v>
      </c>
      <c r="J240" s="27">
        <v>0</v>
      </c>
      <c r="K240" s="27">
        <v>128114.58</v>
      </c>
      <c r="L240" s="74">
        <f>I240-J240</f>
        <v>23534.13</v>
      </c>
    </row>
    <row r="241" spans="1:12" x14ac:dyDescent="0.3">
      <c r="A241" s="45" t="s">
        <v>701</v>
      </c>
      <c r="B241" s="37" t="s">
        <v>353</v>
      </c>
      <c r="C241" s="38"/>
      <c r="D241" s="38"/>
      <c r="E241" s="38"/>
      <c r="F241" s="38"/>
      <c r="G241" s="46" t="s">
        <v>702</v>
      </c>
      <c r="H241" s="27">
        <v>120881.91</v>
      </c>
      <c r="I241" s="27">
        <v>26505.63</v>
      </c>
      <c r="J241" s="27">
        <v>0</v>
      </c>
      <c r="K241" s="27">
        <v>147387.54</v>
      </c>
      <c r="L241" s="74">
        <f>I241-J241</f>
        <v>26505.63</v>
      </c>
    </row>
    <row r="242" spans="1:12" x14ac:dyDescent="0.3">
      <c r="A242" s="45" t="s">
        <v>703</v>
      </c>
      <c r="B242" s="37" t="s">
        <v>353</v>
      </c>
      <c r="C242" s="38"/>
      <c r="D242" s="38"/>
      <c r="E242" s="38"/>
      <c r="F242" s="38"/>
      <c r="G242" s="46" t="s">
        <v>704</v>
      </c>
      <c r="H242" s="27">
        <v>18648.39</v>
      </c>
      <c r="I242" s="27">
        <v>9001.39</v>
      </c>
      <c r="J242" s="27">
        <v>0</v>
      </c>
      <c r="K242" s="27">
        <v>27649.78</v>
      </c>
      <c r="L242" s="74">
        <f>I242-J242</f>
        <v>9001.39</v>
      </c>
    </row>
    <row r="243" spans="1:12" x14ac:dyDescent="0.3">
      <c r="A243" s="45" t="s">
        <v>705</v>
      </c>
      <c r="B243" s="37" t="s">
        <v>353</v>
      </c>
      <c r="C243" s="38"/>
      <c r="D243" s="38"/>
      <c r="E243" s="38"/>
      <c r="F243" s="38"/>
      <c r="G243" s="46" t="s">
        <v>706</v>
      </c>
      <c r="H243" s="27">
        <v>28966.66</v>
      </c>
      <c r="I243" s="27">
        <v>7110</v>
      </c>
      <c r="J243" s="27">
        <v>0</v>
      </c>
      <c r="K243" s="27">
        <v>36076.660000000003</v>
      </c>
      <c r="L243" s="74">
        <f>I243-J243</f>
        <v>7110</v>
      </c>
    </row>
    <row r="244" spans="1:12" x14ac:dyDescent="0.3">
      <c r="A244" s="47" t="s">
        <v>353</v>
      </c>
      <c r="B244" s="37" t="s">
        <v>353</v>
      </c>
      <c r="C244" s="38"/>
      <c r="D244" s="38"/>
      <c r="E244" s="38"/>
      <c r="F244" s="38"/>
      <c r="G244" s="48" t="s">
        <v>353</v>
      </c>
      <c r="H244" s="26"/>
      <c r="I244" s="26"/>
      <c r="J244" s="26"/>
      <c r="K244" s="26"/>
      <c r="L244" s="69"/>
    </row>
    <row r="245" spans="1:12" x14ac:dyDescent="0.3">
      <c r="A245" s="43" t="s">
        <v>707</v>
      </c>
      <c r="B245" s="37" t="s">
        <v>353</v>
      </c>
      <c r="C245" s="38"/>
      <c r="D245" s="38"/>
      <c r="E245" s="38"/>
      <c r="F245" s="44" t="s">
        <v>708</v>
      </c>
      <c r="G245" s="40"/>
      <c r="H245" s="25">
        <v>8707</v>
      </c>
      <c r="I245" s="25">
        <v>0</v>
      </c>
      <c r="J245" s="25">
        <v>0</v>
      </c>
      <c r="K245" s="25">
        <v>8707</v>
      </c>
      <c r="L245" s="74">
        <f>I245-J245</f>
        <v>0</v>
      </c>
    </row>
    <row r="246" spans="1:12" x14ac:dyDescent="0.3">
      <c r="A246" s="45" t="s">
        <v>709</v>
      </c>
      <c r="B246" s="37" t="s">
        <v>353</v>
      </c>
      <c r="C246" s="38"/>
      <c r="D246" s="38"/>
      <c r="E246" s="38"/>
      <c r="F246" s="38"/>
      <c r="G246" s="46" t="s">
        <v>710</v>
      </c>
      <c r="H246" s="27">
        <v>61</v>
      </c>
      <c r="I246" s="27">
        <v>0</v>
      </c>
      <c r="J246" s="27">
        <v>0</v>
      </c>
      <c r="K246" s="27">
        <v>61</v>
      </c>
      <c r="L246" s="68"/>
    </row>
    <row r="247" spans="1:12" x14ac:dyDescent="0.3">
      <c r="A247" s="45" t="s">
        <v>711</v>
      </c>
      <c r="B247" s="37" t="s">
        <v>353</v>
      </c>
      <c r="C247" s="38"/>
      <c r="D247" s="38"/>
      <c r="E247" s="38"/>
      <c r="F247" s="38"/>
      <c r="G247" s="46" t="s">
        <v>712</v>
      </c>
      <c r="H247" s="27">
        <v>8646</v>
      </c>
      <c r="I247" s="27">
        <v>0</v>
      </c>
      <c r="J247" s="27">
        <v>0</v>
      </c>
      <c r="K247" s="27">
        <v>8646</v>
      </c>
      <c r="L247" s="68"/>
    </row>
    <row r="248" spans="1:12" x14ac:dyDescent="0.3">
      <c r="A248" s="47" t="s">
        <v>353</v>
      </c>
      <c r="B248" s="37" t="s">
        <v>353</v>
      </c>
      <c r="C248" s="38"/>
      <c r="D248" s="38"/>
      <c r="E248" s="38"/>
      <c r="F248" s="38"/>
      <c r="G248" s="48" t="s">
        <v>353</v>
      </c>
      <c r="H248" s="26"/>
      <c r="I248" s="26"/>
      <c r="J248" s="26"/>
      <c r="K248" s="26"/>
      <c r="L248" s="69"/>
    </row>
    <row r="249" spans="1:12" x14ac:dyDescent="0.3">
      <c r="A249" s="43" t="s">
        <v>719</v>
      </c>
      <c r="B249" s="37" t="s">
        <v>353</v>
      </c>
      <c r="C249" s="38"/>
      <c r="D249" s="38"/>
      <c r="E249" s="38"/>
      <c r="F249" s="44" t="s">
        <v>720</v>
      </c>
      <c r="G249" s="40"/>
      <c r="H249" s="25">
        <v>38233.99</v>
      </c>
      <c r="I249" s="25">
        <v>14012.25</v>
      </c>
      <c r="J249" s="25">
        <v>0</v>
      </c>
      <c r="K249" s="25">
        <v>52246.239999999998</v>
      </c>
      <c r="L249" s="74">
        <f>I249-J249</f>
        <v>14012.25</v>
      </c>
    </row>
    <row r="250" spans="1:12" x14ac:dyDescent="0.3">
      <c r="A250" s="45" t="s">
        <v>721</v>
      </c>
      <c r="B250" s="37" t="s">
        <v>353</v>
      </c>
      <c r="C250" s="38"/>
      <c r="D250" s="38"/>
      <c r="E250" s="38"/>
      <c r="F250" s="38"/>
      <c r="G250" s="46" t="s">
        <v>722</v>
      </c>
      <c r="H250" s="27">
        <v>20466.68</v>
      </c>
      <c r="I250" s="27">
        <v>8351.06</v>
      </c>
      <c r="J250" s="27">
        <v>0</v>
      </c>
      <c r="K250" s="27">
        <v>28817.74</v>
      </c>
      <c r="L250" s="68"/>
    </row>
    <row r="251" spans="1:12" x14ac:dyDescent="0.3">
      <c r="A251" s="45" t="s">
        <v>723</v>
      </c>
      <c r="B251" s="37" t="s">
        <v>353</v>
      </c>
      <c r="C251" s="38"/>
      <c r="D251" s="38"/>
      <c r="E251" s="38"/>
      <c r="F251" s="38"/>
      <c r="G251" s="46" t="s">
        <v>724</v>
      </c>
      <c r="H251" s="27">
        <v>6367.06</v>
      </c>
      <c r="I251" s="27">
        <v>5145.1899999999996</v>
      </c>
      <c r="J251" s="27">
        <v>0</v>
      </c>
      <c r="K251" s="27">
        <v>11512.25</v>
      </c>
      <c r="L251" s="68"/>
    </row>
    <row r="252" spans="1:12" x14ac:dyDescent="0.3">
      <c r="A252" s="45" t="s">
        <v>725</v>
      </c>
      <c r="B252" s="37" t="s">
        <v>353</v>
      </c>
      <c r="C252" s="38"/>
      <c r="D252" s="38"/>
      <c r="E252" s="38"/>
      <c r="F252" s="38"/>
      <c r="G252" s="46" t="s">
        <v>726</v>
      </c>
      <c r="H252" s="27">
        <v>4186</v>
      </c>
      <c r="I252" s="27">
        <v>0</v>
      </c>
      <c r="J252" s="27">
        <v>0</v>
      </c>
      <c r="K252" s="27">
        <v>4186</v>
      </c>
      <c r="L252" s="68"/>
    </row>
    <row r="253" spans="1:12" x14ac:dyDescent="0.3">
      <c r="A253" s="45" t="s">
        <v>727</v>
      </c>
      <c r="B253" s="37" t="s">
        <v>353</v>
      </c>
      <c r="C253" s="38"/>
      <c r="D253" s="38"/>
      <c r="E253" s="38"/>
      <c r="F253" s="38"/>
      <c r="G253" s="46" t="s">
        <v>728</v>
      </c>
      <c r="H253" s="27">
        <v>598</v>
      </c>
      <c r="I253" s="27">
        <v>0</v>
      </c>
      <c r="J253" s="27">
        <v>0</v>
      </c>
      <c r="K253" s="27">
        <v>598</v>
      </c>
      <c r="L253" s="68"/>
    </row>
    <row r="254" spans="1:12" x14ac:dyDescent="0.3">
      <c r="A254" s="45" t="s">
        <v>729</v>
      </c>
      <c r="B254" s="37" t="s">
        <v>353</v>
      </c>
      <c r="C254" s="38"/>
      <c r="D254" s="38"/>
      <c r="E254" s="38"/>
      <c r="F254" s="38"/>
      <c r="G254" s="46" t="s">
        <v>730</v>
      </c>
      <c r="H254" s="27">
        <v>5836.45</v>
      </c>
      <c r="I254" s="27">
        <v>516</v>
      </c>
      <c r="J254" s="27">
        <v>0</v>
      </c>
      <c r="K254" s="27">
        <v>6352.45</v>
      </c>
      <c r="L254" s="68"/>
    </row>
    <row r="255" spans="1:12" x14ac:dyDescent="0.3">
      <c r="A255" s="45" t="s">
        <v>731</v>
      </c>
      <c r="B255" s="37" t="s">
        <v>353</v>
      </c>
      <c r="C255" s="38"/>
      <c r="D255" s="38"/>
      <c r="E255" s="38"/>
      <c r="F255" s="38"/>
      <c r="G255" s="46" t="s">
        <v>686</v>
      </c>
      <c r="H255" s="27">
        <v>779.8</v>
      </c>
      <c r="I255" s="27">
        <v>0</v>
      </c>
      <c r="J255" s="27">
        <v>0</v>
      </c>
      <c r="K255" s="27">
        <v>779.8</v>
      </c>
      <c r="L255" s="68"/>
    </row>
    <row r="256" spans="1:12" x14ac:dyDescent="0.3">
      <c r="A256" s="47" t="s">
        <v>353</v>
      </c>
      <c r="B256" s="37" t="s">
        <v>353</v>
      </c>
      <c r="C256" s="38"/>
      <c r="D256" s="38"/>
      <c r="E256" s="38"/>
      <c r="F256" s="38"/>
      <c r="G256" s="48" t="s">
        <v>353</v>
      </c>
      <c r="H256" s="26"/>
      <c r="I256" s="26"/>
      <c r="J256" s="26"/>
      <c r="K256" s="26"/>
      <c r="L256" s="69"/>
    </row>
    <row r="257" spans="1:12" x14ac:dyDescent="0.3">
      <c r="A257" s="43" t="s">
        <v>732</v>
      </c>
      <c r="B257" s="37" t="s">
        <v>353</v>
      </c>
      <c r="C257" s="38"/>
      <c r="D257" s="38"/>
      <c r="E257" s="38"/>
      <c r="F257" s="44" t="s">
        <v>733</v>
      </c>
      <c r="G257" s="40"/>
      <c r="H257" s="25">
        <v>30285.02</v>
      </c>
      <c r="I257" s="25">
        <v>11648.24</v>
      </c>
      <c r="J257" s="25">
        <v>3</v>
      </c>
      <c r="K257" s="25">
        <v>41930.26</v>
      </c>
      <c r="L257" s="74">
        <f>I257-J257</f>
        <v>11645.24</v>
      </c>
    </row>
    <row r="258" spans="1:12" x14ac:dyDescent="0.3">
      <c r="A258" s="45" t="s">
        <v>734</v>
      </c>
      <c r="B258" s="37" t="s">
        <v>353</v>
      </c>
      <c r="C258" s="38"/>
      <c r="D258" s="38"/>
      <c r="E258" s="38"/>
      <c r="F258" s="38"/>
      <c r="G258" s="46" t="s">
        <v>538</v>
      </c>
      <c r="H258" s="27">
        <v>3551.62</v>
      </c>
      <c r="I258" s="27">
        <v>1538.07</v>
      </c>
      <c r="J258" s="27">
        <v>3</v>
      </c>
      <c r="K258" s="27">
        <v>5086.6899999999996</v>
      </c>
      <c r="L258" s="68"/>
    </row>
    <row r="259" spans="1:12" x14ac:dyDescent="0.3">
      <c r="A259" s="45" t="s">
        <v>735</v>
      </c>
      <c r="B259" s="37" t="s">
        <v>353</v>
      </c>
      <c r="C259" s="38"/>
      <c r="D259" s="38"/>
      <c r="E259" s="38"/>
      <c r="F259" s="38"/>
      <c r="G259" s="46" t="s">
        <v>736</v>
      </c>
      <c r="H259" s="27">
        <v>7278</v>
      </c>
      <c r="I259" s="27">
        <v>1670.9</v>
      </c>
      <c r="J259" s="27">
        <v>0</v>
      </c>
      <c r="K259" s="27">
        <v>8948.9</v>
      </c>
      <c r="L259" s="68"/>
    </row>
    <row r="260" spans="1:12" x14ac:dyDescent="0.3">
      <c r="A260" s="45" t="s">
        <v>737</v>
      </c>
      <c r="B260" s="37" t="s">
        <v>353</v>
      </c>
      <c r="C260" s="38"/>
      <c r="D260" s="38"/>
      <c r="E260" s="38"/>
      <c r="F260" s="38"/>
      <c r="G260" s="46" t="s">
        <v>738</v>
      </c>
      <c r="H260" s="27">
        <v>19455.400000000001</v>
      </c>
      <c r="I260" s="27">
        <v>8439.27</v>
      </c>
      <c r="J260" s="27">
        <v>0</v>
      </c>
      <c r="K260" s="27">
        <v>27894.67</v>
      </c>
      <c r="L260" s="68"/>
    </row>
    <row r="261" spans="1:12" x14ac:dyDescent="0.3">
      <c r="A261" s="47" t="s">
        <v>353</v>
      </c>
      <c r="B261" s="37" t="s">
        <v>353</v>
      </c>
      <c r="C261" s="38"/>
      <c r="D261" s="38"/>
      <c r="E261" s="38"/>
      <c r="F261" s="38"/>
      <c r="G261" s="48" t="s">
        <v>353</v>
      </c>
      <c r="H261" s="26"/>
      <c r="I261" s="26"/>
      <c r="J261" s="26"/>
      <c r="K261" s="26"/>
      <c r="L261" s="69"/>
    </row>
    <row r="262" spans="1:12" x14ac:dyDescent="0.3">
      <c r="A262" s="43" t="s">
        <v>739</v>
      </c>
      <c r="B262" s="37" t="s">
        <v>353</v>
      </c>
      <c r="C262" s="38"/>
      <c r="D262" s="38"/>
      <c r="E262" s="38"/>
      <c r="F262" s="44" t="s">
        <v>740</v>
      </c>
      <c r="G262" s="40"/>
      <c r="H262" s="25">
        <v>49914.25</v>
      </c>
      <c r="I262" s="25">
        <v>15717.36</v>
      </c>
      <c r="J262" s="25">
        <v>0.02</v>
      </c>
      <c r="K262" s="25">
        <v>65631.59</v>
      </c>
      <c r="L262" s="74">
        <f>I262-J262</f>
        <v>15717.34</v>
      </c>
    </row>
    <row r="263" spans="1:12" x14ac:dyDescent="0.3">
      <c r="A263" s="45" t="s">
        <v>741</v>
      </c>
      <c r="B263" s="37" t="s">
        <v>353</v>
      </c>
      <c r="C263" s="38"/>
      <c r="D263" s="38"/>
      <c r="E263" s="38"/>
      <c r="F263" s="38"/>
      <c r="G263" s="46" t="s">
        <v>742</v>
      </c>
      <c r="H263" s="27">
        <v>135.05000000000001</v>
      </c>
      <c r="I263" s="27">
        <v>11.99</v>
      </c>
      <c r="J263" s="27">
        <v>0</v>
      </c>
      <c r="K263" s="27">
        <v>147.04</v>
      </c>
      <c r="L263" s="68"/>
    </row>
    <row r="264" spans="1:12" x14ac:dyDescent="0.3">
      <c r="A264" s="45" t="s">
        <v>743</v>
      </c>
      <c r="B264" s="37" t="s">
        <v>353</v>
      </c>
      <c r="C264" s="38"/>
      <c r="D264" s="38"/>
      <c r="E264" s="38"/>
      <c r="F264" s="38"/>
      <c r="G264" s="46" t="s">
        <v>744</v>
      </c>
      <c r="H264" s="27">
        <v>3899.6</v>
      </c>
      <c r="I264" s="27">
        <v>609.96</v>
      </c>
      <c r="J264" s="27">
        <v>0</v>
      </c>
      <c r="K264" s="27">
        <v>4509.5600000000004</v>
      </c>
      <c r="L264" s="68"/>
    </row>
    <row r="265" spans="1:12" x14ac:dyDescent="0.3">
      <c r="A265" s="45" t="s">
        <v>745</v>
      </c>
      <c r="B265" s="37" t="s">
        <v>353</v>
      </c>
      <c r="C265" s="38"/>
      <c r="D265" s="38"/>
      <c r="E265" s="38"/>
      <c r="F265" s="38"/>
      <c r="G265" s="46" t="s">
        <v>746</v>
      </c>
      <c r="H265" s="27">
        <v>155</v>
      </c>
      <c r="I265" s="27">
        <v>56</v>
      </c>
      <c r="J265" s="27">
        <v>0</v>
      </c>
      <c r="K265" s="27">
        <v>211</v>
      </c>
      <c r="L265" s="68"/>
    </row>
    <row r="266" spans="1:12" x14ac:dyDescent="0.3">
      <c r="A266" s="45" t="s">
        <v>749</v>
      </c>
      <c r="B266" s="37" t="s">
        <v>353</v>
      </c>
      <c r="C266" s="38"/>
      <c r="D266" s="38"/>
      <c r="E266" s="38"/>
      <c r="F266" s="38"/>
      <c r="G266" s="46" t="s">
        <v>750</v>
      </c>
      <c r="H266" s="27">
        <v>4698.5200000000004</v>
      </c>
      <c r="I266" s="27">
        <v>0.02</v>
      </c>
      <c r="J266" s="27">
        <v>0.02</v>
      </c>
      <c r="K266" s="27">
        <v>4698.5200000000004</v>
      </c>
      <c r="L266" s="74">
        <f>I266-J266</f>
        <v>0</v>
      </c>
    </row>
    <row r="267" spans="1:12" x14ac:dyDescent="0.3">
      <c r="A267" s="45" t="s">
        <v>1009</v>
      </c>
      <c r="B267" s="37" t="s">
        <v>353</v>
      </c>
      <c r="C267" s="38"/>
      <c r="D267" s="38"/>
      <c r="E267" s="38"/>
      <c r="F267" s="38"/>
      <c r="G267" s="46" t="s">
        <v>792</v>
      </c>
      <c r="H267" s="27">
        <v>29104</v>
      </c>
      <c r="I267" s="27">
        <v>7276</v>
      </c>
      <c r="J267" s="27">
        <v>0</v>
      </c>
      <c r="K267" s="27">
        <v>36380</v>
      </c>
      <c r="L267" s="68"/>
    </row>
    <row r="268" spans="1:12" x14ac:dyDescent="0.3">
      <c r="A268" s="45" t="s">
        <v>753</v>
      </c>
      <c r="B268" s="37" t="s">
        <v>353</v>
      </c>
      <c r="C268" s="38"/>
      <c r="D268" s="38"/>
      <c r="E268" s="38"/>
      <c r="F268" s="38"/>
      <c r="G268" s="46" t="s">
        <v>754</v>
      </c>
      <c r="H268" s="27">
        <v>196</v>
      </c>
      <c r="I268" s="27">
        <v>0</v>
      </c>
      <c r="J268" s="27">
        <v>0</v>
      </c>
      <c r="K268" s="27">
        <v>196</v>
      </c>
      <c r="L268" s="68"/>
    </row>
    <row r="269" spans="1:12" x14ac:dyDescent="0.3">
      <c r="A269" s="45" t="s">
        <v>755</v>
      </c>
      <c r="B269" s="37" t="s">
        <v>353</v>
      </c>
      <c r="C269" s="38"/>
      <c r="D269" s="38"/>
      <c r="E269" s="38"/>
      <c r="F269" s="38"/>
      <c r="G269" s="46" t="s">
        <v>756</v>
      </c>
      <c r="H269" s="27">
        <v>4379</v>
      </c>
      <c r="I269" s="27">
        <v>19.899999999999999</v>
      </c>
      <c r="J269" s="27">
        <v>0</v>
      </c>
      <c r="K269" s="27">
        <v>4398.8999999999996</v>
      </c>
      <c r="L269" s="68"/>
    </row>
    <row r="270" spans="1:12" x14ac:dyDescent="0.3">
      <c r="A270" s="45" t="s">
        <v>759</v>
      </c>
      <c r="B270" s="37" t="s">
        <v>353</v>
      </c>
      <c r="C270" s="38"/>
      <c r="D270" s="38"/>
      <c r="E270" s="38"/>
      <c r="F270" s="38"/>
      <c r="G270" s="46" t="s">
        <v>760</v>
      </c>
      <c r="H270" s="27">
        <v>5583.64</v>
      </c>
      <c r="I270" s="27">
        <v>1626.66</v>
      </c>
      <c r="J270" s="27">
        <v>0</v>
      </c>
      <c r="K270" s="27">
        <v>7210.3</v>
      </c>
      <c r="L270" s="68"/>
    </row>
    <row r="271" spans="1:12" x14ac:dyDescent="0.3">
      <c r="A271" s="45" t="s">
        <v>761</v>
      </c>
      <c r="B271" s="37" t="s">
        <v>353</v>
      </c>
      <c r="C271" s="38"/>
      <c r="D271" s="38"/>
      <c r="E271" s="38"/>
      <c r="F271" s="38"/>
      <c r="G271" s="46" t="s">
        <v>762</v>
      </c>
      <c r="H271" s="27">
        <v>639.44000000000005</v>
      </c>
      <c r="I271" s="27">
        <v>56.95</v>
      </c>
      <c r="J271" s="27">
        <v>0</v>
      </c>
      <c r="K271" s="27">
        <v>696.39</v>
      </c>
      <c r="L271" s="68"/>
    </row>
    <row r="272" spans="1:12" x14ac:dyDescent="0.3">
      <c r="A272" s="45" t="s">
        <v>765</v>
      </c>
      <c r="B272" s="37" t="s">
        <v>353</v>
      </c>
      <c r="C272" s="38"/>
      <c r="D272" s="38"/>
      <c r="E272" s="38"/>
      <c r="F272" s="38"/>
      <c r="G272" s="46" t="s">
        <v>1019</v>
      </c>
      <c r="H272" s="27">
        <v>1124</v>
      </c>
      <c r="I272" s="27">
        <v>6059.88</v>
      </c>
      <c r="J272" s="27">
        <v>0</v>
      </c>
      <c r="K272" s="27">
        <v>7183.88</v>
      </c>
      <c r="L272" s="68"/>
    </row>
    <row r="273" spans="1:12" x14ac:dyDescent="0.3">
      <c r="A273" s="47" t="s">
        <v>353</v>
      </c>
      <c r="B273" s="37" t="s">
        <v>353</v>
      </c>
      <c r="C273" s="38"/>
      <c r="D273" s="38"/>
      <c r="E273" s="38"/>
      <c r="F273" s="38"/>
      <c r="G273" s="48" t="s">
        <v>353</v>
      </c>
      <c r="H273" s="26"/>
      <c r="I273" s="26"/>
      <c r="J273" s="26"/>
      <c r="K273" s="26"/>
      <c r="L273" s="69"/>
    </row>
    <row r="274" spans="1:12" x14ac:dyDescent="0.3">
      <c r="A274" s="43" t="s">
        <v>767</v>
      </c>
      <c r="B274" s="37" t="s">
        <v>353</v>
      </c>
      <c r="C274" s="38"/>
      <c r="D274" s="38"/>
      <c r="E274" s="38"/>
      <c r="F274" s="44" t="s">
        <v>768</v>
      </c>
      <c r="G274" s="40"/>
      <c r="H274" s="25">
        <v>6102.7</v>
      </c>
      <c r="I274" s="25">
        <v>0</v>
      </c>
      <c r="J274" s="25">
        <v>0</v>
      </c>
      <c r="K274" s="25">
        <v>6102.7</v>
      </c>
      <c r="L274" s="74">
        <f>I274-J274</f>
        <v>0</v>
      </c>
    </row>
    <row r="275" spans="1:12" x14ac:dyDescent="0.3">
      <c r="A275" s="45" t="s">
        <v>769</v>
      </c>
      <c r="B275" s="37" t="s">
        <v>353</v>
      </c>
      <c r="C275" s="38"/>
      <c r="D275" s="38"/>
      <c r="E275" s="38"/>
      <c r="F275" s="38"/>
      <c r="G275" s="46" t="s">
        <v>770</v>
      </c>
      <c r="H275" s="27">
        <v>800</v>
      </c>
      <c r="I275" s="27">
        <v>0</v>
      </c>
      <c r="J275" s="27">
        <v>0</v>
      </c>
      <c r="K275" s="27">
        <v>800</v>
      </c>
      <c r="L275" s="68"/>
    </row>
    <row r="276" spans="1:12" x14ac:dyDescent="0.3">
      <c r="A276" s="45" t="s">
        <v>771</v>
      </c>
      <c r="B276" s="37" t="s">
        <v>353</v>
      </c>
      <c r="C276" s="38"/>
      <c r="D276" s="38"/>
      <c r="E276" s="38"/>
      <c r="F276" s="38"/>
      <c r="G276" s="46" t="s">
        <v>772</v>
      </c>
      <c r="H276" s="27">
        <v>5287.7</v>
      </c>
      <c r="I276" s="27">
        <v>0</v>
      </c>
      <c r="J276" s="27">
        <v>0</v>
      </c>
      <c r="K276" s="27">
        <v>5287.7</v>
      </c>
      <c r="L276" s="68"/>
    </row>
    <row r="277" spans="1:12" x14ac:dyDescent="0.3">
      <c r="A277" s="45" t="s">
        <v>773</v>
      </c>
      <c r="B277" s="37" t="s">
        <v>353</v>
      </c>
      <c r="C277" s="38"/>
      <c r="D277" s="38"/>
      <c r="E277" s="38"/>
      <c r="F277" s="38"/>
      <c r="G277" s="46" t="s">
        <v>774</v>
      </c>
      <c r="H277" s="27">
        <v>15</v>
      </c>
      <c r="I277" s="27">
        <v>0</v>
      </c>
      <c r="J277" s="27">
        <v>0</v>
      </c>
      <c r="K277" s="27">
        <v>15</v>
      </c>
      <c r="L277" s="68"/>
    </row>
    <row r="278" spans="1:12" x14ac:dyDescent="0.3">
      <c r="A278" s="47" t="s">
        <v>353</v>
      </c>
      <c r="B278" s="37" t="s">
        <v>353</v>
      </c>
      <c r="C278" s="38"/>
      <c r="D278" s="38"/>
      <c r="E278" s="38"/>
      <c r="F278" s="38"/>
      <c r="G278" s="48" t="s">
        <v>353</v>
      </c>
      <c r="H278" s="26"/>
      <c r="I278" s="26"/>
      <c r="J278" s="26"/>
      <c r="K278" s="26"/>
      <c r="L278" s="69"/>
    </row>
    <row r="279" spans="1:12" x14ac:dyDescent="0.3">
      <c r="A279" s="43" t="s">
        <v>779</v>
      </c>
      <c r="B279" s="36" t="s">
        <v>353</v>
      </c>
      <c r="C279" s="44" t="s">
        <v>780</v>
      </c>
      <c r="D279" s="40"/>
      <c r="E279" s="40"/>
      <c r="F279" s="40"/>
      <c r="G279" s="40"/>
      <c r="H279" s="25">
        <v>113950.62</v>
      </c>
      <c r="I279" s="25">
        <v>18028.560000000001</v>
      </c>
      <c r="J279" s="25">
        <v>0</v>
      </c>
      <c r="K279" s="25">
        <v>131979.18</v>
      </c>
      <c r="L279" s="74">
        <f>I279-J279</f>
        <v>18028.560000000001</v>
      </c>
    </row>
    <row r="280" spans="1:12" x14ac:dyDescent="0.3">
      <c r="A280" s="43" t="s">
        <v>781</v>
      </c>
      <c r="B280" s="37" t="s">
        <v>353</v>
      </c>
      <c r="C280" s="38"/>
      <c r="D280" s="44" t="s">
        <v>780</v>
      </c>
      <c r="E280" s="40"/>
      <c r="F280" s="40"/>
      <c r="G280" s="40"/>
      <c r="H280" s="25">
        <v>113950.62</v>
      </c>
      <c r="I280" s="25">
        <v>18028.560000000001</v>
      </c>
      <c r="J280" s="25">
        <v>0</v>
      </c>
      <c r="K280" s="25">
        <v>131979.18</v>
      </c>
      <c r="L280" s="72"/>
    </row>
    <row r="281" spans="1:12" x14ac:dyDescent="0.3">
      <c r="A281" s="43" t="s">
        <v>782</v>
      </c>
      <c r="B281" s="37" t="s">
        <v>353</v>
      </c>
      <c r="C281" s="38"/>
      <c r="D281" s="38"/>
      <c r="E281" s="44" t="s">
        <v>780</v>
      </c>
      <c r="F281" s="40"/>
      <c r="G281" s="40"/>
      <c r="H281" s="25">
        <v>113950.62</v>
      </c>
      <c r="I281" s="25">
        <v>18028.560000000001</v>
      </c>
      <c r="J281" s="25">
        <v>0</v>
      </c>
      <c r="K281" s="25">
        <v>131979.18</v>
      </c>
      <c r="L281" s="72"/>
    </row>
    <row r="282" spans="1:12" x14ac:dyDescent="0.3">
      <c r="A282" s="43" t="s">
        <v>783</v>
      </c>
      <c r="B282" s="37" t="s">
        <v>353</v>
      </c>
      <c r="C282" s="38"/>
      <c r="D282" s="38"/>
      <c r="E282" s="38"/>
      <c r="F282" s="44" t="s">
        <v>784</v>
      </c>
      <c r="G282" s="40"/>
      <c r="H282" s="25">
        <v>74887.22</v>
      </c>
      <c r="I282" s="25">
        <v>9788.9699999999993</v>
      </c>
      <c r="J282" s="25">
        <v>0</v>
      </c>
      <c r="K282" s="25">
        <v>84676.19</v>
      </c>
      <c r="L282" s="74">
        <f>I282-J282</f>
        <v>9788.9699999999993</v>
      </c>
    </row>
    <row r="283" spans="1:12" x14ac:dyDescent="0.3">
      <c r="A283" s="45" t="s">
        <v>787</v>
      </c>
      <c r="B283" s="37" t="s">
        <v>353</v>
      </c>
      <c r="C283" s="38"/>
      <c r="D283" s="38"/>
      <c r="E283" s="38"/>
      <c r="F283" s="38"/>
      <c r="G283" s="46" t="s">
        <v>788</v>
      </c>
      <c r="H283" s="27">
        <v>4090</v>
      </c>
      <c r="I283" s="27">
        <v>0</v>
      </c>
      <c r="J283" s="27">
        <v>0</v>
      </c>
      <c r="K283" s="27">
        <v>4090</v>
      </c>
      <c r="L283" s="68"/>
    </row>
    <row r="284" spans="1:12" x14ac:dyDescent="0.3">
      <c r="A284" s="45" t="s">
        <v>789</v>
      </c>
      <c r="B284" s="37" t="s">
        <v>353</v>
      </c>
      <c r="C284" s="38"/>
      <c r="D284" s="38"/>
      <c r="E284" s="38"/>
      <c r="F284" s="38"/>
      <c r="G284" s="46" t="s">
        <v>790</v>
      </c>
      <c r="H284" s="27">
        <v>139.97999999999999</v>
      </c>
      <c r="I284" s="27">
        <v>0</v>
      </c>
      <c r="J284" s="27">
        <v>0</v>
      </c>
      <c r="K284" s="27">
        <v>139.97999999999999</v>
      </c>
      <c r="L284" s="68"/>
    </row>
    <row r="285" spans="1:12" x14ac:dyDescent="0.3">
      <c r="A285" s="45" t="s">
        <v>793</v>
      </c>
      <c r="B285" s="37" t="s">
        <v>353</v>
      </c>
      <c r="C285" s="38"/>
      <c r="D285" s="38"/>
      <c r="E285" s="38"/>
      <c r="F285" s="38"/>
      <c r="G285" s="46" t="s">
        <v>794</v>
      </c>
      <c r="H285" s="27">
        <v>1276.24</v>
      </c>
      <c r="I285" s="27">
        <v>2385.46</v>
      </c>
      <c r="J285" s="27">
        <v>0</v>
      </c>
      <c r="K285" s="27">
        <v>3661.7</v>
      </c>
      <c r="L285" s="68"/>
    </row>
    <row r="286" spans="1:12" x14ac:dyDescent="0.3">
      <c r="A286" s="45" t="s">
        <v>795</v>
      </c>
      <c r="B286" s="37" t="s">
        <v>353</v>
      </c>
      <c r="C286" s="38"/>
      <c r="D286" s="38"/>
      <c r="E286" s="38"/>
      <c r="F286" s="38"/>
      <c r="G286" s="46" t="s">
        <v>796</v>
      </c>
      <c r="H286" s="27">
        <v>16577.8</v>
      </c>
      <c r="I286" s="27">
        <v>4467.04</v>
      </c>
      <c r="J286" s="27">
        <v>0</v>
      </c>
      <c r="K286" s="27">
        <v>21044.84</v>
      </c>
      <c r="L286" s="68"/>
    </row>
    <row r="287" spans="1:12" x14ac:dyDescent="0.3">
      <c r="A287" s="45" t="s">
        <v>797</v>
      </c>
      <c r="B287" s="37" t="s">
        <v>353</v>
      </c>
      <c r="C287" s="38"/>
      <c r="D287" s="38"/>
      <c r="E287" s="38"/>
      <c r="F287" s="38"/>
      <c r="G287" s="46" t="s">
        <v>798</v>
      </c>
      <c r="H287" s="27">
        <v>5488.05</v>
      </c>
      <c r="I287" s="27">
        <v>0</v>
      </c>
      <c r="J287" s="27">
        <v>0</v>
      </c>
      <c r="K287" s="27">
        <v>5488.05</v>
      </c>
      <c r="L287" s="68"/>
    </row>
    <row r="288" spans="1:12" x14ac:dyDescent="0.3">
      <c r="A288" s="45" t="s">
        <v>799</v>
      </c>
      <c r="B288" s="37" t="s">
        <v>353</v>
      </c>
      <c r="C288" s="38"/>
      <c r="D288" s="38"/>
      <c r="E288" s="38"/>
      <c r="F288" s="38"/>
      <c r="G288" s="46" t="s">
        <v>800</v>
      </c>
      <c r="H288" s="27">
        <v>45530.64</v>
      </c>
      <c r="I288" s="27">
        <v>2936.47</v>
      </c>
      <c r="J288" s="27">
        <v>0</v>
      </c>
      <c r="K288" s="27">
        <v>48467.11</v>
      </c>
      <c r="L288" s="68"/>
    </row>
    <row r="289" spans="1:12" x14ac:dyDescent="0.3">
      <c r="A289" s="45" t="s">
        <v>801</v>
      </c>
      <c r="B289" s="37" t="s">
        <v>353</v>
      </c>
      <c r="C289" s="38"/>
      <c r="D289" s="38"/>
      <c r="E289" s="38"/>
      <c r="F289" s="38"/>
      <c r="G289" s="46" t="s">
        <v>802</v>
      </c>
      <c r="H289" s="27">
        <v>1784.51</v>
      </c>
      <c r="I289" s="27">
        <v>0</v>
      </c>
      <c r="J289" s="27">
        <v>0</v>
      </c>
      <c r="K289" s="27">
        <v>1784.51</v>
      </c>
      <c r="L289" s="68"/>
    </row>
    <row r="290" spans="1:12" x14ac:dyDescent="0.3">
      <c r="A290" s="47" t="s">
        <v>353</v>
      </c>
      <c r="B290" s="37" t="s">
        <v>353</v>
      </c>
      <c r="C290" s="38"/>
      <c r="D290" s="38"/>
      <c r="E290" s="38"/>
      <c r="F290" s="38"/>
      <c r="G290" s="48" t="s">
        <v>353</v>
      </c>
      <c r="H290" s="26"/>
      <c r="I290" s="26"/>
      <c r="J290" s="26"/>
      <c r="K290" s="26"/>
      <c r="L290" s="69"/>
    </row>
    <row r="291" spans="1:12" x14ac:dyDescent="0.3">
      <c r="A291" s="43" t="s">
        <v>803</v>
      </c>
      <c r="B291" s="37" t="s">
        <v>353</v>
      </c>
      <c r="C291" s="38"/>
      <c r="D291" s="38"/>
      <c r="E291" s="38"/>
      <c r="F291" s="44" t="s">
        <v>804</v>
      </c>
      <c r="G291" s="40"/>
      <c r="H291" s="25">
        <v>10741.32</v>
      </c>
      <c r="I291" s="25">
        <v>3203.44</v>
      </c>
      <c r="J291" s="25">
        <v>0</v>
      </c>
      <c r="K291" s="25">
        <v>13944.76</v>
      </c>
      <c r="L291" s="74">
        <f>I291-J291</f>
        <v>3203.44</v>
      </c>
    </row>
    <row r="292" spans="1:12" x14ac:dyDescent="0.3">
      <c r="A292" s="45" t="s">
        <v>805</v>
      </c>
      <c r="B292" s="37" t="s">
        <v>353</v>
      </c>
      <c r="C292" s="38"/>
      <c r="D292" s="38"/>
      <c r="E292" s="38"/>
      <c r="F292" s="38"/>
      <c r="G292" s="46" t="s">
        <v>806</v>
      </c>
      <c r="H292" s="27">
        <v>132</v>
      </c>
      <c r="I292" s="27">
        <v>417</v>
      </c>
      <c r="J292" s="27">
        <v>0</v>
      </c>
      <c r="K292" s="27">
        <v>549</v>
      </c>
      <c r="L292" s="68"/>
    </row>
    <row r="293" spans="1:12" x14ac:dyDescent="0.3">
      <c r="A293" s="45" t="s">
        <v>807</v>
      </c>
      <c r="B293" s="37" t="s">
        <v>353</v>
      </c>
      <c r="C293" s="38"/>
      <c r="D293" s="38"/>
      <c r="E293" s="38"/>
      <c r="F293" s="38"/>
      <c r="G293" s="46" t="s">
        <v>808</v>
      </c>
      <c r="H293" s="27">
        <v>10609.32</v>
      </c>
      <c r="I293" s="27">
        <v>2786.44</v>
      </c>
      <c r="J293" s="27">
        <v>0</v>
      </c>
      <c r="K293" s="27">
        <v>13395.76</v>
      </c>
      <c r="L293" s="68"/>
    </row>
    <row r="294" spans="1:12" x14ac:dyDescent="0.3">
      <c r="A294" s="47" t="s">
        <v>353</v>
      </c>
      <c r="B294" s="37" t="s">
        <v>353</v>
      </c>
      <c r="C294" s="38"/>
      <c r="D294" s="38"/>
      <c r="E294" s="38"/>
      <c r="F294" s="38"/>
      <c r="G294" s="48" t="s">
        <v>353</v>
      </c>
      <c r="H294" s="26"/>
      <c r="I294" s="26"/>
      <c r="J294" s="26"/>
      <c r="K294" s="26"/>
      <c r="L294" s="69"/>
    </row>
    <row r="295" spans="1:12" x14ac:dyDescent="0.3">
      <c r="A295" s="43" t="s">
        <v>811</v>
      </c>
      <c r="B295" s="37" t="s">
        <v>353</v>
      </c>
      <c r="C295" s="38"/>
      <c r="D295" s="38"/>
      <c r="E295" s="38"/>
      <c r="F295" s="44" t="s">
        <v>812</v>
      </c>
      <c r="G295" s="40"/>
      <c r="H295" s="25">
        <v>17704.560000000001</v>
      </c>
      <c r="I295" s="25">
        <v>4573.67</v>
      </c>
      <c r="J295" s="25">
        <v>0</v>
      </c>
      <c r="K295" s="25">
        <v>22278.23</v>
      </c>
      <c r="L295" s="74">
        <f>I295-J295</f>
        <v>4573.67</v>
      </c>
    </row>
    <row r="296" spans="1:12" x14ac:dyDescent="0.3">
      <c r="A296" s="45" t="s">
        <v>813</v>
      </c>
      <c r="B296" s="37" t="s">
        <v>353</v>
      </c>
      <c r="C296" s="38"/>
      <c r="D296" s="38"/>
      <c r="E296" s="38"/>
      <c r="F296" s="38"/>
      <c r="G296" s="46" t="s">
        <v>814</v>
      </c>
      <c r="H296" s="27">
        <v>17704.560000000001</v>
      </c>
      <c r="I296" s="27">
        <v>4573.67</v>
      </c>
      <c r="J296" s="27">
        <v>0</v>
      </c>
      <c r="K296" s="27">
        <v>22278.23</v>
      </c>
      <c r="L296" s="68"/>
    </row>
    <row r="297" spans="1:12" x14ac:dyDescent="0.3">
      <c r="A297" s="47" t="s">
        <v>353</v>
      </c>
      <c r="B297" s="37" t="s">
        <v>353</v>
      </c>
      <c r="C297" s="38"/>
      <c r="D297" s="38"/>
      <c r="E297" s="38"/>
      <c r="F297" s="38"/>
      <c r="G297" s="48" t="s">
        <v>353</v>
      </c>
      <c r="H297" s="26"/>
      <c r="I297" s="26"/>
      <c r="J297" s="26"/>
      <c r="K297" s="26"/>
      <c r="L297" s="69"/>
    </row>
    <row r="298" spans="1:12" x14ac:dyDescent="0.3">
      <c r="A298" s="43" t="s">
        <v>815</v>
      </c>
      <c r="B298" s="37" t="s">
        <v>353</v>
      </c>
      <c r="C298" s="38"/>
      <c r="D298" s="38"/>
      <c r="E298" s="38"/>
      <c r="F298" s="44" t="s">
        <v>768</v>
      </c>
      <c r="G298" s="40"/>
      <c r="H298" s="25">
        <v>10617.52</v>
      </c>
      <c r="I298" s="25">
        <v>462.48</v>
      </c>
      <c r="J298" s="25">
        <v>0</v>
      </c>
      <c r="K298" s="25">
        <v>11080</v>
      </c>
      <c r="L298" s="74">
        <f>I298-J298</f>
        <v>462.48</v>
      </c>
    </row>
    <row r="299" spans="1:12" x14ac:dyDescent="0.3">
      <c r="A299" s="45" t="s">
        <v>816</v>
      </c>
      <c r="B299" s="37" t="s">
        <v>353</v>
      </c>
      <c r="C299" s="38"/>
      <c r="D299" s="38"/>
      <c r="E299" s="38"/>
      <c r="F299" s="38"/>
      <c r="G299" s="46" t="s">
        <v>770</v>
      </c>
      <c r="H299" s="27">
        <v>8422</v>
      </c>
      <c r="I299" s="27">
        <v>0</v>
      </c>
      <c r="J299" s="27">
        <v>0</v>
      </c>
      <c r="K299" s="27">
        <v>8422</v>
      </c>
      <c r="L299" s="68"/>
    </row>
    <row r="300" spans="1:12" x14ac:dyDescent="0.3">
      <c r="A300" s="45" t="s">
        <v>819</v>
      </c>
      <c r="B300" s="37" t="s">
        <v>353</v>
      </c>
      <c r="C300" s="38"/>
      <c r="D300" s="38"/>
      <c r="E300" s="38"/>
      <c r="F300" s="38"/>
      <c r="G300" s="46" t="s">
        <v>772</v>
      </c>
      <c r="H300" s="27">
        <v>2195.52</v>
      </c>
      <c r="I300" s="27">
        <v>462.48</v>
      </c>
      <c r="J300" s="27">
        <v>0</v>
      </c>
      <c r="K300" s="27">
        <v>2658</v>
      </c>
      <c r="L300" s="68"/>
    </row>
    <row r="301" spans="1:12" x14ac:dyDescent="0.3">
      <c r="A301" s="47" t="s">
        <v>353</v>
      </c>
      <c r="B301" s="37" t="s">
        <v>353</v>
      </c>
      <c r="C301" s="38"/>
      <c r="D301" s="38"/>
      <c r="E301" s="38"/>
      <c r="F301" s="38"/>
      <c r="G301" s="48" t="s">
        <v>353</v>
      </c>
      <c r="H301" s="26"/>
      <c r="I301" s="26"/>
      <c r="J301" s="26"/>
      <c r="K301" s="26"/>
      <c r="L301" s="69"/>
    </row>
    <row r="302" spans="1:12" x14ac:dyDescent="0.3">
      <c r="A302" s="43" t="s">
        <v>820</v>
      </c>
      <c r="B302" s="36" t="s">
        <v>353</v>
      </c>
      <c r="C302" s="44" t="s">
        <v>821</v>
      </c>
      <c r="D302" s="40"/>
      <c r="E302" s="40"/>
      <c r="F302" s="40"/>
      <c r="G302" s="40"/>
      <c r="H302" s="25">
        <v>22572.47</v>
      </c>
      <c r="I302" s="25">
        <v>6887.49</v>
      </c>
      <c r="J302" s="25">
        <v>0.05</v>
      </c>
      <c r="K302" s="25">
        <v>29459.91</v>
      </c>
      <c r="L302" s="74">
        <f>I302-J302</f>
        <v>6887.44</v>
      </c>
    </row>
    <row r="303" spans="1:12" x14ac:dyDescent="0.3">
      <c r="A303" s="43" t="s">
        <v>822</v>
      </c>
      <c r="B303" s="37" t="s">
        <v>353</v>
      </c>
      <c r="C303" s="38"/>
      <c r="D303" s="44" t="s">
        <v>821</v>
      </c>
      <c r="E303" s="40"/>
      <c r="F303" s="40"/>
      <c r="G303" s="40"/>
      <c r="H303" s="25">
        <v>22572.47</v>
      </c>
      <c r="I303" s="25">
        <v>6887.49</v>
      </c>
      <c r="J303" s="25">
        <v>0.05</v>
      </c>
      <c r="K303" s="25">
        <v>29459.91</v>
      </c>
      <c r="L303" s="72"/>
    </row>
    <row r="304" spans="1:12" x14ac:dyDescent="0.3">
      <c r="A304" s="43" t="s">
        <v>823</v>
      </c>
      <c r="B304" s="37" t="s">
        <v>353</v>
      </c>
      <c r="C304" s="38"/>
      <c r="D304" s="38"/>
      <c r="E304" s="44" t="s">
        <v>824</v>
      </c>
      <c r="F304" s="40"/>
      <c r="G304" s="40"/>
      <c r="H304" s="25">
        <v>22572.47</v>
      </c>
      <c r="I304" s="25">
        <v>6887.49</v>
      </c>
      <c r="J304" s="25">
        <v>0.05</v>
      </c>
      <c r="K304" s="25">
        <v>29459.91</v>
      </c>
      <c r="L304" s="72"/>
    </row>
    <row r="305" spans="1:12" x14ac:dyDescent="0.3">
      <c r="A305" s="43" t="s">
        <v>825</v>
      </c>
      <c r="B305" s="37" t="s">
        <v>353</v>
      </c>
      <c r="C305" s="38"/>
      <c r="D305" s="38"/>
      <c r="E305" s="38"/>
      <c r="F305" s="44" t="s">
        <v>826</v>
      </c>
      <c r="G305" s="40"/>
      <c r="H305" s="25">
        <v>13580.28</v>
      </c>
      <c r="I305" s="25">
        <v>5340.71</v>
      </c>
      <c r="J305" s="25">
        <v>0.02</v>
      </c>
      <c r="K305" s="25">
        <v>18920.97</v>
      </c>
      <c r="L305" s="74">
        <f>I305-J305</f>
        <v>5340.69</v>
      </c>
    </row>
    <row r="306" spans="1:12" x14ac:dyDescent="0.3">
      <c r="A306" s="45" t="s">
        <v>827</v>
      </c>
      <c r="B306" s="37" t="s">
        <v>353</v>
      </c>
      <c r="C306" s="38"/>
      <c r="D306" s="38"/>
      <c r="E306" s="38"/>
      <c r="F306" s="38"/>
      <c r="G306" s="46" t="s">
        <v>828</v>
      </c>
      <c r="H306" s="27">
        <v>13580.28</v>
      </c>
      <c r="I306" s="27">
        <v>5340.71</v>
      </c>
      <c r="J306" s="27">
        <v>0.02</v>
      </c>
      <c r="K306" s="27">
        <v>18920.97</v>
      </c>
      <c r="L306" s="68"/>
    </row>
    <row r="307" spans="1:12" x14ac:dyDescent="0.3">
      <c r="A307" s="47" t="s">
        <v>353</v>
      </c>
      <c r="B307" s="37" t="s">
        <v>353</v>
      </c>
      <c r="C307" s="38"/>
      <c r="D307" s="38"/>
      <c r="E307" s="38"/>
      <c r="F307" s="38"/>
      <c r="G307" s="48" t="s">
        <v>353</v>
      </c>
      <c r="H307" s="26"/>
      <c r="I307" s="26"/>
      <c r="J307" s="26"/>
      <c r="K307" s="26"/>
      <c r="L307" s="69"/>
    </row>
    <row r="308" spans="1:12" x14ac:dyDescent="0.3">
      <c r="A308" s="43" t="s">
        <v>829</v>
      </c>
      <c r="B308" s="37" t="s">
        <v>353</v>
      </c>
      <c r="C308" s="38"/>
      <c r="D308" s="38"/>
      <c r="E308" s="38"/>
      <c r="F308" s="44" t="s">
        <v>830</v>
      </c>
      <c r="G308" s="40"/>
      <c r="H308" s="25">
        <v>3000</v>
      </c>
      <c r="I308" s="25">
        <v>0</v>
      </c>
      <c r="J308" s="25">
        <v>0</v>
      </c>
      <c r="K308" s="25">
        <v>3000</v>
      </c>
      <c r="L308" s="74">
        <f>I308-J308</f>
        <v>0</v>
      </c>
    </row>
    <row r="309" spans="1:12" x14ac:dyDescent="0.3">
      <c r="A309" s="45" t="s">
        <v>831</v>
      </c>
      <c r="B309" s="37" t="s">
        <v>353</v>
      </c>
      <c r="C309" s="38"/>
      <c r="D309" s="38"/>
      <c r="E309" s="38"/>
      <c r="F309" s="38"/>
      <c r="G309" s="46" t="s">
        <v>832</v>
      </c>
      <c r="H309" s="27">
        <v>3000</v>
      </c>
      <c r="I309" s="27">
        <v>0</v>
      </c>
      <c r="J309" s="27">
        <v>0</v>
      </c>
      <c r="K309" s="27">
        <v>3000</v>
      </c>
      <c r="L309" s="68"/>
    </row>
    <row r="310" spans="1:12" x14ac:dyDescent="0.3">
      <c r="A310" s="47" t="s">
        <v>353</v>
      </c>
      <c r="B310" s="37" t="s">
        <v>353</v>
      </c>
      <c r="C310" s="38"/>
      <c r="D310" s="38"/>
      <c r="E310" s="38"/>
      <c r="F310" s="38"/>
      <c r="G310" s="48" t="s">
        <v>353</v>
      </c>
      <c r="H310" s="26"/>
      <c r="I310" s="26"/>
      <c r="J310" s="26"/>
      <c r="K310" s="26"/>
      <c r="L310" s="69"/>
    </row>
    <row r="311" spans="1:12" x14ac:dyDescent="0.3">
      <c r="A311" s="43" t="s">
        <v>837</v>
      </c>
      <c r="B311" s="37" t="s">
        <v>353</v>
      </c>
      <c r="C311" s="38"/>
      <c r="D311" s="38"/>
      <c r="E311" s="38"/>
      <c r="F311" s="44" t="s">
        <v>768</v>
      </c>
      <c r="G311" s="40"/>
      <c r="H311" s="25">
        <v>5992.19</v>
      </c>
      <c r="I311" s="25">
        <v>1546.78</v>
      </c>
      <c r="J311" s="25">
        <v>0.03</v>
      </c>
      <c r="K311" s="25">
        <v>7538.94</v>
      </c>
      <c r="L311" s="74">
        <f>I311-J311</f>
        <v>1546.75</v>
      </c>
    </row>
    <row r="312" spans="1:12" x14ac:dyDescent="0.3">
      <c r="A312" s="45" t="s">
        <v>838</v>
      </c>
      <c r="B312" s="37" t="s">
        <v>353</v>
      </c>
      <c r="C312" s="38"/>
      <c r="D312" s="38"/>
      <c r="E312" s="38"/>
      <c r="F312" s="38"/>
      <c r="G312" s="46" t="s">
        <v>836</v>
      </c>
      <c r="H312" s="27">
        <v>216.4</v>
      </c>
      <c r="I312" s="27">
        <v>0</v>
      </c>
      <c r="J312" s="27">
        <v>0</v>
      </c>
      <c r="K312" s="27">
        <v>216.4</v>
      </c>
      <c r="L312" s="68"/>
    </row>
    <row r="313" spans="1:12" x14ac:dyDescent="0.3">
      <c r="A313" s="45" t="s">
        <v>839</v>
      </c>
      <c r="B313" s="37" t="s">
        <v>353</v>
      </c>
      <c r="C313" s="38"/>
      <c r="D313" s="38"/>
      <c r="E313" s="38"/>
      <c r="F313" s="38"/>
      <c r="G313" s="46" t="s">
        <v>772</v>
      </c>
      <c r="H313" s="27">
        <v>313.89999999999998</v>
      </c>
      <c r="I313" s="27">
        <v>0</v>
      </c>
      <c r="J313" s="27">
        <v>0</v>
      </c>
      <c r="K313" s="27">
        <v>313.89999999999998</v>
      </c>
      <c r="L313" s="68"/>
    </row>
    <row r="314" spans="1:12" x14ac:dyDescent="0.3">
      <c r="A314" s="45" t="s">
        <v>840</v>
      </c>
      <c r="B314" s="37" t="s">
        <v>353</v>
      </c>
      <c r="C314" s="38"/>
      <c r="D314" s="38"/>
      <c r="E314" s="38"/>
      <c r="F314" s="38"/>
      <c r="G314" s="46" t="s">
        <v>730</v>
      </c>
      <c r="H314" s="27">
        <v>1705.39</v>
      </c>
      <c r="I314" s="27">
        <v>0</v>
      </c>
      <c r="J314" s="27">
        <v>0</v>
      </c>
      <c r="K314" s="27">
        <v>1705.39</v>
      </c>
      <c r="L314" s="68"/>
    </row>
    <row r="315" spans="1:12" x14ac:dyDescent="0.3">
      <c r="A315" s="45" t="s">
        <v>842</v>
      </c>
      <c r="B315" s="37" t="s">
        <v>353</v>
      </c>
      <c r="C315" s="38"/>
      <c r="D315" s="38"/>
      <c r="E315" s="38"/>
      <c r="F315" s="38"/>
      <c r="G315" s="46" t="s">
        <v>843</v>
      </c>
      <c r="H315" s="27">
        <v>3756.5</v>
      </c>
      <c r="I315" s="27">
        <v>1546.78</v>
      </c>
      <c r="J315" s="27">
        <v>0.03</v>
      </c>
      <c r="K315" s="27">
        <v>5303.25</v>
      </c>
      <c r="L315" s="68"/>
    </row>
    <row r="316" spans="1:12" x14ac:dyDescent="0.3">
      <c r="A316" s="43" t="s">
        <v>353</v>
      </c>
      <c r="B316" s="37" t="s">
        <v>353</v>
      </c>
      <c r="C316" s="38"/>
      <c r="D316" s="38"/>
      <c r="E316" s="44" t="s">
        <v>353</v>
      </c>
      <c r="F316" s="40"/>
      <c r="G316" s="40"/>
      <c r="H316" s="28"/>
      <c r="I316" s="28"/>
      <c r="J316" s="28"/>
      <c r="K316" s="28"/>
      <c r="L316" s="73"/>
    </row>
    <row r="317" spans="1:12" x14ac:dyDescent="0.3">
      <c r="A317" s="43" t="s">
        <v>844</v>
      </c>
      <c r="B317" s="36" t="s">
        <v>353</v>
      </c>
      <c r="C317" s="44" t="s">
        <v>845</v>
      </c>
      <c r="D317" s="40"/>
      <c r="E317" s="40"/>
      <c r="F317" s="40"/>
      <c r="G317" s="40"/>
      <c r="H317" s="25">
        <v>127065.14</v>
      </c>
      <c r="I317" s="25">
        <v>18697.150000000001</v>
      </c>
      <c r="J317" s="25">
        <v>0</v>
      </c>
      <c r="K317" s="25">
        <v>145762.29</v>
      </c>
      <c r="L317" s="74">
        <f>I317-J317</f>
        <v>18697.150000000001</v>
      </c>
    </row>
    <row r="318" spans="1:12" x14ac:dyDescent="0.3">
      <c r="A318" s="43" t="s">
        <v>846</v>
      </c>
      <c r="B318" s="37" t="s">
        <v>353</v>
      </c>
      <c r="C318" s="38"/>
      <c r="D318" s="44" t="s">
        <v>845</v>
      </c>
      <c r="E318" s="40"/>
      <c r="F318" s="40"/>
      <c r="G318" s="40"/>
      <c r="H318" s="25">
        <v>127065.14</v>
      </c>
      <c r="I318" s="25">
        <v>18697.150000000001</v>
      </c>
      <c r="J318" s="25">
        <v>0</v>
      </c>
      <c r="K318" s="25">
        <v>145762.29</v>
      </c>
      <c r="L318" s="72"/>
    </row>
    <row r="319" spans="1:12" x14ac:dyDescent="0.3">
      <c r="A319" s="43" t="s">
        <v>847</v>
      </c>
      <c r="B319" s="37" t="s">
        <v>353</v>
      </c>
      <c r="C319" s="38"/>
      <c r="D319" s="38"/>
      <c r="E319" s="44" t="s">
        <v>845</v>
      </c>
      <c r="F319" s="40"/>
      <c r="G319" s="40"/>
      <c r="H319" s="25">
        <v>127065.14</v>
      </c>
      <c r="I319" s="25">
        <v>18697.150000000001</v>
      </c>
      <c r="J319" s="25">
        <v>0</v>
      </c>
      <c r="K319" s="25">
        <v>145762.29</v>
      </c>
      <c r="L319" s="72"/>
    </row>
    <row r="320" spans="1:12" x14ac:dyDescent="0.3">
      <c r="A320" s="43" t="s">
        <v>848</v>
      </c>
      <c r="B320" s="37" t="s">
        <v>353</v>
      </c>
      <c r="C320" s="38"/>
      <c r="D320" s="38"/>
      <c r="E320" s="38"/>
      <c r="F320" s="44" t="s">
        <v>830</v>
      </c>
      <c r="G320" s="40"/>
      <c r="H320" s="25">
        <v>126302.14</v>
      </c>
      <c r="I320" s="25">
        <v>17497.150000000001</v>
      </c>
      <c r="J320" s="25">
        <v>0</v>
      </c>
      <c r="K320" s="25">
        <v>143799.29</v>
      </c>
      <c r="L320" s="74">
        <f>I320-J320</f>
        <v>17497.150000000001</v>
      </c>
    </row>
    <row r="321" spans="1:12" x14ac:dyDescent="0.3">
      <c r="A321" s="45" t="s">
        <v>849</v>
      </c>
      <c r="B321" s="37" t="s">
        <v>353</v>
      </c>
      <c r="C321" s="38"/>
      <c r="D321" s="38"/>
      <c r="E321" s="38"/>
      <c r="F321" s="38"/>
      <c r="G321" s="46" t="s">
        <v>850</v>
      </c>
      <c r="H321" s="27">
        <v>126302.14</v>
      </c>
      <c r="I321" s="27">
        <v>17497.150000000001</v>
      </c>
      <c r="J321" s="27">
        <v>0</v>
      </c>
      <c r="K321" s="27">
        <v>143799.29</v>
      </c>
      <c r="L321" s="68"/>
    </row>
    <row r="322" spans="1:12" x14ac:dyDescent="0.3">
      <c r="A322" s="47" t="s">
        <v>353</v>
      </c>
      <c r="B322" s="37" t="s">
        <v>353</v>
      </c>
      <c r="C322" s="38"/>
      <c r="D322" s="38"/>
      <c r="E322" s="38"/>
      <c r="F322" s="38"/>
      <c r="G322" s="48" t="s">
        <v>353</v>
      </c>
      <c r="H322" s="26"/>
      <c r="I322" s="26"/>
      <c r="J322" s="26"/>
      <c r="K322" s="26"/>
      <c r="L322" s="69"/>
    </row>
    <row r="323" spans="1:12" x14ac:dyDescent="0.3">
      <c r="A323" s="43" t="s">
        <v>851</v>
      </c>
      <c r="B323" s="37" t="s">
        <v>353</v>
      </c>
      <c r="C323" s="38"/>
      <c r="D323" s="38"/>
      <c r="E323" s="38"/>
      <c r="F323" s="44" t="s">
        <v>852</v>
      </c>
      <c r="G323" s="40"/>
      <c r="H323" s="25">
        <v>0</v>
      </c>
      <c r="I323" s="25">
        <v>1200</v>
      </c>
      <c r="J323" s="25">
        <v>0</v>
      </c>
      <c r="K323" s="25">
        <v>1200</v>
      </c>
      <c r="L323" s="74">
        <f>I323-J323</f>
        <v>1200</v>
      </c>
    </row>
    <row r="324" spans="1:12" x14ac:dyDescent="0.3">
      <c r="A324" s="45" t="s">
        <v>853</v>
      </c>
      <c r="B324" s="37" t="s">
        <v>353</v>
      </c>
      <c r="C324" s="38"/>
      <c r="D324" s="38"/>
      <c r="E324" s="38"/>
      <c r="F324" s="38"/>
      <c r="G324" s="46" t="s">
        <v>854</v>
      </c>
      <c r="H324" s="27">
        <v>0</v>
      </c>
      <c r="I324" s="27">
        <v>1200</v>
      </c>
      <c r="J324" s="27">
        <v>0</v>
      </c>
      <c r="K324" s="27">
        <v>1200</v>
      </c>
      <c r="L324" s="68"/>
    </row>
    <row r="325" spans="1:12" x14ac:dyDescent="0.3">
      <c r="A325" s="47" t="s">
        <v>353</v>
      </c>
      <c r="B325" s="37" t="s">
        <v>353</v>
      </c>
      <c r="C325" s="38"/>
      <c r="D325" s="38"/>
      <c r="E325" s="38"/>
      <c r="F325" s="38"/>
      <c r="G325" s="48" t="s">
        <v>353</v>
      </c>
      <c r="H325" s="26"/>
      <c r="I325" s="26"/>
      <c r="J325" s="26"/>
      <c r="K325" s="26"/>
      <c r="L325" s="69"/>
    </row>
    <row r="326" spans="1:12" x14ac:dyDescent="0.3">
      <c r="A326" s="43" t="s">
        <v>855</v>
      </c>
      <c r="B326" s="37" t="s">
        <v>353</v>
      </c>
      <c r="C326" s="38"/>
      <c r="D326" s="38"/>
      <c r="E326" s="38"/>
      <c r="F326" s="44" t="s">
        <v>768</v>
      </c>
      <c r="G326" s="40"/>
      <c r="H326" s="25">
        <v>763</v>
      </c>
      <c r="I326" s="25">
        <v>0</v>
      </c>
      <c r="J326" s="25">
        <v>0</v>
      </c>
      <c r="K326" s="25">
        <v>763</v>
      </c>
      <c r="L326" s="74">
        <f>I326-J326</f>
        <v>0</v>
      </c>
    </row>
    <row r="327" spans="1:12" x14ac:dyDescent="0.3">
      <c r="A327" s="45" t="s">
        <v>856</v>
      </c>
      <c r="B327" s="37" t="s">
        <v>353</v>
      </c>
      <c r="C327" s="38"/>
      <c r="D327" s="38"/>
      <c r="E327" s="38"/>
      <c r="F327" s="38"/>
      <c r="G327" s="46" t="s">
        <v>770</v>
      </c>
      <c r="H327" s="27">
        <v>318</v>
      </c>
      <c r="I327" s="27">
        <v>0</v>
      </c>
      <c r="J327" s="27">
        <v>0</v>
      </c>
      <c r="K327" s="27">
        <v>318</v>
      </c>
      <c r="L327" s="68"/>
    </row>
    <row r="328" spans="1:12" x14ac:dyDescent="0.3">
      <c r="A328" s="45" t="s">
        <v>857</v>
      </c>
      <c r="B328" s="37" t="s">
        <v>353</v>
      </c>
      <c r="C328" s="38"/>
      <c r="D328" s="38"/>
      <c r="E328" s="38"/>
      <c r="F328" s="38"/>
      <c r="G328" s="46" t="s">
        <v>772</v>
      </c>
      <c r="H328" s="27">
        <v>445</v>
      </c>
      <c r="I328" s="27">
        <v>0</v>
      </c>
      <c r="J328" s="27">
        <v>0</v>
      </c>
      <c r="K328" s="27">
        <v>445</v>
      </c>
      <c r="L328" s="68"/>
    </row>
    <row r="329" spans="1:12" x14ac:dyDescent="0.3">
      <c r="A329" s="47" t="s">
        <v>353</v>
      </c>
      <c r="B329" s="37" t="s">
        <v>353</v>
      </c>
      <c r="C329" s="38"/>
      <c r="D329" s="38"/>
      <c r="E329" s="38"/>
      <c r="F329" s="38"/>
      <c r="G329" s="48" t="s">
        <v>353</v>
      </c>
      <c r="H329" s="26"/>
      <c r="I329" s="26"/>
      <c r="J329" s="26"/>
      <c r="K329" s="26"/>
      <c r="L329" s="69"/>
    </row>
    <row r="330" spans="1:12" x14ac:dyDescent="0.3">
      <c r="A330" s="43" t="s">
        <v>858</v>
      </c>
      <c r="B330" s="36" t="s">
        <v>353</v>
      </c>
      <c r="C330" s="44" t="s">
        <v>859</v>
      </c>
      <c r="D330" s="40"/>
      <c r="E330" s="40"/>
      <c r="F330" s="40"/>
      <c r="G330" s="40"/>
      <c r="H330" s="25">
        <v>104115.91</v>
      </c>
      <c r="I330" s="25">
        <v>49958</v>
      </c>
      <c r="J330" s="25">
        <v>0</v>
      </c>
      <c r="K330" s="25">
        <v>154073.91</v>
      </c>
      <c r="L330" s="74">
        <f>I330-J330</f>
        <v>49958</v>
      </c>
    </row>
    <row r="331" spans="1:12" x14ac:dyDescent="0.3">
      <c r="A331" s="43" t="s">
        <v>860</v>
      </c>
      <c r="B331" s="37" t="s">
        <v>353</v>
      </c>
      <c r="C331" s="38"/>
      <c r="D331" s="44" t="s">
        <v>859</v>
      </c>
      <c r="E331" s="40"/>
      <c r="F331" s="40"/>
      <c r="G331" s="40"/>
      <c r="H331" s="25">
        <v>104115.91</v>
      </c>
      <c r="I331" s="25">
        <v>49958</v>
      </c>
      <c r="J331" s="25">
        <v>0</v>
      </c>
      <c r="K331" s="25">
        <v>154073.91</v>
      </c>
      <c r="L331" s="72"/>
    </row>
    <row r="332" spans="1:12" x14ac:dyDescent="0.3">
      <c r="A332" s="43" t="s">
        <v>861</v>
      </c>
      <c r="B332" s="37" t="s">
        <v>353</v>
      </c>
      <c r="C332" s="38"/>
      <c r="D332" s="38"/>
      <c r="E332" s="44" t="s">
        <v>859</v>
      </c>
      <c r="F332" s="40"/>
      <c r="G332" s="40"/>
      <c r="H332" s="25">
        <v>104115.91</v>
      </c>
      <c r="I332" s="25">
        <v>49958</v>
      </c>
      <c r="J332" s="25">
        <v>0</v>
      </c>
      <c r="K332" s="25">
        <v>154073.91</v>
      </c>
      <c r="L332" s="72"/>
    </row>
    <row r="333" spans="1:12" x14ac:dyDescent="0.3">
      <c r="A333" s="43" t="s">
        <v>862</v>
      </c>
      <c r="B333" s="37" t="s">
        <v>353</v>
      </c>
      <c r="C333" s="38"/>
      <c r="D333" s="38"/>
      <c r="E333" s="38"/>
      <c r="F333" s="44" t="s">
        <v>863</v>
      </c>
      <c r="G333" s="40"/>
      <c r="H333" s="25">
        <v>13200</v>
      </c>
      <c r="I333" s="25">
        <v>15400</v>
      </c>
      <c r="J333" s="25">
        <v>0</v>
      </c>
      <c r="K333" s="25">
        <v>28600</v>
      </c>
      <c r="L333" s="74">
        <f>I333-J333</f>
        <v>15400</v>
      </c>
    </row>
    <row r="334" spans="1:12" x14ac:dyDescent="0.3">
      <c r="A334" s="45" t="s">
        <v>864</v>
      </c>
      <c r="B334" s="37" t="s">
        <v>353</v>
      </c>
      <c r="C334" s="38"/>
      <c r="D334" s="38"/>
      <c r="E334" s="38"/>
      <c r="F334" s="38"/>
      <c r="G334" s="46" t="s">
        <v>1020</v>
      </c>
      <c r="H334" s="27">
        <v>13200</v>
      </c>
      <c r="I334" s="27">
        <v>15400</v>
      </c>
      <c r="J334" s="27">
        <v>0</v>
      </c>
      <c r="K334" s="27">
        <v>28600</v>
      </c>
      <c r="L334" s="68"/>
    </row>
    <row r="335" spans="1:12" x14ac:dyDescent="0.3">
      <c r="A335" s="47" t="s">
        <v>353</v>
      </c>
      <c r="B335" s="37" t="s">
        <v>353</v>
      </c>
      <c r="C335" s="38"/>
      <c r="D335" s="38"/>
      <c r="E335" s="38"/>
      <c r="F335" s="38"/>
      <c r="G335" s="48" t="s">
        <v>353</v>
      </c>
      <c r="H335" s="26"/>
      <c r="I335" s="26"/>
      <c r="J335" s="26"/>
      <c r="K335" s="26"/>
      <c r="L335" s="69"/>
    </row>
    <row r="336" spans="1:12" x14ac:dyDescent="0.3">
      <c r="A336" s="43" t="s">
        <v>865</v>
      </c>
      <c r="B336" s="37" t="s">
        <v>353</v>
      </c>
      <c r="C336" s="38"/>
      <c r="D336" s="38"/>
      <c r="E336" s="38"/>
      <c r="F336" s="44" t="s">
        <v>866</v>
      </c>
      <c r="G336" s="40"/>
      <c r="H336" s="25">
        <v>19496.34</v>
      </c>
      <c r="I336" s="25">
        <v>7968</v>
      </c>
      <c r="J336" s="25">
        <v>0</v>
      </c>
      <c r="K336" s="25">
        <v>27464.34</v>
      </c>
      <c r="L336" s="74">
        <f>I336-J336</f>
        <v>7968</v>
      </c>
    </row>
    <row r="337" spans="1:12" x14ac:dyDescent="0.3">
      <c r="A337" s="45" t="s">
        <v>867</v>
      </c>
      <c r="B337" s="37" t="s">
        <v>353</v>
      </c>
      <c r="C337" s="38"/>
      <c r="D337" s="38"/>
      <c r="E337" s="38"/>
      <c r="F337" s="38"/>
      <c r="G337" s="46" t="s">
        <v>868</v>
      </c>
      <c r="H337" s="27">
        <v>9100</v>
      </c>
      <c r="I337" s="27">
        <v>6600</v>
      </c>
      <c r="J337" s="27">
        <v>0</v>
      </c>
      <c r="K337" s="27">
        <v>15700</v>
      </c>
      <c r="L337" s="68"/>
    </row>
    <row r="338" spans="1:12" x14ac:dyDescent="0.3">
      <c r="A338" s="45" t="s">
        <v>869</v>
      </c>
      <c r="B338" s="37" t="s">
        <v>353</v>
      </c>
      <c r="C338" s="38"/>
      <c r="D338" s="38"/>
      <c r="E338" s="38"/>
      <c r="F338" s="38"/>
      <c r="G338" s="46" t="s">
        <v>870</v>
      </c>
      <c r="H338" s="27">
        <v>10396.34</v>
      </c>
      <c r="I338" s="27">
        <v>1368</v>
      </c>
      <c r="J338" s="27">
        <v>0</v>
      </c>
      <c r="K338" s="27">
        <v>11764.34</v>
      </c>
      <c r="L338" s="68"/>
    </row>
    <row r="339" spans="1:12" x14ac:dyDescent="0.3">
      <c r="A339" s="47" t="s">
        <v>353</v>
      </c>
      <c r="B339" s="37" t="s">
        <v>353</v>
      </c>
      <c r="C339" s="38"/>
      <c r="D339" s="38"/>
      <c r="E339" s="38"/>
      <c r="F339" s="38"/>
      <c r="G339" s="48" t="s">
        <v>353</v>
      </c>
      <c r="H339" s="26"/>
      <c r="I339" s="26"/>
      <c r="J339" s="26"/>
      <c r="K339" s="26"/>
      <c r="L339" s="69"/>
    </row>
    <row r="340" spans="1:12" x14ac:dyDescent="0.3">
      <c r="A340" s="43" t="s">
        <v>871</v>
      </c>
      <c r="B340" s="37" t="s">
        <v>353</v>
      </c>
      <c r="C340" s="38"/>
      <c r="D340" s="38"/>
      <c r="E340" s="38"/>
      <c r="F340" s="44" t="s">
        <v>872</v>
      </c>
      <c r="G340" s="40"/>
      <c r="H340" s="25">
        <v>1056</v>
      </c>
      <c r="I340" s="25">
        <v>0</v>
      </c>
      <c r="J340" s="25">
        <v>0</v>
      </c>
      <c r="K340" s="25">
        <v>1056</v>
      </c>
      <c r="L340" s="74">
        <f>I340-J340</f>
        <v>0</v>
      </c>
    </row>
    <row r="341" spans="1:12" x14ac:dyDescent="0.3">
      <c r="A341" s="45" t="s">
        <v>873</v>
      </c>
      <c r="B341" s="37" t="s">
        <v>353</v>
      </c>
      <c r="C341" s="38"/>
      <c r="D341" s="38"/>
      <c r="E341" s="38"/>
      <c r="F341" s="38"/>
      <c r="G341" s="46" t="s">
        <v>874</v>
      </c>
      <c r="H341" s="27">
        <v>1056</v>
      </c>
      <c r="I341" s="27">
        <v>0</v>
      </c>
      <c r="J341" s="27">
        <v>0</v>
      </c>
      <c r="K341" s="27">
        <v>1056</v>
      </c>
      <c r="L341" s="68"/>
    </row>
    <row r="342" spans="1:12" x14ac:dyDescent="0.3">
      <c r="A342" s="47" t="s">
        <v>353</v>
      </c>
      <c r="B342" s="37" t="s">
        <v>353</v>
      </c>
      <c r="C342" s="38"/>
      <c r="D342" s="38"/>
      <c r="E342" s="38"/>
      <c r="F342" s="38"/>
      <c r="G342" s="48" t="s">
        <v>353</v>
      </c>
      <c r="H342" s="26"/>
      <c r="I342" s="26"/>
      <c r="J342" s="26"/>
      <c r="K342" s="26"/>
      <c r="L342" s="69"/>
    </row>
    <row r="343" spans="1:12" x14ac:dyDescent="0.3">
      <c r="A343" s="43" t="s">
        <v>875</v>
      </c>
      <c r="B343" s="37" t="s">
        <v>353</v>
      </c>
      <c r="C343" s="38"/>
      <c r="D343" s="38"/>
      <c r="E343" s="38"/>
      <c r="F343" s="44" t="s">
        <v>876</v>
      </c>
      <c r="G343" s="40"/>
      <c r="H343" s="25">
        <v>32788.57</v>
      </c>
      <c r="I343" s="25">
        <v>23410</v>
      </c>
      <c r="J343" s="25">
        <v>0</v>
      </c>
      <c r="K343" s="25">
        <v>56198.57</v>
      </c>
      <c r="L343" s="74">
        <f t="shared" ref="L343:L349" si="1">I343-J343</f>
        <v>23410</v>
      </c>
    </row>
    <row r="344" spans="1:12" x14ac:dyDescent="0.3">
      <c r="A344" s="45" t="s">
        <v>877</v>
      </c>
      <c r="B344" s="37" t="s">
        <v>353</v>
      </c>
      <c r="C344" s="38"/>
      <c r="D344" s="38"/>
      <c r="E344" s="38"/>
      <c r="F344" s="38"/>
      <c r="G344" s="46" t="s">
        <v>878</v>
      </c>
      <c r="H344" s="27">
        <v>346.8</v>
      </c>
      <c r="I344" s="27">
        <v>0</v>
      </c>
      <c r="J344" s="27">
        <v>0</v>
      </c>
      <c r="K344" s="27">
        <v>346.8</v>
      </c>
      <c r="L344" s="74">
        <f t="shared" si="1"/>
        <v>0</v>
      </c>
    </row>
    <row r="345" spans="1:12" x14ac:dyDescent="0.3">
      <c r="A345" s="45" t="s">
        <v>879</v>
      </c>
      <c r="B345" s="37" t="s">
        <v>353</v>
      </c>
      <c r="C345" s="38"/>
      <c r="D345" s="38"/>
      <c r="E345" s="38"/>
      <c r="F345" s="38"/>
      <c r="G345" s="46" t="s">
        <v>836</v>
      </c>
      <c r="H345" s="27">
        <v>1685.9</v>
      </c>
      <c r="I345" s="27">
        <v>0</v>
      </c>
      <c r="J345" s="27">
        <v>0</v>
      </c>
      <c r="K345" s="27">
        <v>1685.9</v>
      </c>
      <c r="L345" s="74">
        <f t="shared" si="1"/>
        <v>0</v>
      </c>
    </row>
    <row r="346" spans="1:12" x14ac:dyDescent="0.3">
      <c r="A346" s="45" t="s">
        <v>880</v>
      </c>
      <c r="B346" s="37" t="s">
        <v>353</v>
      </c>
      <c r="C346" s="38"/>
      <c r="D346" s="38"/>
      <c r="E346" s="38"/>
      <c r="F346" s="38"/>
      <c r="G346" s="46" t="s">
        <v>881</v>
      </c>
      <c r="H346" s="27">
        <v>24570</v>
      </c>
      <c r="I346" s="27">
        <v>0</v>
      </c>
      <c r="J346" s="27">
        <v>0</v>
      </c>
      <c r="K346" s="27">
        <v>24570</v>
      </c>
      <c r="L346" s="74">
        <f t="shared" si="1"/>
        <v>0</v>
      </c>
    </row>
    <row r="347" spans="1:12" x14ac:dyDescent="0.3">
      <c r="A347" s="45" t="s">
        <v>882</v>
      </c>
      <c r="B347" s="37" t="s">
        <v>353</v>
      </c>
      <c r="C347" s="38"/>
      <c r="D347" s="38"/>
      <c r="E347" s="38"/>
      <c r="F347" s="38"/>
      <c r="G347" s="46" t="s">
        <v>883</v>
      </c>
      <c r="H347" s="27">
        <v>2185.87</v>
      </c>
      <c r="I347" s="27">
        <v>0</v>
      </c>
      <c r="J347" s="27">
        <v>0</v>
      </c>
      <c r="K347" s="27">
        <v>2185.87</v>
      </c>
      <c r="L347" s="74">
        <f t="shared" si="1"/>
        <v>0</v>
      </c>
    </row>
    <row r="348" spans="1:12" x14ac:dyDescent="0.3">
      <c r="A348" s="45" t="s">
        <v>886</v>
      </c>
      <c r="B348" s="37" t="s">
        <v>353</v>
      </c>
      <c r="C348" s="38"/>
      <c r="D348" s="38"/>
      <c r="E348" s="38"/>
      <c r="F348" s="38"/>
      <c r="G348" s="46" t="s">
        <v>887</v>
      </c>
      <c r="H348" s="27">
        <v>0</v>
      </c>
      <c r="I348" s="27">
        <v>18410</v>
      </c>
      <c r="J348" s="27">
        <v>0</v>
      </c>
      <c r="K348" s="27">
        <v>18410</v>
      </c>
      <c r="L348" s="74">
        <f t="shared" si="1"/>
        <v>18410</v>
      </c>
    </row>
    <row r="349" spans="1:12" x14ac:dyDescent="0.3">
      <c r="A349" s="45" t="s">
        <v>888</v>
      </c>
      <c r="B349" s="37" t="s">
        <v>353</v>
      </c>
      <c r="C349" s="38"/>
      <c r="D349" s="38"/>
      <c r="E349" s="38"/>
      <c r="F349" s="38"/>
      <c r="G349" s="46" t="s">
        <v>889</v>
      </c>
      <c r="H349" s="27">
        <v>4000</v>
      </c>
      <c r="I349" s="27">
        <v>5000</v>
      </c>
      <c r="J349" s="27">
        <v>0</v>
      </c>
      <c r="K349" s="27">
        <v>9000</v>
      </c>
      <c r="L349" s="74">
        <f t="shared" si="1"/>
        <v>5000</v>
      </c>
    </row>
    <row r="350" spans="1:12" x14ac:dyDescent="0.3">
      <c r="A350" s="47" t="s">
        <v>353</v>
      </c>
      <c r="B350" s="37" t="s">
        <v>353</v>
      </c>
      <c r="C350" s="38"/>
      <c r="D350" s="38"/>
      <c r="E350" s="38"/>
      <c r="F350" s="38"/>
      <c r="G350" s="48" t="s">
        <v>353</v>
      </c>
      <c r="H350" s="26"/>
      <c r="I350" s="26"/>
      <c r="J350" s="26"/>
      <c r="K350" s="26"/>
      <c r="L350" s="69"/>
    </row>
    <row r="351" spans="1:12" x14ac:dyDescent="0.3">
      <c r="A351" s="43" t="s">
        <v>894</v>
      </c>
      <c r="B351" s="37" t="s">
        <v>353</v>
      </c>
      <c r="C351" s="38"/>
      <c r="D351" s="38"/>
      <c r="E351" s="38"/>
      <c r="F351" s="44" t="s">
        <v>768</v>
      </c>
      <c r="G351" s="40"/>
      <c r="H351" s="25">
        <v>37575</v>
      </c>
      <c r="I351" s="25">
        <v>3180</v>
      </c>
      <c r="J351" s="25">
        <v>0</v>
      </c>
      <c r="K351" s="25">
        <v>40755</v>
      </c>
      <c r="L351" s="74">
        <f>I351-J351</f>
        <v>3180</v>
      </c>
    </row>
    <row r="352" spans="1:12" x14ac:dyDescent="0.3">
      <c r="A352" s="45" t="s">
        <v>895</v>
      </c>
      <c r="B352" s="37" t="s">
        <v>353</v>
      </c>
      <c r="C352" s="38"/>
      <c r="D352" s="38"/>
      <c r="E352" s="38"/>
      <c r="F352" s="38"/>
      <c r="G352" s="46" t="s">
        <v>770</v>
      </c>
      <c r="H352" s="27">
        <v>0</v>
      </c>
      <c r="I352" s="27">
        <v>3180</v>
      </c>
      <c r="J352" s="27">
        <v>0</v>
      </c>
      <c r="K352" s="27">
        <v>3180</v>
      </c>
      <c r="L352" s="68"/>
    </row>
    <row r="353" spans="1:12" x14ac:dyDescent="0.3">
      <c r="A353" s="45" t="s">
        <v>896</v>
      </c>
      <c r="B353" s="37" t="s">
        <v>353</v>
      </c>
      <c r="C353" s="38"/>
      <c r="D353" s="38"/>
      <c r="E353" s="38"/>
      <c r="F353" s="38"/>
      <c r="G353" s="46" t="s">
        <v>897</v>
      </c>
      <c r="H353" s="27">
        <v>795</v>
      </c>
      <c r="I353" s="27">
        <v>0</v>
      </c>
      <c r="J353" s="27">
        <v>0</v>
      </c>
      <c r="K353" s="27">
        <v>795</v>
      </c>
      <c r="L353" s="68"/>
    </row>
    <row r="354" spans="1:12" x14ac:dyDescent="0.3">
      <c r="A354" s="45" t="s">
        <v>898</v>
      </c>
      <c r="B354" s="37" t="s">
        <v>353</v>
      </c>
      <c r="C354" s="38"/>
      <c r="D354" s="38"/>
      <c r="E354" s="38"/>
      <c r="F354" s="38"/>
      <c r="G354" s="46" t="s">
        <v>899</v>
      </c>
      <c r="H354" s="27">
        <v>36780</v>
      </c>
      <c r="I354" s="27">
        <v>0</v>
      </c>
      <c r="J354" s="27">
        <v>0</v>
      </c>
      <c r="K354" s="27">
        <v>36780</v>
      </c>
      <c r="L354" s="68"/>
    </row>
    <row r="355" spans="1:12" x14ac:dyDescent="0.3">
      <c r="A355" s="47" t="s">
        <v>353</v>
      </c>
      <c r="B355" s="37" t="s">
        <v>353</v>
      </c>
      <c r="C355" s="38"/>
      <c r="D355" s="38"/>
      <c r="E355" s="38"/>
      <c r="F355" s="38"/>
      <c r="G355" s="48" t="s">
        <v>353</v>
      </c>
      <c r="H355" s="26"/>
      <c r="I355" s="26"/>
      <c r="J355" s="26"/>
      <c r="K355" s="26"/>
      <c r="L355" s="69"/>
    </row>
    <row r="356" spans="1:12" x14ac:dyDescent="0.3">
      <c r="A356" s="43" t="s">
        <v>901</v>
      </c>
      <c r="B356" s="36" t="s">
        <v>353</v>
      </c>
      <c r="C356" s="44" t="s">
        <v>902</v>
      </c>
      <c r="D356" s="40"/>
      <c r="E356" s="40"/>
      <c r="F356" s="40"/>
      <c r="G356" s="40"/>
      <c r="H356" s="25">
        <v>21216.47</v>
      </c>
      <c r="I356" s="25">
        <v>837.49</v>
      </c>
      <c r="J356" s="25">
        <v>0</v>
      </c>
      <c r="K356" s="25">
        <v>22053.96</v>
      </c>
      <c r="L356" s="74">
        <f>I356-J356</f>
        <v>837.49</v>
      </c>
    </row>
    <row r="357" spans="1:12" x14ac:dyDescent="0.3">
      <c r="A357" s="43" t="s">
        <v>903</v>
      </c>
      <c r="B357" s="37" t="s">
        <v>353</v>
      </c>
      <c r="C357" s="38"/>
      <c r="D357" s="44" t="s">
        <v>902</v>
      </c>
      <c r="E357" s="40"/>
      <c r="F357" s="40"/>
      <c r="G357" s="40"/>
      <c r="H357" s="25">
        <v>21216.47</v>
      </c>
      <c r="I357" s="25">
        <v>837.49</v>
      </c>
      <c r="J357" s="25">
        <v>0</v>
      </c>
      <c r="K357" s="25">
        <v>22053.96</v>
      </c>
      <c r="L357" s="72"/>
    </row>
    <row r="358" spans="1:12" x14ac:dyDescent="0.3">
      <c r="A358" s="43" t="s">
        <v>904</v>
      </c>
      <c r="B358" s="37" t="s">
        <v>353</v>
      </c>
      <c r="C358" s="38"/>
      <c r="D358" s="38"/>
      <c r="E358" s="44" t="s">
        <v>902</v>
      </c>
      <c r="F358" s="40"/>
      <c r="G358" s="40"/>
      <c r="H358" s="25">
        <v>21216.47</v>
      </c>
      <c r="I358" s="25">
        <v>837.49</v>
      </c>
      <c r="J358" s="25">
        <v>0</v>
      </c>
      <c r="K358" s="25">
        <v>22053.96</v>
      </c>
      <c r="L358" s="72"/>
    </row>
    <row r="359" spans="1:12" x14ac:dyDescent="0.3">
      <c r="A359" s="43" t="s">
        <v>905</v>
      </c>
      <c r="B359" s="37" t="s">
        <v>353</v>
      </c>
      <c r="C359" s="38"/>
      <c r="D359" s="38"/>
      <c r="E359" s="38"/>
      <c r="F359" s="44" t="s">
        <v>906</v>
      </c>
      <c r="G359" s="40"/>
      <c r="H359" s="25">
        <v>2523.4899999999998</v>
      </c>
      <c r="I359" s="25">
        <v>837.49</v>
      </c>
      <c r="J359" s="25">
        <v>0</v>
      </c>
      <c r="K359" s="25">
        <v>3360.98</v>
      </c>
      <c r="L359" s="74">
        <f>I359-J359</f>
        <v>837.49</v>
      </c>
    </row>
    <row r="360" spans="1:12" x14ac:dyDescent="0.3">
      <c r="A360" s="45" t="s">
        <v>907</v>
      </c>
      <c r="B360" s="37" t="s">
        <v>353</v>
      </c>
      <c r="C360" s="38"/>
      <c r="D360" s="38"/>
      <c r="E360" s="38"/>
      <c r="F360" s="38"/>
      <c r="G360" s="46" t="s">
        <v>908</v>
      </c>
      <c r="H360" s="27">
        <v>2512.4299999999998</v>
      </c>
      <c r="I360" s="27">
        <v>837.49</v>
      </c>
      <c r="J360" s="27">
        <v>0</v>
      </c>
      <c r="K360" s="27">
        <v>3349.92</v>
      </c>
      <c r="L360" s="68"/>
    </row>
    <row r="361" spans="1:12" x14ac:dyDescent="0.3">
      <c r="A361" s="45" t="s">
        <v>909</v>
      </c>
      <c r="B361" s="37" t="s">
        <v>353</v>
      </c>
      <c r="C361" s="38"/>
      <c r="D361" s="38"/>
      <c r="E361" s="38"/>
      <c r="F361" s="38"/>
      <c r="G361" s="46" t="s">
        <v>910</v>
      </c>
      <c r="H361" s="27">
        <v>11.06</v>
      </c>
      <c r="I361" s="27">
        <v>0</v>
      </c>
      <c r="J361" s="27">
        <v>0</v>
      </c>
      <c r="K361" s="27">
        <v>11.06</v>
      </c>
      <c r="L361" s="68"/>
    </row>
    <row r="362" spans="1:12" x14ac:dyDescent="0.3">
      <c r="A362" s="47" t="s">
        <v>353</v>
      </c>
      <c r="B362" s="37" t="s">
        <v>353</v>
      </c>
      <c r="C362" s="38"/>
      <c r="D362" s="38"/>
      <c r="E362" s="38"/>
      <c r="F362" s="38"/>
      <c r="G362" s="48" t="s">
        <v>353</v>
      </c>
      <c r="H362" s="26"/>
      <c r="I362" s="26"/>
      <c r="J362" s="26"/>
      <c r="K362" s="26"/>
      <c r="L362" s="69"/>
    </row>
    <row r="363" spans="1:12" x14ac:dyDescent="0.3">
      <c r="A363" s="43" t="s">
        <v>911</v>
      </c>
      <c r="B363" s="37" t="s">
        <v>353</v>
      </c>
      <c r="C363" s="38"/>
      <c r="D363" s="38"/>
      <c r="E363" s="38"/>
      <c r="F363" s="44" t="s">
        <v>912</v>
      </c>
      <c r="G363" s="40"/>
      <c r="H363" s="25">
        <v>3153</v>
      </c>
      <c r="I363" s="25">
        <v>0</v>
      </c>
      <c r="J363" s="25">
        <v>0</v>
      </c>
      <c r="K363" s="25">
        <v>3153</v>
      </c>
      <c r="L363" s="74">
        <f>I363-J363</f>
        <v>0</v>
      </c>
    </row>
    <row r="364" spans="1:12" x14ac:dyDescent="0.3">
      <c r="A364" s="45" t="s">
        <v>915</v>
      </c>
      <c r="B364" s="37" t="s">
        <v>353</v>
      </c>
      <c r="C364" s="38"/>
      <c r="D364" s="38"/>
      <c r="E364" s="38"/>
      <c r="F364" s="38"/>
      <c r="G364" s="46" t="s">
        <v>916</v>
      </c>
      <c r="H364" s="27">
        <v>3153</v>
      </c>
      <c r="I364" s="27">
        <v>0</v>
      </c>
      <c r="J364" s="27">
        <v>0</v>
      </c>
      <c r="K364" s="27">
        <v>3153</v>
      </c>
      <c r="L364" s="68"/>
    </row>
    <row r="365" spans="1:12" x14ac:dyDescent="0.3">
      <c r="A365" s="47" t="s">
        <v>353</v>
      </c>
      <c r="B365" s="37" t="s">
        <v>353</v>
      </c>
      <c r="C365" s="38"/>
      <c r="D365" s="38"/>
      <c r="E365" s="38"/>
      <c r="F365" s="38"/>
      <c r="G365" s="48" t="s">
        <v>353</v>
      </c>
      <c r="H365" s="26"/>
      <c r="I365" s="26"/>
      <c r="J365" s="26"/>
      <c r="K365" s="26"/>
      <c r="L365" s="69"/>
    </row>
    <row r="366" spans="1:12" x14ac:dyDescent="0.3">
      <c r="A366" s="43" t="s">
        <v>919</v>
      </c>
      <c r="B366" s="37" t="s">
        <v>353</v>
      </c>
      <c r="C366" s="38"/>
      <c r="D366" s="38"/>
      <c r="E366" s="38"/>
      <c r="F366" s="44" t="s">
        <v>920</v>
      </c>
      <c r="G366" s="40"/>
      <c r="H366" s="25">
        <v>15500</v>
      </c>
      <c r="I366" s="25">
        <v>0</v>
      </c>
      <c r="J366" s="25">
        <v>0</v>
      </c>
      <c r="K366" s="25">
        <v>15500</v>
      </c>
      <c r="L366" s="74">
        <f>I366-J366</f>
        <v>0</v>
      </c>
    </row>
    <row r="367" spans="1:12" x14ac:dyDescent="0.3">
      <c r="A367" s="45" t="s">
        <v>921</v>
      </c>
      <c r="B367" s="37" t="s">
        <v>353</v>
      </c>
      <c r="C367" s="38"/>
      <c r="D367" s="38"/>
      <c r="E367" s="38"/>
      <c r="F367" s="38"/>
      <c r="G367" s="46" t="s">
        <v>922</v>
      </c>
      <c r="H367" s="27">
        <v>15500</v>
      </c>
      <c r="I367" s="27">
        <v>0</v>
      </c>
      <c r="J367" s="27">
        <v>0</v>
      </c>
      <c r="K367" s="27">
        <v>15500</v>
      </c>
      <c r="L367" s="68"/>
    </row>
    <row r="368" spans="1:12" x14ac:dyDescent="0.3">
      <c r="A368" s="47" t="s">
        <v>353</v>
      </c>
      <c r="B368" s="37" t="s">
        <v>353</v>
      </c>
      <c r="C368" s="38"/>
      <c r="D368" s="38"/>
      <c r="E368" s="38"/>
      <c r="F368" s="38"/>
      <c r="G368" s="48" t="s">
        <v>353</v>
      </c>
      <c r="H368" s="26"/>
      <c r="I368" s="26"/>
      <c r="J368" s="26"/>
      <c r="K368" s="26"/>
      <c r="L368" s="69"/>
    </row>
    <row r="369" spans="1:12" x14ac:dyDescent="0.3">
      <c r="A369" s="43" t="s">
        <v>923</v>
      </c>
      <c r="B369" s="37" t="s">
        <v>353</v>
      </c>
      <c r="C369" s="38"/>
      <c r="D369" s="38"/>
      <c r="E369" s="38"/>
      <c r="F369" s="44" t="s">
        <v>924</v>
      </c>
      <c r="G369" s="40"/>
      <c r="H369" s="25">
        <v>39.979999999999997</v>
      </c>
      <c r="I369" s="25">
        <v>0</v>
      </c>
      <c r="J369" s="25">
        <v>0</v>
      </c>
      <c r="K369" s="25">
        <v>39.979999999999997</v>
      </c>
      <c r="L369" s="74">
        <f>I369-J369</f>
        <v>0</v>
      </c>
    </row>
    <row r="370" spans="1:12" x14ac:dyDescent="0.3">
      <c r="A370" s="45" t="s">
        <v>925</v>
      </c>
      <c r="B370" s="37" t="s">
        <v>353</v>
      </c>
      <c r="C370" s="38"/>
      <c r="D370" s="38"/>
      <c r="E370" s="38"/>
      <c r="F370" s="38"/>
      <c r="G370" s="46" t="s">
        <v>924</v>
      </c>
      <c r="H370" s="27">
        <v>39.979999999999997</v>
      </c>
      <c r="I370" s="27">
        <v>0</v>
      </c>
      <c r="J370" s="27">
        <v>0</v>
      </c>
      <c r="K370" s="27">
        <v>39.979999999999997</v>
      </c>
      <c r="L370" s="68"/>
    </row>
    <row r="371" spans="1:12" x14ac:dyDescent="0.3">
      <c r="A371" s="43" t="s">
        <v>353</v>
      </c>
      <c r="B371" s="36" t="s">
        <v>353</v>
      </c>
      <c r="C371" s="44" t="s">
        <v>353</v>
      </c>
      <c r="D371" s="40"/>
      <c r="E371" s="40"/>
      <c r="F371" s="40"/>
      <c r="G371" s="40"/>
      <c r="H371" s="28"/>
      <c r="I371" s="28"/>
      <c r="J371" s="28"/>
      <c r="K371" s="28"/>
      <c r="L371" s="73"/>
    </row>
    <row r="372" spans="1:12" x14ac:dyDescent="0.3">
      <c r="A372" s="43" t="s">
        <v>926</v>
      </c>
      <c r="B372" s="36" t="s">
        <v>353</v>
      </c>
      <c r="C372" s="44" t="s">
        <v>927</v>
      </c>
      <c r="D372" s="40"/>
      <c r="E372" s="40"/>
      <c r="F372" s="40"/>
      <c r="G372" s="40"/>
      <c r="H372" s="25">
        <v>623478.11</v>
      </c>
      <c r="I372" s="25">
        <v>159404.03</v>
      </c>
      <c r="J372" s="25">
        <v>0</v>
      </c>
      <c r="K372" s="25">
        <v>782882.14</v>
      </c>
      <c r="L372" s="74">
        <f>I372-J372</f>
        <v>159404.03</v>
      </c>
    </row>
    <row r="373" spans="1:12" x14ac:dyDescent="0.3">
      <c r="A373" s="43" t="s">
        <v>928</v>
      </c>
      <c r="B373" s="37" t="s">
        <v>353</v>
      </c>
      <c r="C373" s="38"/>
      <c r="D373" s="44" t="s">
        <v>927</v>
      </c>
      <c r="E373" s="40"/>
      <c r="F373" s="40"/>
      <c r="G373" s="40"/>
      <c r="H373" s="25">
        <v>623478.11</v>
      </c>
      <c r="I373" s="25">
        <v>159404.03</v>
      </c>
      <c r="J373" s="25">
        <v>0</v>
      </c>
      <c r="K373" s="25">
        <v>782882.14</v>
      </c>
      <c r="L373" s="72"/>
    </row>
    <row r="374" spans="1:12" x14ac:dyDescent="0.3">
      <c r="A374" s="43" t="s">
        <v>929</v>
      </c>
      <c r="B374" s="37" t="s">
        <v>353</v>
      </c>
      <c r="C374" s="38"/>
      <c r="D374" s="38"/>
      <c r="E374" s="44" t="s">
        <v>927</v>
      </c>
      <c r="F374" s="40"/>
      <c r="G374" s="40"/>
      <c r="H374" s="25">
        <v>623478.11</v>
      </c>
      <c r="I374" s="25">
        <v>159404.03</v>
      </c>
      <c r="J374" s="25">
        <v>0</v>
      </c>
      <c r="K374" s="25">
        <v>782882.14</v>
      </c>
      <c r="L374" s="72"/>
    </row>
    <row r="375" spans="1:12" x14ac:dyDescent="0.3">
      <c r="A375" s="43" t="s">
        <v>930</v>
      </c>
      <c r="B375" s="37" t="s">
        <v>353</v>
      </c>
      <c r="C375" s="38"/>
      <c r="D375" s="38"/>
      <c r="E375" s="38"/>
      <c r="F375" s="44" t="s">
        <v>927</v>
      </c>
      <c r="G375" s="40"/>
      <c r="H375" s="25">
        <v>623478.11</v>
      </c>
      <c r="I375" s="25">
        <v>159404.03</v>
      </c>
      <c r="J375" s="25">
        <v>0</v>
      </c>
      <c r="K375" s="25">
        <v>782882.14</v>
      </c>
      <c r="L375" s="72"/>
    </row>
    <row r="376" spans="1:12" x14ac:dyDescent="0.3">
      <c r="A376" s="45" t="s">
        <v>931</v>
      </c>
      <c r="B376" s="37" t="s">
        <v>353</v>
      </c>
      <c r="C376" s="38"/>
      <c r="D376" s="38"/>
      <c r="E376" s="38"/>
      <c r="F376" s="38"/>
      <c r="G376" s="46" t="s">
        <v>932</v>
      </c>
      <c r="H376" s="27">
        <v>620993.9</v>
      </c>
      <c r="I376" s="27">
        <v>158762.26999999999</v>
      </c>
      <c r="J376" s="27">
        <v>0</v>
      </c>
      <c r="K376" s="27">
        <v>779756.17</v>
      </c>
      <c r="L376" s="74">
        <f t="shared" ref="L376:L377" si="2">I376-J376</f>
        <v>158762.26999999999</v>
      </c>
    </row>
    <row r="377" spans="1:12" x14ac:dyDescent="0.3">
      <c r="A377" s="45" t="s">
        <v>933</v>
      </c>
      <c r="B377" s="37" t="s">
        <v>353</v>
      </c>
      <c r="C377" s="38"/>
      <c r="D377" s="38"/>
      <c r="E377" s="38"/>
      <c r="F377" s="38"/>
      <c r="G377" s="46" t="s">
        <v>934</v>
      </c>
      <c r="H377" s="27">
        <v>2484.21</v>
      </c>
      <c r="I377" s="27">
        <v>641.76</v>
      </c>
      <c r="J377" s="27">
        <v>0</v>
      </c>
      <c r="K377" s="27">
        <v>3125.97</v>
      </c>
      <c r="L377" s="74">
        <f t="shared" si="2"/>
        <v>641.76</v>
      </c>
    </row>
    <row r="378" spans="1:12" x14ac:dyDescent="0.3">
      <c r="A378" s="47" t="s">
        <v>353</v>
      </c>
      <c r="B378" s="37" t="s">
        <v>353</v>
      </c>
      <c r="C378" s="38"/>
      <c r="D378" s="38"/>
      <c r="E378" s="38"/>
      <c r="F378" s="38"/>
      <c r="G378" s="48" t="s">
        <v>353</v>
      </c>
      <c r="H378" s="26"/>
      <c r="I378" s="26"/>
      <c r="J378" s="26"/>
      <c r="K378" s="26"/>
      <c r="L378" s="69"/>
    </row>
    <row r="379" spans="1:12" x14ac:dyDescent="0.3">
      <c r="A379" s="43" t="s">
        <v>935</v>
      </c>
      <c r="B379" s="36" t="s">
        <v>353</v>
      </c>
      <c r="C379" s="44" t="s">
        <v>936</v>
      </c>
      <c r="D379" s="40"/>
      <c r="E379" s="40"/>
      <c r="F379" s="40"/>
      <c r="G379" s="40"/>
      <c r="H379" s="25">
        <v>7321.66</v>
      </c>
      <c r="I379" s="25">
        <v>1851.67</v>
      </c>
      <c r="J379" s="25">
        <v>0</v>
      </c>
      <c r="K379" s="25">
        <v>9173.33</v>
      </c>
      <c r="L379" s="74">
        <f>I379-J379</f>
        <v>1851.67</v>
      </c>
    </row>
    <row r="380" spans="1:12" x14ac:dyDescent="0.3">
      <c r="A380" s="43" t="s">
        <v>937</v>
      </c>
      <c r="B380" s="37" t="s">
        <v>353</v>
      </c>
      <c r="C380" s="38"/>
      <c r="D380" s="44" t="s">
        <v>936</v>
      </c>
      <c r="E380" s="40"/>
      <c r="F380" s="40"/>
      <c r="G380" s="40"/>
      <c r="H380" s="25">
        <v>7321.66</v>
      </c>
      <c r="I380" s="25">
        <v>1851.67</v>
      </c>
      <c r="J380" s="25">
        <v>0</v>
      </c>
      <c r="K380" s="25">
        <v>9173.33</v>
      </c>
      <c r="L380" s="72"/>
    </row>
    <row r="381" spans="1:12" x14ac:dyDescent="0.3">
      <c r="A381" s="43" t="s">
        <v>938</v>
      </c>
      <c r="B381" s="37" t="s">
        <v>353</v>
      </c>
      <c r="C381" s="38"/>
      <c r="D381" s="38"/>
      <c r="E381" s="44" t="s">
        <v>936</v>
      </c>
      <c r="F381" s="40"/>
      <c r="G381" s="40"/>
      <c r="H381" s="25">
        <v>7321.66</v>
      </c>
      <c r="I381" s="25">
        <v>1851.67</v>
      </c>
      <c r="J381" s="25">
        <v>0</v>
      </c>
      <c r="K381" s="25">
        <v>9173.33</v>
      </c>
      <c r="L381" s="72"/>
    </row>
    <row r="382" spans="1:12" x14ac:dyDescent="0.3">
      <c r="A382" s="43" t="s">
        <v>939</v>
      </c>
      <c r="B382" s="37" t="s">
        <v>353</v>
      </c>
      <c r="C382" s="38"/>
      <c r="D382" s="38"/>
      <c r="E382" s="38"/>
      <c r="F382" s="44" t="s">
        <v>936</v>
      </c>
      <c r="G382" s="40"/>
      <c r="H382" s="25">
        <v>7321.66</v>
      </c>
      <c r="I382" s="25">
        <v>1851.67</v>
      </c>
      <c r="J382" s="25">
        <v>0</v>
      </c>
      <c r="K382" s="25">
        <v>9173.33</v>
      </c>
      <c r="L382" s="72"/>
    </row>
    <row r="383" spans="1:12" x14ac:dyDescent="0.3">
      <c r="A383" s="45" t="s">
        <v>940</v>
      </c>
      <c r="B383" s="37" t="s">
        <v>353</v>
      </c>
      <c r="C383" s="38"/>
      <c r="D383" s="38"/>
      <c r="E383" s="38"/>
      <c r="F383" s="38"/>
      <c r="G383" s="46" t="s">
        <v>576</v>
      </c>
      <c r="H383" s="27">
        <v>6679.27</v>
      </c>
      <c r="I383" s="27">
        <v>1690.74</v>
      </c>
      <c r="J383" s="27">
        <v>0</v>
      </c>
      <c r="K383" s="27">
        <v>8370.01</v>
      </c>
      <c r="L383" s="68"/>
    </row>
    <row r="384" spans="1:12" x14ac:dyDescent="0.3">
      <c r="A384" s="45" t="s">
        <v>941</v>
      </c>
      <c r="B384" s="37" t="s">
        <v>353</v>
      </c>
      <c r="C384" s="38"/>
      <c r="D384" s="38"/>
      <c r="E384" s="38"/>
      <c r="F384" s="38"/>
      <c r="G384" s="46" t="s">
        <v>574</v>
      </c>
      <c r="H384" s="27">
        <v>642.39</v>
      </c>
      <c r="I384" s="27">
        <v>160.93</v>
      </c>
      <c r="J384" s="27">
        <v>0</v>
      </c>
      <c r="K384" s="27">
        <v>803.32</v>
      </c>
      <c r="L384" s="68"/>
    </row>
    <row r="385" spans="1:12" x14ac:dyDescent="0.3">
      <c r="A385" s="47" t="s">
        <v>353</v>
      </c>
      <c r="B385" s="37" t="s">
        <v>353</v>
      </c>
      <c r="C385" s="38"/>
      <c r="D385" s="38"/>
      <c r="E385" s="38"/>
      <c r="F385" s="38"/>
      <c r="G385" s="48" t="s">
        <v>353</v>
      </c>
      <c r="H385" s="26"/>
      <c r="I385" s="26"/>
      <c r="J385" s="26"/>
      <c r="K385" s="26"/>
      <c r="L385" s="69"/>
    </row>
    <row r="386" spans="1:12" x14ac:dyDescent="0.3">
      <c r="A386" s="43" t="s">
        <v>942</v>
      </c>
      <c r="B386" s="36" t="s">
        <v>353</v>
      </c>
      <c r="C386" s="44" t="s">
        <v>943</v>
      </c>
      <c r="D386" s="40"/>
      <c r="E386" s="40"/>
      <c r="F386" s="40"/>
      <c r="G386" s="40"/>
      <c r="H386" s="25">
        <v>469.63</v>
      </c>
      <c r="I386" s="25">
        <v>3168</v>
      </c>
      <c r="J386" s="25">
        <v>2893.1</v>
      </c>
      <c r="K386" s="25">
        <v>744.53</v>
      </c>
      <c r="L386" s="74">
        <f>I386-J386</f>
        <v>274.90000000000009</v>
      </c>
    </row>
    <row r="387" spans="1:12" x14ac:dyDescent="0.3">
      <c r="A387" s="43" t="s">
        <v>944</v>
      </c>
      <c r="B387" s="37" t="s">
        <v>353</v>
      </c>
      <c r="C387" s="38"/>
      <c r="D387" s="44" t="s">
        <v>943</v>
      </c>
      <c r="E387" s="40"/>
      <c r="F387" s="40"/>
      <c r="G387" s="40"/>
      <c r="H387" s="25">
        <v>469.63</v>
      </c>
      <c r="I387" s="25">
        <v>3168</v>
      </c>
      <c r="J387" s="25">
        <v>2893.1</v>
      </c>
      <c r="K387" s="25">
        <v>744.53</v>
      </c>
      <c r="L387" s="72"/>
    </row>
    <row r="388" spans="1:12" x14ac:dyDescent="0.3">
      <c r="A388" s="43" t="s">
        <v>945</v>
      </c>
      <c r="B388" s="37" t="s">
        <v>353</v>
      </c>
      <c r="C388" s="38"/>
      <c r="D388" s="38"/>
      <c r="E388" s="44" t="s">
        <v>943</v>
      </c>
      <c r="F388" s="40"/>
      <c r="G388" s="40"/>
      <c r="H388" s="25">
        <v>469.63</v>
      </c>
      <c r="I388" s="25">
        <v>3168</v>
      </c>
      <c r="J388" s="25">
        <v>2893.1</v>
      </c>
      <c r="K388" s="25">
        <v>744.53</v>
      </c>
      <c r="L388" s="72"/>
    </row>
    <row r="389" spans="1:12" x14ac:dyDescent="0.3">
      <c r="A389" s="43" t="s">
        <v>946</v>
      </c>
      <c r="B389" s="37" t="s">
        <v>353</v>
      </c>
      <c r="C389" s="38"/>
      <c r="D389" s="38"/>
      <c r="E389" s="38"/>
      <c r="F389" s="44" t="s">
        <v>943</v>
      </c>
      <c r="G389" s="40"/>
      <c r="H389" s="25">
        <v>469.63</v>
      </c>
      <c r="I389" s="25">
        <v>3168</v>
      </c>
      <c r="J389" s="25">
        <v>2893.1</v>
      </c>
      <c r="K389" s="25">
        <v>744.53</v>
      </c>
      <c r="L389" s="72"/>
    </row>
    <row r="390" spans="1:12" x14ac:dyDescent="0.3">
      <c r="A390" s="45" t="s">
        <v>947</v>
      </c>
      <c r="B390" s="37" t="s">
        <v>353</v>
      </c>
      <c r="C390" s="38"/>
      <c r="D390" s="38"/>
      <c r="E390" s="38"/>
      <c r="F390" s="38"/>
      <c r="G390" s="46" t="s">
        <v>943</v>
      </c>
      <c r="H390" s="27">
        <v>469.63</v>
      </c>
      <c r="I390" s="27">
        <v>3168</v>
      </c>
      <c r="J390" s="27">
        <v>2893.1</v>
      </c>
      <c r="K390" s="27">
        <v>744.53</v>
      </c>
      <c r="L390" s="68"/>
    </row>
    <row r="391" spans="1:12" x14ac:dyDescent="0.3">
      <c r="A391" s="47" t="s">
        <v>353</v>
      </c>
      <c r="B391" s="37" t="s">
        <v>353</v>
      </c>
      <c r="C391" s="38"/>
      <c r="D391" s="38"/>
      <c r="E391" s="38"/>
      <c r="F391" s="38"/>
      <c r="G391" s="48" t="s">
        <v>353</v>
      </c>
      <c r="H391" s="26"/>
      <c r="I391" s="26"/>
      <c r="J391" s="26"/>
      <c r="K391" s="26"/>
      <c r="L391" s="69"/>
    </row>
    <row r="392" spans="1:12" x14ac:dyDescent="0.3">
      <c r="A392" s="43" t="s">
        <v>948</v>
      </c>
      <c r="B392" s="36" t="s">
        <v>353</v>
      </c>
      <c r="C392" s="44" t="s">
        <v>949</v>
      </c>
      <c r="D392" s="40"/>
      <c r="E392" s="40"/>
      <c r="F392" s="40"/>
      <c r="G392" s="40"/>
      <c r="H392" s="25">
        <v>94754.9</v>
      </c>
      <c r="I392" s="25">
        <v>14619.33</v>
      </c>
      <c r="J392" s="25">
        <v>0</v>
      </c>
      <c r="K392" s="25">
        <v>109374.23</v>
      </c>
      <c r="L392" s="74">
        <f>I392-J392</f>
        <v>14619.33</v>
      </c>
    </row>
    <row r="393" spans="1:12" x14ac:dyDescent="0.3">
      <c r="A393" s="43" t="s">
        <v>950</v>
      </c>
      <c r="B393" s="37" t="s">
        <v>353</v>
      </c>
      <c r="C393" s="38"/>
      <c r="D393" s="44" t="s">
        <v>949</v>
      </c>
      <c r="E393" s="40"/>
      <c r="F393" s="40"/>
      <c r="G393" s="40"/>
      <c r="H393" s="25">
        <v>94754.9</v>
      </c>
      <c r="I393" s="25">
        <v>14619.33</v>
      </c>
      <c r="J393" s="25">
        <v>0</v>
      </c>
      <c r="K393" s="25">
        <v>109374.23</v>
      </c>
      <c r="L393" s="72"/>
    </row>
    <row r="394" spans="1:12" x14ac:dyDescent="0.3">
      <c r="A394" s="43" t="s">
        <v>951</v>
      </c>
      <c r="B394" s="37" t="s">
        <v>353</v>
      </c>
      <c r="C394" s="38"/>
      <c r="D394" s="38"/>
      <c r="E394" s="44" t="s">
        <v>949</v>
      </c>
      <c r="F394" s="40"/>
      <c r="G394" s="40"/>
      <c r="H394" s="25">
        <v>94754.9</v>
      </c>
      <c r="I394" s="25">
        <v>14619.33</v>
      </c>
      <c r="J394" s="25">
        <v>0</v>
      </c>
      <c r="K394" s="25">
        <v>109374.23</v>
      </c>
      <c r="L394" s="72"/>
    </row>
    <row r="395" spans="1:12" x14ac:dyDescent="0.3">
      <c r="A395" s="43" t="s">
        <v>952</v>
      </c>
      <c r="B395" s="37" t="s">
        <v>353</v>
      </c>
      <c r="C395" s="38"/>
      <c r="D395" s="38"/>
      <c r="E395" s="38"/>
      <c r="F395" s="44" t="s">
        <v>949</v>
      </c>
      <c r="G395" s="40"/>
      <c r="H395" s="25">
        <v>94754.9</v>
      </c>
      <c r="I395" s="25">
        <v>14619.33</v>
      </c>
      <c r="J395" s="25">
        <v>0</v>
      </c>
      <c r="K395" s="25">
        <v>109374.23</v>
      </c>
      <c r="L395" s="72"/>
    </row>
    <row r="396" spans="1:12" x14ac:dyDescent="0.3">
      <c r="A396" s="45" t="s">
        <v>953</v>
      </c>
      <c r="B396" s="37" t="s">
        <v>353</v>
      </c>
      <c r="C396" s="38"/>
      <c r="D396" s="38"/>
      <c r="E396" s="38"/>
      <c r="F396" s="38"/>
      <c r="G396" s="46" t="s">
        <v>954</v>
      </c>
      <c r="H396" s="27">
        <v>555.1</v>
      </c>
      <c r="I396" s="27">
        <v>497.83</v>
      </c>
      <c r="J396" s="27">
        <v>0</v>
      </c>
      <c r="K396" s="27">
        <v>1052.93</v>
      </c>
      <c r="L396" s="68"/>
    </row>
    <row r="397" spans="1:12" x14ac:dyDescent="0.3">
      <c r="A397" s="45" t="s">
        <v>955</v>
      </c>
      <c r="B397" s="37" t="s">
        <v>353</v>
      </c>
      <c r="C397" s="38"/>
      <c r="D397" s="38"/>
      <c r="E397" s="38"/>
      <c r="F397" s="38"/>
      <c r="G397" s="46" t="s">
        <v>956</v>
      </c>
      <c r="H397" s="27">
        <v>86000</v>
      </c>
      <c r="I397" s="27">
        <v>13200</v>
      </c>
      <c r="J397" s="27">
        <v>0</v>
      </c>
      <c r="K397" s="27">
        <v>99200</v>
      </c>
      <c r="L397" s="68"/>
    </row>
    <row r="398" spans="1:12" x14ac:dyDescent="0.3">
      <c r="A398" s="45" t="s">
        <v>957</v>
      </c>
      <c r="B398" s="37" t="s">
        <v>353</v>
      </c>
      <c r="C398" s="38"/>
      <c r="D398" s="38"/>
      <c r="E398" s="38"/>
      <c r="F398" s="38"/>
      <c r="G398" s="46" t="s">
        <v>1021</v>
      </c>
      <c r="H398" s="27">
        <v>8199.7999999999993</v>
      </c>
      <c r="I398" s="27">
        <v>921.5</v>
      </c>
      <c r="J398" s="27">
        <v>0</v>
      </c>
      <c r="K398" s="27">
        <v>9121.2999999999993</v>
      </c>
      <c r="L398" s="68"/>
    </row>
    <row r="399" spans="1:12" x14ac:dyDescent="0.3">
      <c r="A399" s="43" t="s">
        <v>353</v>
      </c>
      <c r="B399" s="37" t="s">
        <v>353</v>
      </c>
      <c r="C399" s="38"/>
      <c r="D399" s="38"/>
      <c r="E399" s="44" t="s">
        <v>353</v>
      </c>
      <c r="F399" s="40"/>
      <c r="G399" s="40"/>
      <c r="H399" s="28"/>
      <c r="I399" s="28"/>
      <c r="J399" s="28"/>
      <c r="K399" s="28"/>
      <c r="L399" s="73"/>
    </row>
    <row r="400" spans="1:12" x14ac:dyDescent="0.3">
      <c r="A400" s="43" t="s">
        <v>74</v>
      </c>
      <c r="B400" s="44" t="s">
        <v>959</v>
      </c>
      <c r="C400" s="40"/>
      <c r="D400" s="40"/>
      <c r="E400" s="40"/>
      <c r="F400" s="40"/>
      <c r="G400" s="40"/>
      <c r="H400" s="25">
        <v>13426773.119999999</v>
      </c>
      <c r="I400" s="25">
        <v>0</v>
      </c>
      <c r="J400" s="25">
        <v>3077244.03</v>
      </c>
      <c r="K400" s="25">
        <v>16504017.15</v>
      </c>
      <c r="L400" s="72"/>
    </row>
    <row r="401" spans="1:12" x14ac:dyDescent="0.3">
      <c r="A401" s="43" t="s">
        <v>960</v>
      </c>
      <c r="B401" s="36" t="s">
        <v>353</v>
      </c>
      <c r="C401" s="44" t="s">
        <v>959</v>
      </c>
      <c r="D401" s="40"/>
      <c r="E401" s="40"/>
      <c r="F401" s="40"/>
      <c r="G401" s="40"/>
      <c r="H401" s="25">
        <v>13426773.119999999</v>
      </c>
      <c r="I401" s="25">
        <v>0</v>
      </c>
      <c r="J401" s="25">
        <v>3077244.03</v>
      </c>
      <c r="K401" s="25">
        <v>16504017.15</v>
      </c>
      <c r="L401" s="72"/>
    </row>
    <row r="402" spans="1:12" x14ac:dyDescent="0.3">
      <c r="A402" s="43" t="s">
        <v>961</v>
      </c>
      <c r="B402" s="37" t="s">
        <v>353</v>
      </c>
      <c r="C402" s="38"/>
      <c r="D402" s="44" t="s">
        <v>959</v>
      </c>
      <c r="E402" s="40"/>
      <c r="F402" s="40"/>
      <c r="G402" s="40"/>
      <c r="H402" s="25">
        <v>13426773.119999999</v>
      </c>
      <c r="I402" s="25">
        <v>0</v>
      </c>
      <c r="J402" s="25">
        <v>3077244.03</v>
      </c>
      <c r="K402" s="25">
        <v>16504017.15</v>
      </c>
      <c r="L402" s="72"/>
    </row>
    <row r="403" spans="1:12" x14ac:dyDescent="0.3">
      <c r="A403" s="43" t="s">
        <v>962</v>
      </c>
      <c r="B403" s="37" t="s">
        <v>353</v>
      </c>
      <c r="C403" s="38"/>
      <c r="D403" s="38"/>
      <c r="E403" s="44" t="s">
        <v>963</v>
      </c>
      <c r="F403" s="40"/>
      <c r="G403" s="40"/>
      <c r="H403" s="25">
        <v>13216442.32</v>
      </c>
      <c r="I403" s="25">
        <v>0</v>
      </c>
      <c r="J403" s="25">
        <v>3023785.98</v>
      </c>
      <c r="K403" s="25">
        <v>16240228.300000001</v>
      </c>
      <c r="L403" s="72"/>
    </row>
    <row r="404" spans="1:12" x14ac:dyDescent="0.3">
      <c r="A404" s="43" t="s">
        <v>964</v>
      </c>
      <c r="B404" s="37" t="s">
        <v>353</v>
      </c>
      <c r="C404" s="38"/>
      <c r="D404" s="38"/>
      <c r="E404" s="38"/>
      <c r="F404" s="44" t="s">
        <v>963</v>
      </c>
      <c r="G404" s="40"/>
      <c r="H404" s="25">
        <v>13216442.32</v>
      </c>
      <c r="I404" s="25">
        <v>0</v>
      </c>
      <c r="J404" s="25">
        <v>3023785.98</v>
      </c>
      <c r="K404" s="25">
        <v>16240228.300000001</v>
      </c>
      <c r="L404" s="72"/>
    </row>
    <row r="405" spans="1:12" x14ac:dyDescent="0.3">
      <c r="A405" s="45" t="s">
        <v>965</v>
      </c>
      <c r="B405" s="37" t="s">
        <v>353</v>
      </c>
      <c r="C405" s="38"/>
      <c r="D405" s="38"/>
      <c r="E405" s="38"/>
      <c r="F405" s="38"/>
      <c r="G405" s="46" t="s">
        <v>966</v>
      </c>
      <c r="H405" s="27">
        <v>13216442.32</v>
      </c>
      <c r="I405" s="27">
        <v>0</v>
      </c>
      <c r="J405" s="27">
        <v>3023785.98</v>
      </c>
      <c r="K405" s="27">
        <v>16240228.300000001</v>
      </c>
      <c r="L405" s="68"/>
    </row>
    <row r="406" spans="1:12" x14ac:dyDescent="0.3">
      <c r="A406" s="47" t="s">
        <v>353</v>
      </c>
      <c r="B406" s="37" t="s">
        <v>353</v>
      </c>
      <c r="C406" s="38"/>
      <c r="D406" s="38"/>
      <c r="E406" s="38"/>
      <c r="F406" s="38"/>
      <c r="G406" s="48" t="s">
        <v>353</v>
      </c>
      <c r="H406" s="26"/>
      <c r="I406" s="26"/>
      <c r="J406" s="26"/>
      <c r="K406" s="26"/>
      <c r="L406" s="69"/>
    </row>
    <row r="407" spans="1:12" x14ac:dyDescent="0.3">
      <c r="A407" s="43" t="s">
        <v>967</v>
      </c>
      <c r="B407" s="37" t="s">
        <v>353</v>
      </c>
      <c r="C407" s="38"/>
      <c r="D407" s="38"/>
      <c r="E407" s="44" t="s">
        <v>968</v>
      </c>
      <c r="F407" s="40"/>
      <c r="G407" s="40"/>
      <c r="H407" s="25">
        <v>95447.89</v>
      </c>
      <c r="I407" s="25">
        <v>0</v>
      </c>
      <c r="J407" s="25">
        <v>14443.92</v>
      </c>
      <c r="K407" s="25">
        <v>109891.81</v>
      </c>
      <c r="L407" s="72"/>
    </row>
    <row r="408" spans="1:12" x14ac:dyDescent="0.3">
      <c r="A408" s="43" t="s">
        <v>969</v>
      </c>
      <c r="B408" s="37" t="s">
        <v>353</v>
      </c>
      <c r="C408" s="38"/>
      <c r="D408" s="38"/>
      <c r="E408" s="38"/>
      <c r="F408" s="44" t="s">
        <v>970</v>
      </c>
      <c r="G408" s="40"/>
      <c r="H408" s="25">
        <v>95447.89</v>
      </c>
      <c r="I408" s="25">
        <v>0</v>
      </c>
      <c r="J408" s="25">
        <v>14443.92</v>
      </c>
      <c r="K408" s="25">
        <v>109891.81</v>
      </c>
      <c r="L408" s="72"/>
    </row>
    <row r="409" spans="1:12" x14ac:dyDescent="0.3">
      <c r="A409" s="45" t="s">
        <v>971</v>
      </c>
      <c r="B409" s="37" t="s">
        <v>353</v>
      </c>
      <c r="C409" s="38"/>
      <c r="D409" s="38"/>
      <c r="E409" s="38"/>
      <c r="F409" s="38"/>
      <c r="G409" s="46" t="s">
        <v>972</v>
      </c>
      <c r="H409" s="27">
        <v>95447.89</v>
      </c>
      <c r="I409" s="27">
        <v>0</v>
      </c>
      <c r="J409" s="27">
        <v>14443.92</v>
      </c>
      <c r="K409" s="27">
        <v>109891.81</v>
      </c>
      <c r="L409" s="68"/>
    </row>
    <row r="410" spans="1:12" x14ac:dyDescent="0.3">
      <c r="A410" s="47" t="s">
        <v>353</v>
      </c>
      <c r="B410" s="37" t="s">
        <v>353</v>
      </c>
      <c r="C410" s="38"/>
      <c r="D410" s="38"/>
      <c r="E410" s="38"/>
      <c r="F410" s="38"/>
      <c r="G410" s="48" t="s">
        <v>353</v>
      </c>
      <c r="H410" s="26"/>
      <c r="I410" s="26"/>
      <c r="J410" s="26"/>
      <c r="K410" s="26"/>
      <c r="L410" s="69"/>
    </row>
    <row r="411" spans="1:12" x14ac:dyDescent="0.3">
      <c r="A411" s="43" t="s">
        <v>973</v>
      </c>
      <c r="B411" s="37" t="s">
        <v>353</v>
      </c>
      <c r="C411" s="38"/>
      <c r="D411" s="38"/>
      <c r="E411" s="44" t="s">
        <v>974</v>
      </c>
      <c r="F411" s="40"/>
      <c r="G411" s="40"/>
      <c r="H411" s="25">
        <v>88977.7</v>
      </c>
      <c r="I411" s="25">
        <v>0</v>
      </c>
      <c r="J411" s="25">
        <v>38462.01</v>
      </c>
      <c r="K411" s="25">
        <v>127439.71</v>
      </c>
      <c r="L411" s="72"/>
    </row>
    <row r="412" spans="1:12" x14ac:dyDescent="0.3">
      <c r="A412" s="43" t="s">
        <v>975</v>
      </c>
      <c r="B412" s="37" t="s">
        <v>353</v>
      </c>
      <c r="C412" s="38"/>
      <c r="D412" s="38"/>
      <c r="E412" s="38"/>
      <c r="F412" s="44" t="s">
        <v>974</v>
      </c>
      <c r="G412" s="40"/>
      <c r="H412" s="25">
        <v>88977.7</v>
      </c>
      <c r="I412" s="25">
        <v>0</v>
      </c>
      <c r="J412" s="25">
        <v>38462.01</v>
      </c>
      <c r="K412" s="25">
        <v>127439.71</v>
      </c>
      <c r="L412" s="72"/>
    </row>
    <row r="413" spans="1:12" x14ac:dyDescent="0.3">
      <c r="A413" s="45" t="s">
        <v>976</v>
      </c>
      <c r="B413" s="37" t="s">
        <v>353</v>
      </c>
      <c r="C413" s="38"/>
      <c r="D413" s="38"/>
      <c r="E413" s="38"/>
      <c r="F413" s="38"/>
      <c r="G413" s="46" t="s">
        <v>977</v>
      </c>
      <c r="H413" s="27">
        <v>88715.51</v>
      </c>
      <c r="I413" s="27">
        <v>0</v>
      </c>
      <c r="J413" s="27">
        <v>38451.9</v>
      </c>
      <c r="K413" s="27">
        <v>127167.41</v>
      </c>
      <c r="L413" s="68"/>
    </row>
    <row r="414" spans="1:12" x14ac:dyDescent="0.3">
      <c r="A414" s="45" t="s">
        <v>978</v>
      </c>
      <c r="B414" s="37" t="s">
        <v>353</v>
      </c>
      <c r="C414" s="38"/>
      <c r="D414" s="38"/>
      <c r="E414" s="38"/>
      <c r="F414" s="38"/>
      <c r="G414" s="46" t="s">
        <v>979</v>
      </c>
      <c r="H414" s="27">
        <v>262.19</v>
      </c>
      <c r="I414" s="27">
        <v>0</v>
      </c>
      <c r="J414" s="27">
        <v>10.11</v>
      </c>
      <c r="K414" s="27">
        <v>272.3</v>
      </c>
      <c r="L414" s="68"/>
    </row>
    <row r="415" spans="1:12" x14ac:dyDescent="0.3">
      <c r="A415" s="47" t="s">
        <v>353</v>
      </c>
      <c r="B415" s="37" t="s">
        <v>353</v>
      </c>
      <c r="C415" s="38"/>
      <c r="D415" s="38"/>
      <c r="E415" s="38"/>
      <c r="F415" s="38"/>
      <c r="G415" s="48" t="s">
        <v>353</v>
      </c>
      <c r="H415" s="26"/>
      <c r="I415" s="26"/>
      <c r="J415" s="26"/>
      <c r="K415" s="26"/>
      <c r="L415" s="69"/>
    </row>
    <row r="416" spans="1:12" x14ac:dyDescent="0.3">
      <c r="A416" s="43" t="s">
        <v>980</v>
      </c>
      <c r="B416" s="37" t="s">
        <v>353</v>
      </c>
      <c r="C416" s="38"/>
      <c r="D416" s="38"/>
      <c r="E416" s="44" t="s">
        <v>981</v>
      </c>
      <c r="F416" s="40"/>
      <c r="G416" s="40"/>
      <c r="H416" s="25">
        <v>8199.3700000000008</v>
      </c>
      <c r="I416" s="25">
        <v>0</v>
      </c>
      <c r="J416" s="25">
        <v>0</v>
      </c>
      <c r="K416" s="25">
        <v>8199.3700000000008</v>
      </c>
      <c r="L416" s="72"/>
    </row>
    <row r="417" spans="1:12" x14ac:dyDescent="0.3">
      <c r="A417" s="43" t="s">
        <v>982</v>
      </c>
      <c r="B417" s="37" t="s">
        <v>353</v>
      </c>
      <c r="C417" s="38"/>
      <c r="D417" s="38"/>
      <c r="E417" s="38"/>
      <c r="F417" s="44" t="s">
        <v>983</v>
      </c>
      <c r="G417" s="40"/>
      <c r="H417" s="25">
        <v>8199.3700000000008</v>
      </c>
      <c r="I417" s="25">
        <v>0</v>
      </c>
      <c r="J417" s="25">
        <v>0</v>
      </c>
      <c r="K417" s="25">
        <v>8199.3700000000008</v>
      </c>
      <c r="L417" s="72"/>
    </row>
    <row r="418" spans="1:12" x14ac:dyDescent="0.3">
      <c r="A418" s="45" t="s">
        <v>984</v>
      </c>
      <c r="B418" s="37" t="s">
        <v>353</v>
      </c>
      <c r="C418" s="38"/>
      <c r="D418" s="38"/>
      <c r="E418" s="38"/>
      <c r="F418" s="38"/>
      <c r="G418" s="46" t="s">
        <v>985</v>
      </c>
      <c r="H418" s="27">
        <v>8199.3700000000008</v>
      </c>
      <c r="I418" s="27">
        <v>0</v>
      </c>
      <c r="J418" s="27">
        <v>0</v>
      </c>
      <c r="K418" s="27">
        <v>8199.3700000000008</v>
      </c>
      <c r="L418" s="68"/>
    </row>
    <row r="419" spans="1:12" x14ac:dyDescent="0.3">
      <c r="A419" s="47" t="s">
        <v>353</v>
      </c>
      <c r="B419" s="37" t="s">
        <v>353</v>
      </c>
      <c r="C419" s="38"/>
      <c r="D419" s="38"/>
      <c r="E419" s="38"/>
      <c r="F419" s="38"/>
      <c r="G419" s="48" t="s">
        <v>353</v>
      </c>
      <c r="H419" s="26"/>
      <c r="I419" s="26"/>
      <c r="J419" s="26"/>
      <c r="K419" s="26"/>
      <c r="L419" s="69"/>
    </row>
    <row r="420" spans="1:12" x14ac:dyDescent="0.3">
      <c r="A420" s="43" t="s">
        <v>986</v>
      </c>
      <c r="B420" s="37" t="s">
        <v>353</v>
      </c>
      <c r="C420" s="38"/>
      <c r="D420" s="38"/>
      <c r="E420" s="44" t="s">
        <v>987</v>
      </c>
      <c r="F420" s="40"/>
      <c r="G420" s="40"/>
      <c r="H420" s="25">
        <v>373.88</v>
      </c>
      <c r="I420" s="25">
        <v>0</v>
      </c>
      <c r="J420" s="25">
        <v>0</v>
      </c>
      <c r="K420" s="25">
        <v>373.88</v>
      </c>
      <c r="L420" s="72"/>
    </row>
    <row r="421" spans="1:12" x14ac:dyDescent="0.3">
      <c r="A421" s="43" t="s">
        <v>988</v>
      </c>
      <c r="B421" s="37" t="s">
        <v>353</v>
      </c>
      <c r="C421" s="38"/>
      <c r="D421" s="38"/>
      <c r="E421" s="38"/>
      <c r="F421" s="44" t="s">
        <v>987</v>
      </c>
      <c r="G421" s="40"/>
      <c r="H421" s="25">
        <v>373.88</v>
      </c>
      <c r="I421" s="25">
        <v>0</v>
      </c>
      <c r="J421" s="25">
        <v>0</v>
      </c>
      <c r="K421" s="25">
        <v>373.88</v>
      </c>
      <c r="L421" s="72"/>
    </row>
    <row r="422" spans="1:12" x14ac:dyDescent="0.3">
      <c r="A422" s="45" t="s">
        <v>989</v>
      </c>
      <c r="B422" s="37" t="s">
        <v>353</v>
      </c>
      <c r="C422" s="38"/>
      <c r="D422" s="38"/>
      <c r="E422" s="38"/>
      <c r="F422" s="38"/>
      <c r="G422" s="46" t="s">
        <v>990</v>
      </c>
      <c r="H422" s="27">
        <v>373.88</v>
      </c>
      <c r="I422" s="27">
        <v>0</v>
      </c>
      <c r="J422" s="27">
        <v>0</v>
      </c>
      <c r="K422" s="27">
        <v>373.88</v>
      </c>
      <c r="L422" s="68"/>
    </row>
    <row r="423" spans="1:12" x14ac:dyDescent="0.3">
      <c r="A423" s="47" t="s">
        <v>353</v>
      </c>
      <c r="B423" s="37" t="s">
        <v>353</v>
      </c>
      <c r="C423" s="38"/>
      <c r="D423" s="38"/>
      <c r="E423" s="38"/>
      <c r="F423" s="38"/>
      <c r="G423" s="48" t="s">
        <v>353</v>
      </c>
      <c r="H423" s="26"/>
      <c r="I423" s="26"/>
      <c r="J423" s="26"/>
      <c r="K423" s="26"/>
      <c r="L423" s="69"/>
    </row>
    <row r="424" spans="1:12" x14ac:dyDescent="0.3">
      <c r="A424" s="43" t="s">
        <v>991</v>
      </c>
      <c r="B424" s="37" t="s">
        <v>353</v>
      </c>
      <c r="C424" s="38"/>
      <c r="D424" s="38"/>
      <c r="E424" s="44" t="s">
        <v>992</v>
      </c>
      <c r="F424" s="40"/>
      <c r="G424" s="40"/>
      <c r="H424" s="25">
        <v>16776.86</v>
      </c>
      <c r="I424" s="25">
        <v>0</v>
      </c>
      <c r="J424" s="25">
        <v>54.29</v>
      </c>
      <c r="K424" s="25">
        <v>16831.150000000001</v>
      </c>
      <c r="L424" s="72"/>
    </row>
    <row r="425" spans="1:12" x14ac:dyDescent="0.3">
      <c r="A425" s="43" t="s">
        <v>993</v>
      </c>
      <c r="B425" s="37" t="s">
        <v>353</v>
      </c>
      <c r="C425" s="38"/>
      <c r="D425" s="38"/>
      <c r="E425" s="38"/>
      <c r="F425" s="44" t="s">
        <v>994</v>
      </c>
      <c r="G425" s="40"/>
      <c r="H425" s="25">
        <v>16776.86</v>
      </c>
      <c r="I425" s="25">
        <v>0</v>
      </c>
      <c r="J425" s="25">
        <v>54.29</v>
      </c>
      <c r="K425" s="25">
        <v>16831.150000000001</v>
      </c>
      <c r="L425" s="72"/>
    </row>
    <row r="426" spans="1:12" x14ac:dyDescent="0.3">
      <c r="A426" s="45" t="s">
        <v>995</v>
      </c>
      <c r="B426" s="37" t="s">
        <v>353</v>
      </c>
      <c r="C426" s="38"/>
      <c r="D426" s="38"/>
      <c r="E426" s="38"/>
      <c r="F426" s="38"/>
      <c r="G426" s="46" t="s">
        <v>996</v>
      </c>
      <c r="H426" s="27">
        <v>16562.37</v>
      </c>
      <c r="I426" s="27">
        <v>0</v>
      </c>
      <c r="J426" s="27">
        <v>0</v>
      </c>
      <c r="K426" s="27">
        <v>16562.37</v>
      </c>
      <c r="L426" s="68"/>
    </row>
    <row r="427" spans="1:12" x14ac:dyDescent="0.3">
      <c r="A427" s="45" t="s">
        <v>997</v>
      </c>
      <c r="B427" s="37" t="s">
        <v>353</v>
      </c>
      <c r="C427" s="38"/>
      <c r="D427" s="38"/>
      <c r="E427" s="38"/>
      <c r="F427" s="38"/>
      <c r="G427" s="46" t="s">
        <v>998</v>
      </c>
      <c r="H427" s="27">
        <v>214.49</v>
      </c>
      <c r="I427" s="27">
        <v>0</v>
      </c>
      <c r="J427" s="27">
        <v>54.29</v>
      </c>
      <c r="K427" s="27">
        <v>268.77999999999997</v>
      </c>
      <c r="L427" s="68"/>
    </row>
    <row r="428" spans="1:12" x14ac:dyDescent="0.3">
      <c r="A428" s="47" t="s">
        <v>353</v>
      </c>
      <c r="B428" s="37" t="s">
        <v>353</v>
      </c>
      <c r="C428" s="38"/>
      <c r="D428" s="38"/>
      <c r="E428" s="38"/>
      <c r="F428" s="38"/>
      <c r="G428" s="48" t="s">
        <v>353</v>
      </c>
      <c r="H428" s="26"/>
      <c r="I428" s="26"/>
      <c r="J428" s="26"/>
      <c r="K428" s="26"/>
      <c r="L428" s="69"/>
    </row>
    <row r="429" spans="1:12" x14ac:dyDescent="0.3">
      <c r="A429" s="43" t="s">
        <v>999</v>
      </c>
      <c r="B429" s="37" t="s">
        <v>353</v>
      </c>
      <c r="C429" s="38"/>
      <c r="D429" s="38"/>
      <c r="E429" s="44" t="s">
        <v>949</v>
      </c>
      <c r="F429" s="40"/>
      <c r="G429" s="40"/>
      <c r="H429" s="25">
        <v>555.1</v>
      </c>
      <c r="I429" s="25">
        <v>0</v>
      </c>
      <c r="J429" s="25">
        <v>497.83</v>
      </c>
      <c r="K429" s="25">
        <v>1052.93</v>
      </c>
      <c r="L429" s="72"/>
    </row>
    <row r="430" spans="1:12" x14ac:dyDescent="0.3">
      <c r="A430" s="43" t="s">
        <v>1000</v>
      </c>
      <c r="B430" s="37" t="s">
        <v>353</v>
      </c>
      <c r="C430" s="38"/>
      <c r="D430" s="38"/>
      <c r="E430" s="38"/>
      <c r="F430" s="44" t="s">
        <v>949</v>
      </c>
      <c r="G430" s="40"/>
      <c r="H430" s="25">
        <v>555.1</v>
      </c>
      <c r="I430" s="25">
        <v>0</v>
      </c>
      <c r="J430" s="25">
        <v>497.83</v>
      </c>
      <c r="K430" s="25">
        <v>1052.93</v>
      </c>
      <c r="L430" s="72"/>
    </row>
    <row r="431" spans="1:12" x14ac:dyDescent="0.3">
      <c r="A431" s="45" t="s">
        <v>1001</v>
      </c>
      <c r="B431" s="37" t="s">
        <v>353</v>
      </c>
      <c r="C431" s="38"/>
      <c r="D431" s="38"/>
      <c r="E431" s="38"/>
      <c r="F431" s="38"/>
      <c r="G431" s="46" t="s">
        <v>954</v>
      </c>
      <c r="H431" s="27">
        <v>555.1</v>
      </c>
      <c r="I431" s="27">
        <v>0</v>
      </c>
      <c r="J431" s="27">
        <v>497.83</v>
      </c>
      <c r="K431" s="27">
        <v>1052.93</v>
      </c>
      <c r="L431" s="68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13</vt:i4>
      </vt:variant>
    </vt:vector>
  </HeadingPairs>
  <TitlesOfParts>
    <vt:vector size="13" baseType="lpstr">
      <vt:lpstr>Fábricas</vt:lpstr>
      <vt:lpstr>Dez</vt:lpstr>
      <vt:lpstr>Nov</vt:lpstr>
      <vt:lpstr>Out</vt:lpstr>
      <vt:lpstr>Set</vt:lpstr>
      <vt:lpstr>Ago</vt:lpstr>
      <vt:lpstr>Jul</vt:lpstr>
      <vt:lpstr>Jun</vt:lpstr>
      <vt:lpstr>Mai</vt:lpstr>
      <vt:lpstr>Abr</vt:lpstr>
      <vt:lpstr>Mar</vt:lpstr>
      <vt:lpstr>Fev</vt:lpstr>
      <vt:lpstr>Jan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Patricia Rodrigues</dc:creator>
  <cp:keywords/>
  <dc:description/>
  <cp:lastModifiedBy>Octavio Martinez</cp:lastModifiedBy>
  <cp:revision/>
  <dcterms:created xsi:type="dcterms:W3CDTF">2018-09-05T12:57:04Z</dcterms:created>
  <dcterms:modified xsi:type="dcterms:W3CDTF">2022-08-01T20:56:41Z</dcterms:modified>
  <cp:category/>
  <cp:contentStatus/>
</cp:coreProperties>
</file>