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ctavio Martinez\Downloads\"/>
    </mc:Choice>
  </mc:AlternateContent>
  <xr:revisionPtr revIDLastSave="0" documentId="13_ncr:1_{8517DC4C-2C1A-4735-BA0E-2E3A29A49E88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Fábricas" sheetId="8" r:id="rId1"/>
    <sheet name="Dez" sheetId="21" state="hidden" r:id="rId2"/>
    <sheet name="Nov" sheetId="20" state="hidden" r:id="rId3"/>
    <sheet name="Out" sheetId="18" state="hidden" r:id="rId4"/>
    <sheet name="Set" sheetId="17" state="hidden" r:id="rId5"/>
    <sheet name="Ago" sheetId="16" state="hidden" r:id="rId6"/>
    <sheet name="Jul" sheetId="15" state="hidden" r:id="rId7"/>
    <sheet name="Jun" sheetId="14" state="hidden" r:id="rId8"/>
    <sheet name="Mai" sheetId="13" state="hidden" r:id="rId9"/>
    <sheet name="Abr" sheetId="12" state="hidden" r:id="rId10"/>
    <sheet name="Mar" sheetId="11" state="hidden" r:id="rId11"/>
    <sheet name="Fev" sheetId="10" state="hidden" r:id="rId12"/>
    <sheet name="Jan" sheetId="9" state="hidden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28" i="8" l="1"/>
  <c r="S12" i="8"/>
  <c r="R88" i="8"/>
  <c r="S191" i="8"/>
  <c r="S190" i="8"/>
  <c r="S188" i="8"/>
  <c r="S187" i="8"/>
  <c r="S176" i="8"/>
  <c r="S85" i="8"/>
  <c r="S43" i="8"/>
  <c r="S42" i="8"/>
  <c r="S40" i="8"/>
  <c r="S10" i="8"/>
  <c r="L431" i="21"/>
  <c r="S139" i="8" s="1"/>
  <c r="L425" i="21"/>
  <c r="S137" i="8" s="1"/>
  <c r="L418" i="21"/>
  <c r="S90" i="8" s="1"/>
  <c r="L413" i="21"/>
  <c r="S136" i="8" s="1"/>
  <c r="L412" i="21"/>
  <c r="S135" i="8" s="1"/>
  <c r="L405" i="21"/>
  <c r="L401" i="21"/>
  <c r="S131" i="8" s="1"/>
  <c r="L394" i="21"/>
  <c r="S130" i="8" s="1"/>
  <c r="L390" i="21"/>
  <c r="S129" i="8" s="1"/>
  <c r="L383" i="21"/>
  <c r="S115" i="8" s="1"/>
  <c r="L381" i="21"/>
  <c r="L380" i="21"/>
  <c r="S111" i="8" s="1"/>
  <c r="L379" i="21"/>
  <c r="S114" i="8" s="1"/>
  <c r="L378" i="21"/>
  <c r="L377" i="21"/>
  <c r="S112" i="8" s="1"/>
  <c r="L376" i="21"/>
  <c r="L375" i="21"/>
  <c r="S110" i="8" s="1"/>
  <c r="L374" i="21"/>
  <c r="L370" i="21"/>
  <c r="L366" i="21"/>
  <c r="L363" i="21"/>
  <c r="S108" i="8" s="1"/>
  <c r="L356" i="21"/>
  <c r="S127" i="8" s="1"/>
  <c r="L354" i="21"/>
  <c r="S119" i="8" s="1"/>
  <c r="L353" i="21"/>
  <c r="S120" i="8" s="1"/>
  <c r="L349" i="21"/>
  <c r="S125" i="8" s="1"/>
  <c r="L342" i="21"/>
  <c r="S106" i="8" s="1"/>
  <c r="L339" i="21"/>
  <c r="S105" i="8" s="1"/>
  <c r="L336" i="21"/>
  <c r="S104" i="8" s="1"/>
  <c r="L333" i="21"/>
  <c r="S103" i="8" s="1"/>
  <c r="L328" i="21"/>
  <c r="S100" i="8" s="1"/>
  <c r="L327" i="21"/>
  <c r="S99" i="8" s="1"/>
  <c r="L326" i="21"/>
  <c r="L325" i="21"/>
  <c r="L321" i="21"/>
  <c r="L318" i="21"/>
  <c r="S97" i="8" s="1"/>
  <c r="L315" i="21"/>
  <c r="S95" i="8" s="1"/>
  <c r="L305" i="21"/>
  <c r="S94" i="8" s="1"/>
  <c r="L298" i="21"/>
  <c r="L296" i="21"/>
  <c r="S86" i="8" s="1"/>
  <c r="L285" i="21"/>
  <c r="L280" i="21"/>
  <c r="S84" i="8" s="1"/>
  <c r="L274" i="21"/>
  <c r="S83" i="8" s="1"/>
  <c r="L267" i="21"/>
  <c r="S82" i="8" s="1"/>
  <c r="L260" i="21"/>
  <c r="S81" i="8" s="1"/>
  <c r="L256" i="21"/>
  <c r="L254" i="21"/>
  <c r="S79" i="8" s="1"/>
  <c r="L253" i="21"/>
  <c r="S75" i="8" s="1"/>
  <c r="L252" i="21"/>
  <c r="S78" i="8" s="1"/>
  <c r="L251" i="21"/>
  <c r="S76" i="8" s="1"/>
  <c r="L247" i="21"/>
  <c r="S91" i="8" s="1"/>
  <c r="L242" i="21"/>
  <c r="L241" i="21"/>
  <c r="S67" i="8" s="1"/>
  <c r="L240" i="21"/>
  <c r="S65" i="8" s="1"/>
  <c r="L239" i="21"/>
  <c r="S71" i="8" s="1"/>
  <c r="L238" i="21"/>
  <c r="S64" i="8" s="1"/>
  <c r="L237" i="21"/>
  <c r="S68" i="8" s="1"/>
  <c r="L236" i="21"/>
  <c r="S70" i="8" s="1"/>
  <c r="L235" i="21"/>
  <c r="S66" i="8" s="1"/>
  <c r="L234" i="21"/>
  <c r="S69" i="8" s="1"/>
  <c r="L217" i="21"/>
  <c r="S62" i="8" s="1"/>
  <c r="L211" i="21"/>
  <c r="L195" i="21"/>
  <c r="S56" i="8" s="1"/>
  <c r="L181" i="21"/>
  <c r="S55" i="8" s="1"/>
  <c r="L169" i="21"/>
  <c r="S53" i="8" s="1"/>
  <c r="L157" i="21"/>
  <c r="S52" i="8" s="1"/>
  <c r="S8" i="8"/>
  <c r="R191" i="8"/>
  <c r="R190" i="8"/>
  <c r="R188" i="8"/>
  <c r="R187" i="8"/>
  <c r="R176" i="8"/>
  <c r="R43" i="8"/>
  <c r="L226" i="20"/>
  <c r="M226" i="20" s="1"/>
  <c r="L152" i="20"/>
  <c r="R127" i="8"/>
  <c r="R96" i="8"/>
  <c r="R42" i="8"/>
  <c r="R40" i="8"/>
  <c r="L425" i="20"/>
  <c r="R139" i="8" s="1"/>
  <c r="L419" i="20"/>
  <c r="L412" i="20"/>
  <c r="R90" i="8" s="1"/>
  <c r="L407" i="20"/>
  <c r="R136" i="8" s="1"/>
  <c r="L406" i="20"/>
  <c r="R135" i="8" s="1"/>
  <c r="L399" i="20"/>
  <c r="L395" i="20"/>
  <c r="R132" i="8" s="1"/>
  <c r="L388" i="20"/>
  <c r="R130" i="8" s="1"/>
  <c r="L384" i="20"/>
  <c r="R129" i="8" s="1"/>
  <c r="L377" i="20"/>
  <c r="R115" i="8" s="1"/>
  <c r="L375" i="20"/>
  <c r="L374" i="20"/>
  <c r="R111" i="8" s="1"/>
  <c r="L373" i="20"/>
  <c r="R114" i="8" s="1"/>
  <c r="L372" i="20"/>
  <c r="L371" i="20"/>
  <c r="R112" i="8" s="1"/>
  <c r="L370" i="20"/>
  <c r="L369" i="20"/>
  <c r="R110" i="8" s="1"/>
  <c r="L368" i="20"/>
  <c r="L364" i="20"/>
  <c r="L360" i="20"/>
  <c r="R109" i="8" s="1"/>
  <c r="L357" i="20"/>
  <c r="R108" i="8" s="1"/>
  <c r="L350" i="20"/>
  <c r="L348" i="20"/>
  <c r="R119" i="8" s="1"/>
  <c r="L347" i="20"/>
  <c r="R120" i="8" s="1"/>
  <c r="L343" i="20"/>
  <c r="R125" i="8" s="1"/>
  <c r="L336" i="20"/>
  <c r="R106" i="8" s="1"/>
  <c r="L333" i="20"/>
  <c r="R105" i="8" s="1"/>
  <c r="L330" i="20"/>
  <c r="R104" i="8" s="1"/>
  <c r="L327" i="20"/>
  <c r="R103" i="8" s="1"/>
  <c r="L322" i="20"/>
  <c r="L321" i="20"/>
  <c r="R99" i="8" s="1"/>
  <c r="L320" i="20"/>
  <c r="L319" i="20"/>
  <c r="L315" i="20"/>
  <c r="L312" i="20"/>
  <c r="R97" i="8" s="1"/>
  <c r="L309" i="20"/>
  <c r="R95" i="8" s="1"/>
  <c r="L299" i="20"/>
  <c r="R94" i="8" s="1"/>
  <c r="L292" i="20"/>
  <c r="L290" i="20"/>
  <c r="R86" i="8" s="1"/>
  <c r="L279" i="20"/>
  <c r="R85" i="8" s="1"/>
  <c r="L274" i="20"/>
  <c r="L268" i="20"/>
  <c r="R83" i="8" s="1"/>
  <c r="L261" i="20"/>
  <c r="R82" i="8" s="1"/>
  <c r="L254" i="20"/>
  <c r="R81" i="8" s="1"/>
  <c r="L250" i="20"/>
  <c r="L248" i="20"/>
  <c r="R79" i="8" s="1"/>
  <c r="L247" i="20"/>
  <c r="R75" i="8" s="1"/>
  <c r="L246" i="20"/>
  <c r="R78" i="8" s="1"/>
  <c r="L245" i="20"/>
  <c r="R76" i="8" s="1"/>
  <c r="L241" i="20"/>
  <c r="R91" i="8" s="1"/>
  <c r="L236" i="20"/>
  <c r="L235" i="20"/>
  <c r="R67" i="8" s="1"/>
  <c r="L234" i="20"/>
  <c r="R65" i="8" s="1"/>
  <c r="L233" i="20"/>
  <c r="R71" i="8" s="1"/>
  <c r="L232" i="20"/>
  <c r="R64" i="8" s="1"/>
  <c r="L231" i="20"/>
  <c r="R68" i="8" s="1"/>
  <c r="L230" i="20"/>
  <c r="R70" i="8" s="1"/>
  <c r="L229" i="20"/>
  <c r="R66" i="8" s="1"/>
  <c r="L228" i="20"/>
  <c r="R69" i="8" s="1"/>
  <c r="L212" i="20"/>
  <c r="R62" i="8" s="1"/>
  <c r="L206" i="20"/>
  <c r="L190" i="20"/>
  <c r="R56" i="8" s="1"/>
  <c r="L176" i="20"/>
  <c r="L165" i="20"/>
  <c r="R53" i="8" s="1"/>
  <c r="L154" i="20"/>
  <c r="R52" i="8" s="1"/>
  <c r="L150" i="20"/>
  <c r="R12" i="8"/>
  <c r="R10" i="8"/>
  <c r="R8" i="8"/>
  <c r="Q8" i="8"/>
  <c r="Q177" i="8"/>
  <c r="Q176" i="8"/>
  <c r="Q191" i="8"/>
  <c r="Q190" i="8"/>
  <c r="Q188" i="8"/>
  <c r="Q187" i="8"/>
  <c r="Q127" i="8"/>
  <c r="Q99" i="8"/>
  <c r="Q96" i="8"/>
  <c r="Q88" i="8"/>
  <c r="R128" i="8" l="1"/>
  <c r="S109" i="8"/>
  <c r="R100" i="8"/>
  <c r="R98" i="8" s="1"/>
  <c r="R84" i="8"/>
  <c r="M176" i="20"/>
  <c r="R55" i="8"/>
  <c r="Q43" i="8"/>
  <c r="Q42" i="8"/>
  <c r="Q179" i="8" s="1"/>
  <c r="Q40" i="8"/>
  <c r="Q39" i="8"/>
  <c r="Q12" i="8"/>
  <c r="Q10" i="8"/>
  <c r="L423" i="18"/>
  <c r="Q139" i="8" s="1"/>
  <c r="L417" i="18"/>
  <c r="Q137" i="8" s="1"/>
  <c r="L410" i="18"/>
  <c r="Q90" i="8" s="1"/>
  <c r="L405" i="18"/>
  <c r="Q136" i="8" s="1"/>
  <c r="L404" i="18"/>
  <c r="Q135" i="8" s="1"/>
  <c r="L397" i="18"/>
  <c r="Q133" i="8" s="1"/>
  <c r="L393" i="18"/>
  <c r="Q132" i="8" s="1"/>
  <c r="L387" i="18"/>
  <c r="Q130" i="8" s="1"/>
  <c r="L383" i="18"/>
  <c r="Q129" i="8" s="1"/>
  <c r="Q128" i="8" s="1"/>
  <c r="L376" i="18"/>
  <c r="Q115" i="8" s="1"/>
  <c r="L374" i="18"/>
  <c r="L373" i="18"/>
  <c r="Q111" i="8" s="1"/>
  <c r="L372" i="18"/>
  <c r="Q114" i="8" s="1"/>
  <c r="L371" i="18"/>
  <c r="L370" i="18"/>
  <c r="Q112" i="8" s="1"/>
  <c r="L369" i="18"/>
  <c r="L368" i="18"/>
  <c r="Q110" i="8" s="1"/>
  <c r="L367" i="18"/>
  <c r="L363" i="18"/>
  <c r="L359" i="18"/>
  <c r="L356" i="18"/>
  <c r="Q108" i="8" s="1"/>
  <c r="L349" i="18"/>
  <c r="L347" i="18"/>
  <c r="Q119" i="8" s="1"/>
  <c r="L346" i="18"/>
  <c r="Q120" i="8" s="1"/>
  <c r="L342" i="18"/>
  <c r="Q125" i="8" s="1"/>
  <c r="L335" i="18"/>
  <c r="Q106" i="8" s="1"/>
  <c r="L332" i="18"/>
  <c r="L329" i="18"/>
  <c r="L326" i="18"/>
  <c r="Q103" i="8" s="1"/>
  <c r="L321" i="18"/>
  <c r="L320" i="18"/>
  <c r="L319" i="18"/>
  <c r="L318" i="18"/>
  <c r="L314" i="18"/>
  <c r="Q100" i="8" s="1"/>
  <c r="L311" i="18"/>
  <c r="Q97" i="8" s="1"/>
  <c r="L308" i="18"/>
  <c r="Q95" i="8" s="1"/>
  <c r="L298" i="18"/>
  <c r="Q94" i="8" s="1"/>
  <c r="L291" i="18"/>
  <c r="L289" i="18"/>
  <c r="Q86" i="8" s="1"/>
  <c r="L279" i="18"/>
  <c r="Q85" i="8" s="1"/>
  <c r="L274" i="18"/>
  <c r="L268" i="18"/>
  <c r="Q83" i="8" s="1"/>
  <c r="L261" i="18"/>
  <c r="Q82" i="8" s="1"/>
  <c r="L254" i="18"/>
  <c r="Q81" i="8" s="1"/>
  <c r="L250" i="18"/>
  <c r="L248" i="18"/>
  <c r="Q79" i="8" s="1"/>
  <c r="L247" i="18"/>
  <c r="Q75" i="8" s="1"/>
  <c r="L246" i="18"/>
  <c r="Q78" i="8" s="1"/>
  <c r="L245" i="18"/>
  <c r="Q76" i="8" s="1"/>
  <c r="L241" i="18"/>
  <c r="Q91" i="8" s="1"/>
  <c r="L236" i="18"/>
  <c r="L235" i="18"/>
  <c r="Q67" i="8" s="1"/>
  <c r="L234" i="18"/>
  <c r="Q65" i="8" s="1"/>
  <c r="L233" i="18"/>
  <c r="Q71" i="8" s="1"/>
  <c r="L232" i="18"/>
  <c r="Q64" i="8" s="1"/>
  <c r="L231" i="18"/>
  <c r="L230" i="18"/>
  <c r="Q70" i="8" s="1"/>
  <c r="L229" i="18"/>
  <c r="Q66" i="8" s="1"/>
  <c r="L228" i="18"/>
  <c r="Q69" i="8" s="1"/>
  <c r="L212" i="18"/>
  <c r="Q62" i="8" s="1"/>
  <c r="L206" i="18"/>
  <c r="L190" i="18"/>
  <c r="Q56" i="8" s="1"/>
  <c r="L176" i="18"/>
  <c r="Q55" i="8" s="1"/>
  <c r="L166" i="18"/>
  <c r="Q53" i="8" s="1"/>
  <c r="L155" i="18"/>
  <c r="Q52" i="8" s="1"/>
  <c r="L151" i="18"/>
  <c r="P176" i="8"/>
  <c r="P191" i="8"/>
  <c r="P190" i="8"/>
  <c r="P188" i="8"/>
  <c r="P187" i="8"/>
  <c r="P146" i="8"/>
  <c r="P35" i="8" s="1"/>
  <c r="P96" i="8"/>
  <c r="P88" i="8"/>
  <c r="P43" i="8"/>
  <c r="P42" i="8"/>
  <c r="P40" i="8"/>
  <c r="P39" i="8"/>
  <c r="P13" i="8"/>
  <c r="P12" i="8"/>
  <c r="P10" i="8"/>
  <c r="P8" i="8"/>
  <c r="H415" i="17"/>
  <c r="P139" i="8" s="1"/>
  <c r="H409" i="17"/>
  <c r="P137" i="8" s="1"/>
  <c r="H402" i="17"/>
  <c r="P90" i="8" s="1"/>
  <c r="H397" i="17"/>
  <c r="P136" i="8" s="1"/>
  <c r="H396" i="17"/>
  <c r="P135" i="8" s="1"/>
  <c r="H389" i="17"/>
  <c r="P133" i="8" s="1"/>
  <c r="H385" i="17"/>
  <c r="P132" i="8" s="1"/>
  <c r="H379" i="17"/>
  <c r="P130" i="8" s="1"/>
  <c r="H375" i="17"/>
  <c r="P129" i="8" s="1"/>
  <c r="P128" i="8" s="1"/>
  <c r="T128" i="8" s="1"/>
  <c r="H368" i="17"/>
  <c r="P115" i="8" s="1"/>
  <c r="H366" i="17"/>
  <c r="H365" i="17"/>
  <c r="P111" i="8" s="1"/>
  <c r="H364" i="17"/>
  <c r="P114" i="8" s="1"/>
  <c r="H363" i="17"/>
  <c r="H362" i="17"/>
  <c r="P112" i="8" s="1"/>
  <c r="H361" i="17"/>
  <c r="H360" i="17"/>
  <c r="P110" i="8" s="1"/>
  <c r="H359" i="17"/>
  <c r="H355" i="17"/>
  <c r="H351" i="17"/>
  <c r="H348" i="17"/>
  <c r="P108" i="8" s="1"/>
  <c r="H341" i="17"/>
  <c r="P127" i="8" s="1"/>
  <c r="H339" i="17"/>
  <c r="P119" i="8" s="1"/>
  <c r="H338" i="17"/>
  <c r="P120" i="8" s="1"/>
  <c r="H334" i="17"/>
  <c r="P125" i="8" s="1"/>
  <c r="H327" i="17"/>
  <c r="P106" i="8" s="1"/>
  <c r="H324" i="17"/>
  <c r="P105" i="8" s="1"/>
  <c r="H321" i="17"/>
  <c r="H318" i="17"/>
  <c r="P103" i="8" s="1"/>
  <c r="H313" i="17"/>
  <c r="H311" i="17"/>
  <c r="H310" i="17"/>
  <c r="H312" i="17"/>
  <c r="P99" i="8" s="1"/>
  <c r="H306" i="17"/>
  <c r="P97" i="8" s="1"/>
  <c r="H303" i="17"/>
  <c r="P95" i="8" s="1"/>
  <c r="H293" i="17"/>
  <c r="P94" i="8" s="1"/>
  <c r="H286" i="17"/>
  <c r="H284" i="17"/>
  <c r="P86" i="8" s="1"/>
  <c r="H274" i="17"/>
  <c r="H269" i="17"/>
  <c r="P84" i="8" s="1"/>
  <c r="H263" i="17"/>
  <c r="P83" i="8" s="1"/>
  <c r="H256" i="17"/>
  <c r="P82" i="8" s="1"/>
  <c r="H249" i="17"/>
  <c r="P81" i="8" s="1"/>
  <c r="H245" i="17"/>
  <c r="H243" i="17"/>
  <c r="P79" i="8" s="1"/>
  <c r="H242" i="17"/>
  <c r="P75" i="8" s="1"/>
  <c r="H241" i="17"/>
  <c r="P78" i="8" s="1"/>
  <c r="H240" i="17"/>
  <c r="P76" i="8" s="1"/>
  <c r="H236" i="17"/>
  <c r="P91" i="8" s="1"/>
  <c r="H231" i="17"/>
  <c r="H230" i="17"/>
  <c r="P67" i="8" s="1"/>
  <c r="H229" i="17"/>
  <c r="P65" i="8" s="1"/>
  <c r="H228" i="17"/>
  <c r="P71" i="8" s="1"/>
  <c r="H227" i="17"/>
  <c r="P64" i="8" s="1"/>
  <c r="H226" i="17"/>
  <c r="P68" i="8" s="1"/>
  <c r="H225" i="17"/>
  <c r="P70" i="8" s="1"/>
  <c r="H224" i="17"/>
  <c r="P66" i="8" s="1"/>
  <c r="H223" i="17"/>
  <c r="P69" i="8" s="1"/>
  <c r="H207" i="17"/>
  <c r="P62" i="8" s="1"/>
  <c r="H201" i="17"/>
  <c r="H185" i="17"/>
  <c r="P56" i="8" s="1"/>
  <c r="H171" i="17"/>
  <c r="P55" i="8" s="1"/>
  <c r="H161" i="17"/>
  <c r="P53" i="8" s="1"/>
  <c r="H150" i="17"/>
  <c r="P52" i="8" s="1"/>
  <c r="H146" i="17"/>
  <c r="O38" i="8"/>
  <c r="O37" i="8"/>
  <c r="M96" i="8"/>
  <c r="M99" i="8"/>
  <c r="M88" i="8"/>
  <c r="M176" i="8"/>
  <c r="M191" i="8"/>
  <c r="M190" i="8"/>
  <c r="M188" i="8"/>
  <c r="M187" i="8"/>
  <c r="L147" i="16"/>
  <c r="L151" i="16"/>
  <c r="M52" i="8" s="1"/>
  <c r="L162" i="16"/>
  <c r="M53" i="8" s="1"/>
  <c r="L172" i="16"/>
  <c r="M55" i="8" s="1"/>
  <c r="L186" i="16"/>
  <c r="M56" i="8" s="1"/>
  <c r="L202" i="16"/>
  <c r="M58" i="8" s="1"/>
  <c r="L208" i="16"/>
  <c r="M62" i="8" s="1"/>
  <c r="L221" i="16"/>
  <c r="L224" i="16"/>
  <c r="M69" i="8" s="1"/>
  <c r="L225" i="16"/>
  <c r="M66" i="8" s="1"/>
  <c r="L226" i="16"/>
  <c r="M70" i="8" s="1"/>
  <c r="L227" i="16"/>
  <c r="L228" i="16"/>
  <c r="M64" i="8" s="1"/>
  <c r="L229" i="16"/>
  <c r="M71" i="8" s="1"/>
  <c r="L230" i="16"/>
  <c r="M65" i="8" s="1"/>
  <c r="L231" i="16"/>
  <c r="M67" i="8" s="1"/>
  <c r="L232" i="16"/>
  <c r="M68" i="8" s="1"/>
  <c r="L234" i="16"/>
  <c r="L237" i="16"/>
  <c r="M91" i="8" s="1"/>
  <c r="L240" i="16"/>
  <c r="L241" i="16"/>
  <c r="M76" i="8" s="1"/>
  <c r="L242" i="16"/>
  <c r="M78" i="8" s="1"/>
  <c r="L243" i="16"/>
  <c r="M75" i="8" s="1"/>
  <c r="L244" i="16"/>
  <c r="M79" i="8" s="1"/>
  <c r="L246" i="16"/>
  <c r="L250" i="16"/>
  <c r="M81" i="8" s="1"/>
  <c r="L257" i="16"/>
  <c r="M82" i="8" s="1"/>
  <c r="L264" i="16"/>
  <c r="M83" i="8" s="1"/>
  <c r="L270" i="16"/>
  <c r="L274" i="16"/>
  <c r="M85" i="8" s="1"/>
  <c r="L283" i="16"/>
  <c r="M86" i="8" s="1"/>
  <c r="L285" i="16"/>
  <c r="M89" i="8" s="1"/>
  <c r="L292" i="16"/>
  <c r="M94" i="8" s="1"/>
  <c r="L302" i="16"/>
  <c r="M95" i="8" s="1"/>
  <c r="L305" i="16"/>
  <c r="M97" i="8" s="1"/>
  <c r="L309" i="16"/>
  <c r="L310" i="16"/>
  <c r="L311" i="16"/>
  <c r="L316" i="16"/>
  <c r="M103" i="8" s="1"/>
  <c r="L319" i="16"/>
  <c r="L322" i="16"/>
  <c r="M105" i="8" s="1"/>
  <c r="L325" i="16"/>
  <c r="M106" i="8" s="1"/>
  <c r="L332" i="16"/>
  <c r="M125" i="8" s="1"/>
  <c r="L336" i="16"/>
  <c r="M120" i="8" s="1"/>
  <c r="L337" i="16"/>
  <c r="M119" i="8" s="1"/>
  <c r="L339" i="16"/>
  <c r="M127" i="8" s="1"/>
  <c r="L346" i="16"/>
  <c r="M108" i="8" s="1"/>
  <c r="L349" i="16"/>
  <c r="L353" i="16"/>
  <c r="L357" i="16"/>
  <c r="L358" i="16"/>
  <c r="M110" i="8" s="1"/>
  <c r="L359" i="16"/>
  <c r="L360" i="16"/>
  <c r="M112" i="8" s="1"/>
  <c r="L361" i="16"/>
  <c r="L362" i="16"/>
  <c r="L363" i="16"/>
  <c r="M111" i="8" s="1"/>
  <c r="L364" i="16"/>
  <c r="L366" i="16"/>
  <c r="M115" i="8" s="1"/>
  <c r="L373" i="16"/>
  <c r="M129" i="8" s="1"/>
  <c r="M128" i="8" s="1"/>
  <c r="L377" i="16"/>
  <c r="M130" i="8" s="1"/>
  <c r="L383" i="16"/>
  <c r="M132" i="8" s="1"/>
  <c r="L391" i="16"/>
  <c r="M135" i="8" s="1"/>
  <c r="L392" i="16"/>
  <c r="M136" i="8" s="1"/>
  <c r="L397" i="16"/>
  <c r="M90" i="8" s="1"/>
  <c r="L404" i="16"/>
  <c r="M137" i="8" s="1"/>
  <c r="L410" i="16"/>
  <c r="M139" i="8" s="1"/>
  <c r="M43" i="8"/>
  <c r="M42" i="8"/>
  <c r="M40" i="8"/>
  <c r="M39" i="8"/>
  <c r="M8" i="8"/>
  <c r="M177" i="8" s="1"/>
  <c r="M10" i="8"/>
  <c r="M12" i="8"/>
  <c r="L43" i="8"/>
  <c r="L42" i="8"/>
  <c r="L152" i="8"/>
  <c r="L187" i="8"/>
  <c r="L96" i="8"/>
  <c r="L99" i="8"/>
  <c r="L176" i="8"/>
  <c r="L191" i="8"/>
  <c r="L190" i="8"/>
  <c r="L188" i="8"/>
  <c r="L289" i="15"/>
  <c r="L40" i="8"/>
  <c r="L235" i="15"/>
  <c r="L150" i="15"/>
  <c r="L10" i="8"/>
  <c r="L12" i="8"/>
  <c r="L8" i="8"/>
  <c r="L408" i="15"/>
  <c r="L139" i="8" s="1"/>
  <c r="L402" i="15"/>
  <c r="L137" i="8" s="1"/>
  <c r="L395" i="15"/>
  <c r="L90" i="8" s="1"/>
  <c r="L390" i="15"/>
  <c r="L136" i="8" s="1"/>
  <c r="L389" i="15"/>
  <c r="L135" i="8" s="1"/>
  <c r="L388" i="15"/>
  <c r="L382" i="15"/>
  <c r="L376" i="15"/>
  <c r="L130" i="8" s="1"/>
  <c r="L372" i="15"/>
  <c r="L129" i="8" s="1"/>
  <c r="L128" i="8" s="1"/>
  <c r="L365" i="15"/>
  <c r="L115" i="8" s="1"/>
  <c r="L363" i="15"/>
  <c r="L362" i="15"/>
  <c r="L111" i="8" s="1"/>
  <c r="L361" i="15"/>
  <c r="L360" i="15"/>
  <c r="L359" i="15"/>
  <c r="L112" i="8" s="1"/>
  <c r="L358" i="15"/>
  <c r="L357" i="15"/>
  <c r="L110" i="8" s="1"/>
  <c r="L356" i="15"/>
  <c r="L355" i="15"/>
  <c r="L352" i="15"/>
  <c r="L348" i="15"/>
  <c r="L345" i="15"/>
  <c r="L108" i="8" s="1"/>
  <c r="L338" i="15"/>
  <c r="L127" i="8" s="1"/>
  <c r="L336" i="15"/>
  <c r="L119" i="8" s="1"/>
  <c r="L335" i="15"/>
  <c r="L120" i="8" s="1"/>
  <c r="L334" i="15"/>
  <c r="L331" i="15"/>
  <c r="L125" i="8" s="1"/>
  <c r="L324" i="15"/>
  <c r="L106" i="8" s="1"/>
  <c r="L321" i="15"/>
  <c r="L318" i="15"/>
  <c r="L315" i="15"/>
  <c r="L103" i="8" s="1"/>
  <c r="L310" i="15"/>
  <c r="L100" i="8" s="1"/>
  <c r="L309" i="15"/>
  <c r="L308" i="15"/>
  <c r="L305" i="15"/>
  <c r="L97" i="8" s="1"/>
  <c r="L302" i="15"/>
  <c r="L95" i="8" s="1"/>
  <c r="L292" i="15"/>
  <c r="L94" i="8" s="1"/>
  <c r="L285" i="15"/>
  <c r="L89" i="8" s="1"/>
  <c r="L283" i="15"/>
  <c r="L86" i="8" s="1"/>
  <c r="L270" i="15"/>
  <c r="L84" i="8" s="1"/>
  <c r="L264" i="15"/>
  <c r="L83" i="8" s="1"/>
  <c r="L257" i="15"/>
  <c r="L82" i="8" s="1"/>
  <c r="L251" i="15"/>
  <c r="L81" i="8" s="1"/>
  <c r="L247" i="15"/>
  <c r="L80" i="8" s="1"/>
  <c r="L245" i="15"/>
  <c r="L79" i="8" s="1"/>
  <c r="L244" i="15"/>
  <c r="L75" i="8" s="1"/>
  <c r="L243" i="15"/>
  <c r="L78" i="8" s="1"/>
  <c r="L242" i="15"/>
  <c r="L76" i="8" s="1"/>
  <c r="L241" i="15"/>
  <c r="L238" i="15"/>
  <c r="L91" i="8" s="1"/>
  <c r="L233" i="15"/>
  <c r="L232" i="15"/>
  <c r="L67" i="8" s="1"/>
  <c r="L231" i="15"/>
  <c r="L65" i="8" s="1"/>
  <c r="L230" i="15"/>
  <c r="L71" i="8" s="1"/>
  <c r="L229" i="15"/>
  <c r="L64" i="8" s="1"/>
  <c r="L228" i="15"/>
  <c r="L227" i="15"/>
  <c r="L226" i="15"/>
  <c r="L66" i="8" s="1"/>
  <c r="L225" i="15"/>
  <c r="L69" i="8" s="1"/>
  <c r="L222" i="15"/>
  <c r="L209" i="15"/>
  <c r="L62" i="8" s="1"/>
  <c r="L203" i="15"/>
  <c r="L58" i="8" s="1"/>
  <c r="L187" i="15"/>
  <c r="L56" i="8" s="1"/>
  <c r="L173" i="15"/>
  <c r="L55" i="8" s="1"/>
  <c r="L163" i="15"/>
  <c r="L53" i="8" s="1"/>
  <c r="L152" i="15"/>
  <c r="L52" i="8" s="1"/>
  <c r="L148" i="15"/>
  <c r="W45" i="8"/>
  <c r="W43" i="8"/>
  <c r="W38" i="8"/>
  <c r="W37" i="8"/>
  <c r="N45" i="8"/>
  <c r="N38" i="8"/>
  <c r="N37" i="8"/>
  <c r="N169" i="8"/>
  <c r="N168" i="8"/>
  <c r="N167" i="8"/>
  <c r="N166" i="8"/>
  <c r="N165" i="8"/>
  <c r="N164" i="8"/>
  <c r="N163" i="8"/>
  <c r="N161" i="8"/>
  <c r="N160" i="8"/>
  <c r="N159" i="8"/>
  <c r="N158" i="8"/>
  <c r="N157" i="8"/>
  <c r="N156" i="8"/>
  <c r="N155" i="8"/>
  <c r="N153" i="8"/>
  <c r="N151" i="8"/>
  <c r="N150" i="8"/>
  <c r="N147" i="8"/>
  <c r="T155" i="8"/>
  <c r="W29" i="8"/>
  <c r="W28" i="8"/>
  <c r="W27" i="8"/>
  <c r="W26" i="8"/>
  <c r="W25" i="8"/>
  <c r="W22" i="8"/>
  <c r="W20" i="8"/>
  <c r="W19" i="8"/>
  <c r="O29" i="8"/>
  <c r="O28" i="8"/>
  <c r="O27" i="8"/>
  <c r="O26" i="8"/>
  <c r="O25" i="8"/>
  <c r="O22" i="8"/>
  <c r="O20" i="8"/>
  <c r="O19" i="8"/>
  <c r="O15" i="8"/>
  <c r="O14" i="8"/>
  <c r="O13" i="8"/>
  <c r="O11" i="8"/>
  <c r="N29" i="8"/>
  <c r="N28" i="8"/>
  <c r="N27" i="8"/>
  <c r="N26" i="8"/>
  <c r="N25" i="8"/>
  <c r="N22" i="8"/>
  <c r="N20" i="8"/>
  <c r="N19" i="8"/>
  <c r="N17" i="8"/>
  <c r="O17" i="8" s="1"/>
  <c r="N15" i="8"/>
  <c r="N14" i="8"/>
  <c r="N13" i="8"/>
  <c r="N11" i="8"/>
  <c r="K12" i="8"/>
  <c r="N12" i="8" s="1"/>
  <c r="O12" i="8" s="1"/>
  <c r="K10" i="8"/>
  <c r="K8" i="8"/>
  <c r="K191" i="8"/>
  <c r="K190" i="8"/>
  <c r="K188" i="8"/>
  <c r="K187" i="8"/>
  <c r="P100" i="8" l="1"/>
  <c r="Q109" i="8"/>
  <c r="Q84" i="8"/>
  <c r="L109" i="8"/>
  <c r="N8" i="8"/>
  <c r="O8" i="8" s="1"/>
  <c r="Q68" i="8"/>
  <c r="Q63" i="8" s="1"/>
  <c r="P109" i="8"/>
  <c r="M109" i="8"/>
  <c r="M100" i="8"/>
  <c r="M84" i="8"/>
  <c r="L68" i="8"/>
  <c r="N10" i="8"/>
  <c r="O10" i="8" s="1"/>
  <c r="K176" i="8"/>
  <c r="K177" i="8"/>
  <c r="K175" i="8" s="1"/>
  <c r="L283" i="14"/>
  <c r="K89" i="8" s="1"/>
  <c r="K87" i="8" s="1"/>
  <c r="K43" i="8"/>
  <c r="K42" i="8"/>
  <c r="K179" i="8" s="1"/>
  <c r="K40" i="8"/>
  <c r="K39" i="8"/>
  <c r="L406" i="14"/>
  <c r="K139" i="8" s="1"/>
  <c r="L393" i="14"/>
  <c r="K90" i="8" s="1"/>
  <c r="L400" i="14"/>
  <c r="K137" i="8" s="1"/>
  <c r="L388" i="14"/>
  <c r="K136" i="8" s="1"/>
  <c r="L387" i="14"/>
  <c r="K135" i="8" s="1"/>
  <c r="L380" i="14"/>
  <c r="L374" i="14"/>
  <c r="K130" i="8" s="1"/>
  <c r="L370" i="14"/>
  <c r="K129" i="8" s="1"/>
  <c r="K128" i="8" s="1"/>
  <c r="L363" i="14"/>
  <c r="K115" i="8" s="1"/>
  <c r="L353" i="14"/>
  <c r="L361" i="14"/>
  <c r="L360" i="14"/>
  <c r="K111" i="8" s="1"/>
  <c r="L359" i="14"/>
  <c r="K114" i="8" s="1"/>
  <c r="L358" i="14"/>
  <c r="L357" i="14"/>
  <c r="K112" i="8" s="1"/>
  <c r="L356" i="14"/>
  <c r="L355" i="14"/>
  <c r="K110" i="8" s="1"/>
  <c r="L354" i="14"/>
  <c r="L350" i="14"/>
  <c r="L346" i="14"/>
  <c r="K109" i="8" s="1"/>
  <c r="L340" i="14"/>
  <c r="L343" i="14"/>
  <c r="K108" i="8" s="1"/>
  <c r="L336" i="14"/>
  <c r="K127" i="8" s="1"/>
  <c r="L334" i="14"/>
  <c r="K119" i="8" s="1"/>
  <c r="K118" i="8" s="1"/>
  <c r="L333" i="14"/>
  <c r="K120" i="8" s="1"/>
  <c r="L329" i="14"/>
  <c r="K125" i="8" s="1"/>
  <c r="L322" i="14"/>
  <c r="K106" i="8" s="1"/>
  <c r="L319" i="14"/>
  <c r="K105" i="8" s="1"/>
  <c r="L316" i="14"/>
  <c r="K104" i="8" s="1"/>
  <c r="L313" i="14"/>
  <c r="K103" i="8" s="1"/>
  <c r="L310" i="14"/>
  <c r="L308" i="14"/>
  <c r="K100" i="8" s="1"/>
  <c r="L307" i="14"/>
  <c r="L303" i="14"/>
  <c r="K97" i="8" s="1"/>
  <c r="L300" i="14"/>
  <c r="K95" i="8" s="1"/>
  <c r="L287" i="14"/>
  <c r="L290" i="14"/>
  <c r="K94" i="8" s="1"/>
  <c r="L272" i="14"/>
  <c r="L281" i="14"/>
  <c r="K86" i="8" s="1"/>
  <c r="L268" i="14"/>
  <c r="K84" i="8" s="1"/>
  <c r="L262" i="14"/>
  <c r="K83" i="8" s="1"/>
  <c r="L255" i="14"/>
  <c r="K82" i="8" s="1"/>
  <c r="L250" i="14"/>
  <c r="K81" i="8" s="1"/>
  <c r="L246" i="14"/>
  <c r="K80" i="8" s="1"/>
  <c r="L244" i="14"/>
  <c r="K79" i="8" s="1"/>
  <c r="L243" i="14"/>
  <c r="K75" i="8" s="1"/>
  <c r="L242" i="14"/>
  <c r="K78" i="8" s="1"/>
  <c r="L241" i="14"/>
  <c r="K76" i="8" s="1"/>
  <c r="L237" i="14"/>
  <c r="K91" i="8" s="1"/>
  <c r="L234" i="14"/>
  <c r="L221" i="14"/>
  <c r="L232" i="14"/>
  <c r="L231" i="14"/>
  <c r="K67" i="8" s="1"/>
  <c r="L230" i="14"/>
  <c r="K65" i="8" s="1"/>
  <c r="L229" i="14"/>
  <c r="K71" i="8" s="1"/>
  <c r="L228" i="14"/>
  <c r="K64" i="8" s="1"/>
  <c r="L227" i="14"/>
  <c r="L226" i="14"/>
  <c r="L225" i="14"/>
  <c r="K66" i="8" s="1"/>
  <c r="L224" i="14"/>
  <c r="K69" i="8" s="1"/>
  <c r="L208" i="14"/>
  <c r="K62" i="8" s="1"/>
  <c r="K60" i="8" s="1"/>
  <c r="L202" i="14"/>
  <c r="K58" i="8" s="1"/>
  <c r="L187" i="14"/>
  <c r="K56" i="8" s="1"/>
  <c r="L173" i="14"/>
  <c r="K55" i="8" s="1"/>
  <c r="L163" i="14"/>
  <c r="K53" i="8" s="1"/>
  <c r="L152" i="14"/>
  <c r="K52" i="8" s="1"/>
  <c r="L148" i="14"/>
  <c r="J149" i="8"/>
  <c r="N149" i="8" s="1"/>
  <c r="J152" i="8"/>
  <c r="N152" i="8" s="1"/>
  <c r="J148" i="8"/>
  <c r="N148" i="8" s="1"/>
  <c r="J96" i="8"/>
  <c r="J191" i="8"/>
  <c r="J190" i="8"/>
  <c r="J188" i="8"/>
  <c r="J187" i="8"/>
  <c r="J176" i="8"/>
  <c r="L276" i="13"/>
  <c r="J94" i="8"/>
  <c r="L228" i="13"/>
  <c r="J91" i="8"/>
  <c r="L222" i="13"/>
  <c r="L221" i="13"/>
  <c r="J67" i="8" s="1"/>
  <c r="L220" i="13"/>
  <c r="J65" i="8" s="1"/>
  <c r="L219" i="13"/>
  <c r="J71" i="8" s="1"/>
  <c r="L218" i="13"/>
  <c r="J64" i="8" s="1"/>
  <c r="L217" i="13"/>
  <c r="L216" i="13"/>
  <c r="J70" i="8" s="1"/>
  <c r="L215" i="13"/>
  <c r="J66" i="8" s="1"/>
  <c r="L214" i="13"/>
  <c r="J69" i="8" s="1"/>
  <c r="J43" i="8"/>
  <c r="N43" i="8" s="1"/>
  <c r="J42" i="8"/>
  <c r="J40" i="8"/>
  <c r="N40" i="8" s="1"/>
  <c r="O40" i="8" s="1"/>
  <c r="J39" i="8"/>
  <c r="L383" i="13"/>
  <c r="J139" i="8" s="1"/>
  <c r="J138" i="8" s="1"/>
  <c r="L377" i="13"/>
  <c r="J137" i="8" s="1"/>
  <c r="L370" i="13"/>
  <c r="J90" i="8" s="1"/>
  <c r="L368" i="13"/>
  <c r="J136" i="8" s="1"/>
  <c r="L367" i="13"/>
  <c r="J135" i="8" s="1"/>
  <c r="L360" i="13"/>
  <c r="L354" i="13"/>
  <c r="J130" i="8" s="1"/>
  <c r="L350" i="13"/>
  <c r="J129" i="8" s="1"/>
  <c r="J128" i="8" s="1"/>
  <c r="N128" i="8" s="1"/>
  <c r="L344" i="13"/>
  <c r="J115" i="8" s="1"/>
  <c r="L342" i="13"/>
  <c r="L341" i="13"/>
  <c r="J111" i="8" s="1"/>
  <c r="L340" i="13"/>
  <c r="L339" i="13"/>
  <c r="J112" i="8" s="1"/>
  <c r="L338" i="13"/>
  <c r="L337" i="13"/>
  <c r="J110" i="8" s="1"/>
  <c r="L336" i="13"/>
  <c r="L335" i="13"/>
  <c r="L332" i="13"/>
  <c r="L328" i="13"/>
  <c r="L325" i="13"/>
  <c r="J108" i="8" s="1"/>
  <c r="L319" i="13"/>
  <c r="J127" i="8" s="1"/>
  <c r="L317" i="13"/>
  <c r="J119" i="8" s="1"/>
  <c r="L316" i="13"/>
  <c r="J120" i="8" s="1"/>
  <c r="L315" i="13"/>
  <c r="L312" i="13"/>
  <c r="J125" i="8" s="1"/>
  <c r="J118" i="8" s="1"/>
  <c r="L305" i="13"/>
  <c r="J106" i="8" s="1"/>
  <c r="L302" i="13"/>
  <c r="J105" i="8" s="1"/>
  <c r="L299" i="13"/>
  <c r="J103" i="8" s="1"/>
  <c r="L296" i="13"/>
  <c r="L294" i="13"/>
  <c r="J100" i="8" s="1"/>
  <c r="L293" i="13"/>
  <c r="J99" i="8" s="1"/>
  <c r="J98" i="8" s="1"/>
  <c r="L292" i="13"/>
  <c r="L289" i="13"/>
  <c r="J97" i="8" s="1"/>
  <c r="L286" i="13"/>
  <c r="J95" i="8" s="1"/>
  <c r="L273" i="13"/>
  <c r="L269" i="13"/>
  <c r="J89" i="8" s="1"/>
  <c r="L267" i="13"/>
  <c r="J86" i="8" s="1"/>
  <c r="L259" i="13"/>
  <c r="J85" i="8" s="1"/>
  <c r="L255" i="13"/>
  <c r="J84" i="8" s="1"/>
  <c r="L249" i="13"/>
  <c r="J83" i="8" s="1"/>
  <c r="L243" i="13"/>
  <c r="J82" i="8" s="1"/>
  <c r="L239" i="13"/>
  <c r="J81" i="8" s="1"/>
  <c r="L236" i="13"/>
  <c r="L234" i="13"/>
  <c r="J79" i="8" s="1"/>
  <c r="L233" i="13"/>
  <c r="J75" i="8" s="1"/>
  <c r="L232" i="13"/>
  <c r="J78" i="8" s="1"/>
  <c r="L231" i="13"/>
  <c r="J76" i="8" s="1"/>
  <c r="L230" i="13"/>
  <c r="L224" i="13"/>
  <c r="L211" i="13"/>
  <c r="L198" i="13"/>
  <c r="J62" i="8" s="1"/>
  <c r="J60" i="8" s="1"/>
  <c r="L192" i="13"/>
  <c r="J58" i="8" s="1"/>
  <c r="J57" i="8" s="1"/>
  <c r="L177" i="13"/>
  <c r="J56" i="8" s="1"/>
  <c r="L164" i="13"/>
  <c r="J55" i="8" s="1"/>
  <c r="J54" i="8" s="1"/>
  <c r="L154" i="13"/>
  <c r="J53" i="8" s="1"/>
  <c r="J51" i="8" s="1"/>
  <c r="L152" i="13"/>
  <c r="L150" i="13"/>
  <c r="H155" i="12"/>
  <c r="F25" i="8"/>
  <c r="G187" i="8"/>
  <c r="G191" i="8"/>
  <c r="G190" i="8"/>
  <c r="G188" i="8"/>
  <c r="G176" i="8"/>
  <c r="G153" i="8"/>
  <c r="H296" i="12"/>
  <c r="G99" i="8" s="1"/>
  <c r="H297" i="12"/>
  <c r="G100" i="8" s="1"/>
  <c r="H272" i="12"/>
  <c r="G89" i="8" s="1"/>
  <c r="G86" i="8"/>
  <c r="G85" i="8"/>
  <c r="G43" i="8"/>
  <c r="G42" i="8"/>
  <c r="G40" i="8"/>
  <c r="H371" i="12"/>
  <c r="G136" i="8" s="1"/>
  <c r="H370" i="12"/>
  <c r="G135" i="8" s="1"/>
  <c r="H363" i="12"/>
  <c r="H357" i="12"/>
  <c r="G130" i="8" s="1"/>
  <c r="H353" i="12"/>
  <c r="G129" i="8" s="1"/>
  <c r="G128" i="8" s="1"/>
  <c r="H347" i="12"/>
  <c r="G115" i="8" s="1"/>
  <c r="H345" i="12"/>
  <c r="H344" i="12"/>
  <c r="G111" i="8" s="1"/>
  <c r="H343" i="12"/>
  <c r="H342" i="12"/>
  <c r="G112" i="8" s="1"/>
  <c r="H341" i="12"/>
  <c r="H340" i="12"/>
  <c r="G110" i="8" s="1"/>
  <c r="H339" i="12"/>
  <c r="H338" i="12"/>
  <c r="H335" i="12"/>
  <c r="H331" i="12"/>
  <c r="H328" i="12"/>
  <c r="G108" i="8" s="1"/>
  <c r="H322" i="12"/>
  <c r="G127" i="8" s="1"/>
  <c r="H320" i="12"/>
  <c r="G119" i="8" s="1"/>
  <c r="H319" i="12"/>
  <c r="G120" i="8" s="1"/>
  <c r="H318" i="12"/>
  <c r="H315" i="12"/>
  <c r="G125" i="8" s="1"/>
  <c r="H308" i="12"/>
  <c r="G106" i="8" s="1"/>
  <c r="H305" i="12"/>
  <c r="G105" i="8" s="1"/>
  <c r="H302" i="12"/>
  <c r="G103" i="8" s="1"/>
  <c r="H295" i="12"/>
  <c r="H292" i="12"/>
  <c r="G97" i="8" s="1"/>
  <c r="H289" i="12"/>
  <c r="G95" i="8" s="1"/>
  <c r="H279" i="12"/>
  <c r="G94" i="8" s="1"/>
  <c r="H258" i="12"/>
  <c r="G84" i="8" s="1"/>
  <c r="H252" i="12"/>
  <c r="G83" i="8" s="1"/>
  <c r="H246" i="12"/>
  <c r="G82" i="8" s="1"/>
  <c r="H242" i="12"/>
  <c r="G81" i="8" s="1"/>
  <c r="H239" i="12"/>
  <c r="H237" i="12"/>
  <c r="G79" i="8" s="1"/>
  <c r="H236" i="12"/>
  <c r="G75" i="8" s="1"/>
  <c r="H235" i="12"/>
  <c r="G78" i="8" s="1"/>
  <c r="H234" i="12"/>
  <c r="G76" i="8" s="1"/>
  <c r="H233" i="12"/>
  <c r="H230" i="12"/>
  <c r="G91" i="8" s="1"/>
  <c r="H225" i="12"/>
  <c r="H224" i="12"/>
  <c r="G67" i="8" s="1"/>
  <c r="H223" i="12"/>
  <c r="G65" i="8" s="1"/>
  <c r="H222" i="12"/>
  <c r="G71" i="8" s="1"/>
  <c r="H221" i="12"/>
  <c r="G64" i="8" s="1"/>
  <c r="H220" i="12"/>
  <c r="G68" i="8" s="1"/>
  <c r="H219" i="12"/>
  <c r="H218" i="12"/>
  <c r="G66" i="8" s="1"/>
  <c r="H217" i="12"/>
  <c r="G69" i="8" s="1"/>
  <c r="H386" i="12"/>
  <c r="G139" i="8" s="1"/>
  <c r="H380" i="12"/>
  <c r="G137" i="8" s="1"/>
  <c r="H373" i="12"/>
  <c r="G90" i="8" s="1"/>
  <c r="H366" i="12"/>
  <c r="H350" i="12"/>
  <c r="H325" i="12"/>
  <c r="H312" i="12"/>
  <c r="H299" i="12"/>
  <c r="H276" i="12"/>
  <c r="H227" i="12"/>
  <c r="H214" i="12"/>
  <c r="H200" i="12"/>
  <c r="G62" i="8" s="1"/>
  <c r="H194" i="12"/>
  <c r="G58" i="8" s="1"/>
  <c r="H180" i="12"/>
  <c r="G56" i="8" s="1"/>
  <c r="H167" i="12"/>
  <c r="G55" i="8" s="1"/>
  <c r="H157" i="12"/>
  <c r="G53" i="8" s="1"/>
  <c r="H153" i="12"/>
  <c r="F99" i="8"/>
  <c r="F88" i="8"/>
  <c r="F191" i="8"/>
  <c r="F190" i="8"/>
  <c r="F188" i="8"/>
  <c r="F187" i="8"/>
  <c r="F176" i="8"/>
  <c r="L320" i="11"/>
  <c r="L321" i="11"/>
  <c r="F119" i="8" s="1"/>
  <c r="L299" i="11"/>
  <c r="F100" i="8" s="1"/>
  <c r="L298" i="11"/>
  <c r="F86" i="8"/>
  <c r="F85" i="8"/>
  <c r="L371" i="11"/>
  <c r="F136" i="8" s="1"/>
  <c r="L370" i="11"/>
  <c r="F135" i="8" s="1"/>
  <c r="L363" i="11"/>
  <c r="F131" i="8" s="1"/>
  <c r="L357" i="11"/>
  <c r="F130" i="8" s="1"/>
  <c r="L353" i="11"/>
  <c r="F129" i="8" s="1"/>
  <c r="F128" i="8" s="1"/>
  <c r="L347" i="11"/>
  <c r="F115" i="8" s="1"/>
  <c r="L345" i="11"/>
  <c r="L344" i="11"/>
  <c r="F111" i="8" s="1"/>
  <c r="L343" i="11"/>
  <c r="L342" i="11"/>
  <c r="L341" i="11"/>
  <c r="L340" i="11"/>
  <c r="F110" i="8" s="1"/>
  <c r="L339" i="11"/>
  <c r="L338" i="11"/>
  <c r="L335" i="11"/>
  <c r="L332" i="11"/>
  <c r="F109" i="8" s="1"/>
  <c r="L329" i="11"/>
  <c r="F108" i="8" s="1"/>
  <c r="L323" i="11"/>
  <c r="F127" i="8" s="1"/>
  <c r="L319" i="11"/>
  <c r="L316" i="11"/>
  <c r="F125" i="8" s="1"/>
  <c r="L310" i="11"/>
  <c r="F106" i="8" s="1"/>
  <c r="L307" i="11"/>
  <c r="L304" i="11"/>
  <c r="F103" i="8" s="1"/>
  <c r="L297" i="11"/>
  <c r="L294" i="11"/>
  <c r="F97" i="8" s="1"/>
  <c r="L291" i="11"/>
  <c r="F95" i="8" s="1"/>
  <c r="L282" i="11"/>
  <c r="F94" i="8" s="1"/>
  <c r="L276" i="11"/>
  <c r="F89" i="8" s="1"/>
  <c r="L262" i="11"/>
  <c r="F84" i="8" s="1"/>
  <c r="L256" i="11"/>
  <c r="F83" i="8" s="1"/>
  <c r="L250" i="11"/>
  <c r="F82" i="8" s="1"/>
  <c r="L246" i="11"/>
  <c r="L241" i="11"/>
  <c r="F79" i="8" s="1"/>
  <c r="L240" i="11"/>
  <c r="F75" i="8" s="1"/>
  <c r="L239" i="11"/>
  <c r="F78" i="8" s="1"/>
  <c r="L238" i="11"/>
  <c r="F76" i="8" s="1"/>
  <c r="L237" i="11"/>
  <c r="L234" i="11"/>
  <c r="F91" i="8" s="1"/>
  <c r="L243" i="11"/>
  <c r="F80" i="8" s="1"/>
  <c r="L229" i="11"/>
  <c r="L228" i="11"/>
  <c r="F67" i="8" s="1"/>
  <c r="L227" i="11"/>
  <c r="F65" i="8" s="1"/>
  <c r="L226" i="11"/>
  <c r="F71" i="8" s="1"/>
  <c r="L225" i="11"/>
  <c r="F64" i="8" s="1"/>
  <c r="L224" i="11"/>
  <c r="L223" i="11"/>
  <c r="F70" i="8" s="1"/>
  <c r="L222" i="11"/>
  <c r="F66" i="8" s="1"/>
  <c r="L221" i="11"/>
  <c r="F69" i="8" s="1"/>
  <c r="F43" i="8"/>
  <c r="F42" i="8"/>
  <c r="F40" i="8"/>
  <c r="L386" i="11"/>
  <c r="F139" i="8" s="1"/>
  <c r="L380" i="11"/>
  <c r="F137" i="8" s="1"/>
  <c r="L373" i="11"/>
  <c r="F90" i="8" s="1"/>
  <c r="L366" i="11"/>
  <c r="L350" i="11"/>
  <c r="L326" i="11"/>
  <c r="L313" i="11"/>
  <c r="L301" i="11"/>
  <c r="L279" i="11"/>
  <c r="L231" i="11"/>
  <c r="L218" i="11"/>
  <c r="L204" i="11"/>
  <c r="F62" i="8" s="1"/>
  <c r="L199" i="11"/>
  <c r="F58" i="8" s="1"/>
  <c r="L184" i="11"/>
  <c r="F56" i="8" s="1"/>
  <c r="L171" i="11"/>
  <c r="F55" i="8" s="1"/>
  <c r="L161" i="11"/>
  <c r="F53" i="8" s="1"/>
  <c r="L157" i="11"/>
  <c r="D130" i="8"/>
  <c r="D129" i="8"/>
  <c r="D128" i="8" s="1"/>
  <c r="D17" i="8"/>
  <c r="E191" i="8"/>
  <c r="E190" i="8"/>
  <c r="E188" i="8"/>
  <c r="E187" i="8"/>
  <c r="E176" i="8"/>
  <c r="L307" i="10"/>
  <c r="E120" i="8" s="1"/>
  <c r="L308" i="10"/>
  <c r="E119" i="8" s="1"/>
  <c r="L285" i="10"/>
  <c r="E99" i="8" s="1"/>
  <c r="L286" i="10"/>
  <c r="E100" i="8" s="1"/>
  <c r="E86" i="8"/>
  <c r="E85" i="8"/>
  <c r="L221" i="10"/>
  <c r="L220" i="10"/>
  <c r="E67" i="8" s="1"/>
  <c r="L219" i="10"/>
  <c r="E65" i="8" s="1"/>
  <c r="L218" i="10"/>
  <c r="E64" i="8" s="1"/>
  <c r="L217" i="10"/>
  <c r="L216" i="10"/>
  <c r="E70" i="8" s="1"/>
  <c r="L215" i="10"/>
  <c r="E66" i="8" s="1"/>
  <c r="L214" i="10"/>
  <c r="E69" i="8" s="1"/>
  <c r="E43" i="8"/>
  <c r="E42" i="8"/>
  <c r="E40" i="8"/>
  <c r="E39" i="8"/>
  <c r="E8" i="8"/>
  <c r="L349" i="10"/>
  <c r="E136" i="8" s="1"/>
  <c r="L348" i="10"/>
  <c r="E135" i="8" s="1"/>
  <c r="L339" i="10"/>
  <c r="L335" i="10"/>
  <c r="E129" i="8" s="1"/>
  <c r="E128" i="8" s="1"/>
  <c r="L329" i="10"/>
  <c r="E115" i="8" s="1"/>
  <c r="L327" i="10"/>
  <c r="L326" i="10"/>
  <c r="L325" i="10"/>
  <c r="L324" i="10"/>
  <c r="L323" i="10"/>
  <c r="L322" i="10"/>
  <c r="L319" i="10"/>
  <c r="L316" i="10"/>
  <c r="L313" i="10"/>
  <c r="E108" i="8" s="1"/>
  <c r="L306" i="10"/>
  <c r="L297" i="10"/>
  <c r="E106" i="8" s="1"/>
  <c r="L303" i="10"/>
  <c r="E125" i="8" s="1"/>
  <c r="L294" i="10"/>
  <c r="E105" i="8" s="1"/>
  <c r="L291" i="10"/>
  <c r="E103" i="8" s="1"/>
  <c r="L284" i="10"/>
  <c r="L281" i="10"/>
  <c r="E97" i="8" s="1"/>
  <c r="L278" i="10"/>
  <c r="E95" i="8" s="1"/>
  <c r="L270" i="10"/>
  <c r="E94" i="8" s="1"/>
  <c r="L264" i="10"/>
  <c r="E89" i="8" s="1"/>
  <c r="L251" i="10"/>
  <c r="E84" i="8" s="1"/>
  <c r="L245" i="10"/>
  <c r="E83" i="8" s="1"/>
  <c r="L233" i="10"/>
  <c r="E79" i="8" s="1"/>
  <c r="L232" i="10"/>
  <c r="E75" i="8" s="1"/>
  <c r="L231" i="10"/>
  <c r="E78" i="8" s="1"/>
  <c r="L230" i="10"/>
  <c r="E76" i="8" s="1"/>
  <c r="L239" i="10"/>
  <c r="E82" i="8" s="1"/>
  <c r="L235" i="10"/>
  <c r="L229" i="10"/>
  <c r="L226" i="10"/>
  <c r="E91" i="8" s="1"/>
  <c r="L364" i="10"/>
  <c r="E139" i="8" s="1"/>
  <c r="L358" i="10"/>
  <c r="E137" i="8" s="1"/>
  <c r="L351" i="10"/>
  <c r="E90" i="8" s="1"/>
  <c r="L344" i="10"/>
  <c r="L332" i="10"/>
  <c r="L310" i="10"/>
  <c r="L300" i="10"/>
  <c r="L288" i="10"/>
  <c r="L267" i="10"/>
  <c r="L223" i="10"/>
  <c r="L211" i="10"/>
  <c r="L198" i="10"/>
  <c r="E62" i="8" s="1"/>
  <c r="L192" i="10"/>
  <c r="E58" i="8" s="1"/>
  <c r="L178" i="10"/>
  <c r="E56" i="8" s="1"/>
  <c r="L165" i="10"/>
  <c r="E55" i="8" s="1"/>
  <c r="L155" i="10"/>
  <c r="E53" i="8" s="1"/>
  <c r="L151" i="10"/>
  <c r="C36" i="8"/>
  <c r="D88" i="8"/>
  <c r="D191" i="8"/>
  <c r="D190" i="8"/>
  <c r="D188" i="8"/>
  <c r="D187" i="8"/>
  <c r="D176" i="8"/>
  <c r="D90" i="8"/>
  <c r="D86" i="8"/>
  <c r="D139" i="8"/>
  <c r="D137" i="8"/>
  <c r="D136" i="8"/>
  <c r="D135" i="8"/>
  <c r="D119" i="8"/>
  <c r="D125" i="8"/>
  <c r="D112" i="8"/>
  <c r="D109" i="8"/>
  <c r="D106" i="8"/>
  <c r="D103" i="8"/>
  <c r="D100" i="8"/>
  <c r="D97" i="8"/>
  <c r="D95" i="8"/>
  <c r="D94" i="8"/>
  <c r="D91" i="8"/>
  <c r="D84" i="8"/>
  <c r="D85" i="8"/>
  <c r="D83" i="8"/>
  <c r="D82" i="8"/>
  <c r="D81" i="8"/>
  <c r="D79" i="8"/>
  <c r="D78" i="8"/>
  <c r="D76" i="8"/>
  <c r="D75" i="8"/>
  <c r="D70" i="8"/>
  <c r="D68" i="8"/>
  <c r="D67" i="8"/>
  <c r="D66" i="8"/>
  <c r="D65" i="8"/>
  <c r="D64" i="8"/>
  <c r="D62" i="8"/>
  <c r="D58" i="8"/>
  <c r="D56" i="8"/>
  <c r="D55" i="8"/>
  <c r="D53" i="8"/>
  <c r="D43" i="8"/>
  <c r="D42" i="8"/>
  <c r="D179" i="8" s="1"/>
  <c r="D40" i="8"/>
  <c r="D8" i="8"/>
  <c r="D177" i="8" s="1"/>
  <c r="D175" i="8" s="1"/>
  <c r="S186" i="8"/>
  <c r="R186" i="8"/>
  <c r="Q186" i="8"/>
  <c r="P186" i="8"/>
  <c r="S182" i="8"/>
  <c r="R182" i="8"/>
  <c r="Q182" i="8"/>
  <c r="P182" i="8"/>
  <c r="S179" i="8"/>
  <c r="R179" i="8"/>
  <c r="P179" i="8"/>
  <c r="S177" i="8"/>
  <c r="S175" i="8" s="1"/>
  <c r="R177" i="8"/>
  <c r="R175" i="8" s="1"/>
  <c r="Q175" i="8"/>
  <c r="P177" i="8"/>
  <c r="P175" i="8" s="1"/>
  <c r="M186" i="8"/>
  <c r="L186" i="8"/>
  <c r="K186" i="8"/>
  <c r="M182" i="8"/>
  <c r="L182" i="8"/>
  <c r="K182" i="8"/>
  <c r="J182" i="8"/>
  <c r="M179" i="8"/>
  <c r="L179" i="8"/>
  <c r="J179" i="8"/>
  <c r="M175" i="8"/>
  <c r="L177" i="8"/>
  <c r="J177" i="8"/>
  <c r="L175" i="8"/>
  <c r="S162" i="8"/>
  <c r="R162" i="8"/>
  <c r="Q162" i="8"/>
  <c r="P162" i="8"/>
  <c r="S154" i="8"/>
  <c r="R154" i="8"/>
  <c r="Q154" i="8"/>
  <c r="P154" i="8"/>
  <c r="S146" i="8"/>
  <c r="S35" i="8" s="1"/>
  <c r="R146" i="8"/>
  <c r="R35" i="8" s="1"/>
  <c r="Q146" i="8"/>
  <c r="Q35" i="8" s="1"/>
  <c r="N162" i="8"/>
  <c r="M162" i="8"/>
  <c r="L162" i="8"/>
  <c r="K162" i="8"/>
  <c r="N154" i="8"/>
  <c r="M154" i="8"/>
  <c r="L154" i="8"/>
  <c r="K154" i="8"/>
  <c r="M146" i="8"/>
  <c r="M35" i="8" s="1"/>
  <c r="L146" i="8"/>
  <c r="L35" i="8" s="1"/>
  <c r="K146" i="8"/>
  <c r="K35" i="8" s="1"/>
  <c r="S138" i="8"/>
  <c r="S134" i="8" s="1"/>
  <c r="R138" i="8"/>
  <c r="R134" i="8" s="1"/>
  <c r="Q138" i="8"/>
  <c r="P138" i="8"/>
  <c r="Q134" i="8"/>
  <c r="P134" i="8"/>
  <c r="S118" i="8"/>
  <c r="R118" i="8"/>
  <c r="Q118" i="8"/>
  <c r="P118" i="8"/>
  <c r="S107" i="8"/>
  <c r="R107" i="8"/>
  <c r="Q107" i="8"/>
  <c r="P107" i="8"/>
  <c r="S102" i="8"/>
  <c r="R102" i="8"/>
  <c r="Q102" i="8"/>
  <c r="P102" i="8"/>
  <c r="S98" i="8"/>
  <c r="S93" i="8" s="1"/>
  <c r="R93" i="8"/>
  <c r="Q98" i="8"/>
  <c r="Q93" i="8" s="1"/>
  <c r="P98" i="8"/>
  <c r="P93" i="8" s="1"/>
  <c r="S87" i="8"/>
  <c r="R87" i="8"/>
  <c r="Q87" i="8"/>
  <c r="P87" i="8"/>
  <c r="S74" i="8"/>
  <c r="R74" i="8"/>
  <c r="Q74" i="8"/>
  <c r="P74" i="8"/>
  <c r="S63" i="8"/>
  <c r="R63" i="8"/>
  <c r="P63" i="8"/>
  <c r="S60" i="8"/>
  <c r="R60" i="8"/>
  <c r="Q60" i="8"/>
  <c r="P60" i="8"/>
  <c r="S57" i="8"/>
  <c r="R57" i="8"/>
  <c r="Q57" i="8"/>
  <c r="P57" i="8"/>
  <c r="S54" i="8"/>
  <c r="R54" i="8"/>
  <c r="Q54" i="8"/>
  <c r="P54" i="8"/>
  <c r="S51" i="8"/>
  <c r="R51" i="8"/>
  <c r="Q51" i="8"/>
  <c r="Q50" i="8" s="1"/>
  <c r="P51" i="8"/>
  <c r="M138" i="8"/>
  <c r="M134" i="8" s="1"/>
  <c r="L138" i="8"/>
  <c r="L134" i="8" s="1"/>
  <c r="K138" i="8"/>
  <c r="K134" i="8" s="1"/>
  <c r="M118" i="8"/>
  <c r="L118" i="8"/>
  <c r="M107" i="8"/>
  <c r="L107" i="8"/>
  <c r="M102" i="8"/>
  <c r="L102" i="8"/>
  <c r="M98" i="8"/>
  <c r="M93" i="8" s="1"/>
  <c r="L98" i="8"/>
  <c r="L93" i="8" s="1"/>
  <c r="K98" i="8"/>
  <c r="M87" i="8"/>
  <c r="L87" i="8"/>
  <c r="M74" i="8"/>
  <c r="L74" i="8"/>
  <c r="K74" i="8"/>
  <c r="M63" i="8"/>
  <c r="L63" i="8"/>
  <c r="M60" i="8"/>
  <c r="L60" i="8"/>
  <c r="M57" i="8"/>
  <c r="L57" i="8"/>
  <c r="K57" i="8"/>
  <c r="M54" i="8"/>
  <c r="L54" i="8"/>
  <c r="K54" i="8"/>
  <c r="M51" i="8"/>
  <c r="L51" i="8"/>
  <c r="D98" i="8"/>
  <c r="S44" i="8"/>
  <c r="R44" i="8"/>
  <c r="Q44" i="8"/>
  <c r="P44" i="8"/>
  <c r="S41" i="8"/>
  <c r="R41" i="8"/>
  <c r="Q41" i="8"/>
  <c r="P41" i="8"/>
  <c r="S36" i="8"/>
  <c r="S178" i="8" s="1"/>
  <c r="R36" i="8"/>
  <c r="R178" i="8" s="1"/>
  <c r="Q36" i="8"/>
  <c r="Q178" i="8" s="1"/>
  <c r="P36" i="8"/>
  <c r="P178" i="8" s="1"/>
  <c r="M44" i="8"/>
  <c r="L44" i="8"/>
  <c r="K44" i="8"/>
  <c r="J44" i="8"/>
  <c r="M41" i="8"/>
  <c r="L41" i="8"/>
  <c r="J41" i="8"/>
  <c r="M36" i="8"/>
  <c r="L36" i="8"/>
  <c r="L178" i="8" s="1"/>
  <c r="K36" i="8"/>
  <c r="K178" i="8" s="1"/>
  <c r="J36" i="8"/>
  <c r="S24" i="8"/>
  <c r="S23" i="8" s="1"/>
  <c r="R24" i="8"/>
  <c r="R23" i="8" s="1"/>
  <c r="Q24" i="8"/>
  <c r="Q23" i="8" s="1"/>
  <c r="P24" i="8"/>
  <c r="P23" i="8" s="1"/>
  <c r="S21" i="8"/>
  <c r="R21" i="8"/>
  <c r="Q21" i="8"/>
  <c r="P21" i="8"/>
  <c r="S18" i="8"/>
  <c r="S16" i="8" s="1"/>
  <c r="R18" i="8"/>
  <c r="R16" i="8" s="1"/>
  <c r="Q18" i="8"/>
  <c r="Q16" i="8" s="1"/>
  <c r="P18" i="8"/>
  <c r="P16" i="8" s="1"/>
  <c r="S9" i="8"/>
  <c r="R9" i="8"/>
  <c r="Q9" i="8"/>
  <c r="P9" i="8"/>
  <c r="M24" i="8"/>
  <c r="M23" i="8" s="1"/>
  <c r="L24" i="8"/>
  <c r="L23" i="8" s="1"/>
  <c r="K24" i="8"/>
  <c r="J24" i="8"/>
  <c r="K23" i="8"/>
  <c r="M21" i="8"/>
  <c r="L21" i="8"/>
  <c r="K21" i="8"/>
  <c r="J21" i="8"/>
  <c r="M18" i="8"/>
  <c r="L18" i="8"/>
  <c r="K18" i="8"/>
  <c r="K16" i="8" s="1"/>
  <c r="J18" i="8"/>
  <c r="M16" i="8"/>
  <c r="L16" i="8"/>
  <c r="M9" i="8"/>
  <c r="M7" i="8" s="1"/>
  <c r="L9" i="8"/>
  <c r="K9" i="8"/>
  <c r="J9" i="8"/>
  <c r="N39" i="8" l="1"/>
  <c r="O39" i="8" s="1"/>
  <c r="K41" i="8"/>
  <c r="N41" i="8" s="1"/>
  <c r="E68" i="8"/>
  <c r="N42" i="8"/>
  <c r="O42" i="8" s="1"/>
  <c r="E109" i="8"/>
  <c r="J109" i="8"/>
  <c r="H128" i="8"/>
  <c r="V128" i="8" s="1"/>
  <c r="J68" i="8"/>
  <c r="J63" i="8" s="1"/>
  <c r="S72" i="8"/>
  <c r="S101" i="8"/>
  <c r="S50" i="8"/>
  <c r="S7" i="8"/>
  <c r="R72" i="8"/>
  <c r="R50" i="8"/>
  <c r="R34" i="8"/>
  <c r="R7" i="8"/>
  <c r="Q101" i="8"/>
  <c r="Q72" i="8"/>
  <c r="Q7" i="8"/>
  <c r="P101" i="8"/>
  <c r="P72" i="8"/>
  <c r="P50" i="8"/>
  <c r="P34" i="8"/>
  <c r="P7" i="8"/>
  <c r="M178" i="8"/>
  <c r="N178" i="8" s="1"/>
  <c r="M101" i="8"/>
  <c r="M72" i="8"/>
  <c r="M50" i="8"/>
  <c r="N146" i="8"/>
  <c r="L101" i="8"/>
  <c r="L72" i="8"/>
  <c r="L50" i="8"/>
  <c r="N44" i="8"/>
  <c r="N21" i="8"/>
  <c r="L7" i="8"/>
  <c r="N9" i="8"/>
  <c r="J16" i="8"/>
  <c r="N16" i="8" s="1"/>
  <c r="N18" i="8"/>
  <c r="J23" i="8"/>
  <c r="N23" i="8" s="1"/>
  <c r="N24" i="8"/>
  <c r="J178" i="8"/>
  <c r="N36" i="8"/>
  <c r="K51" i="8"/>
  <c r="K50" i="8" s="1"/>
  <c r="K68" i="8"/>
  <c r="K63" i="8" s="1"/>
  <c r="K107" i="8"/>
  <c r="K102" i="8"/>
  <c r="K93" i="8"/>
  <c r="K72" i="8"/>
  <c r="K7" i="8"/>
  <c r="J93" i="8"/>
  <c r="J102" i="8"/>
  <c r="J186" i="8"/>
  <c r="J175" i="8"/>
  <c r="J134" i="8"/>
  <c r="J107" i="8"/>
  <c r="J101" i="8" s="1"/>
  <c r="J87" i="8"/>
  <c r="J74" i="8"/>
  <c r="J72" i="8" s="1"/>
  <c r="J50" i="8"/>
  <c r="J7" i="8"/>
  <c r="R101" i="8"/>
  <c r="F68" i="8"/>
  <c r="G109" i="8"/>
  <c r="G98" i="8"/>
  <c r="M34" i="8"/>
  <c r="F98" i="8"/>
  <c r="Q34" i="8"/>
  <c r="S34" i="8"/>
  <c r="E98" i="8"/>
  <c r="K34" i="8"/>
  <c r="L34" i="8"/>
  <c r="T192" i="8"/>
  <c r="T189" i="8"/>
  <c r="T185" i="8"/>
  <c r="T184" i="8"/>
  <c r="T183" i="8"/>
  <c r="T181" i="8"/>
  <c r="U174" i="8"/>
  <c r="U175" i="8"/>
  <c r="U176" i="8"/>
  <c r="U177" i="8"/>
  <c r="U178" i="8"/>
  <c r="U179" i="8"/>
  <c r="U180" i="8"/>
  <c r="U181" i="8"/>
  <c r="U182" i="8"/>
  <c r="U183" i="8"/>
  <c r="U184" i="8"/>
  <c r="U185" i="8"/>
  <c r="U186" i="8"/>
  <c r="U187" i="8"/>
  <c r="U188" i="8"/>
  <c r="U189" i="8"/>
  <c r="U190" i="8"/>
  <c r="U191" i="8"/>
  <c r="U192" i="8"/>
  <c r="T191" i="8"/>
  <c r="T190" i="8"/>
  <c r="T188" i="8"/>
  <c r="T187" i="8"/>
  <c r="T176" i="8"/>
  <c r="T179" i="8"/>
  <c r="W15" i="8"/>
  <c r="W14" i="8"/>
  <c r="W13" i="8"/>
  <c r="W11" i="8"/>
  <c r="S49" i="8" l="1"/>
  <c r="S48" i="8" s="1"/>
  <c r="S180" i="8" s="1"/>
  <c r="S174" i="8" s="1"/>
  <c r="S194" i="8" s="1"/>
  <c r="R49" i="8"/>
  <c r="R48" i="8" s="1"/>
  <c r="R180" i="8" s="1"/>
  <c r="R174" i="8" s="1"/>
  <c r="R194" i="8" s="1"/>
  <c r="Q49" i="8"/>
  <c r="Q48" i="8" s="1"/>
  <c r="P49" i="8"/>
  <c r="P48" i="8" s="1"/>
  <c r="P180" i="8" s="1"/>
  <c r="P174" i="8" s="1"/>
  <c r="P194" i="8" s="1"/>
  <c r="M49" i="8"/>
  <c r="M48" i="8" s="1"/>
  <c r="L49" i="8"/>
  <c r="L48" i="8" s="1"/>
  <c r="L180" i="8" s="1"/>
  <c r="L174" i="8" s="1"/>
  <c r="L194" i="8" s="1"/>
  <c r="N7" i="8"/>
  <c r="K101" i="8"/>
  <c r="K49" i="8" s="1"/>
  <c r="K48" i="8" s="1"/>
  <c r="J49" i="8"/>
  <c r="J48" i="8" s="1"/>
  <c r="T40" i="8"/>
  <c r="T28" i="8"/>
  <c r="U28" i="8"/>
  <c r="Q180" i="8" l="1"/>
  <c r="Q174" i="8" s="1"/>
  <c r="Q194" i="8" s="1"/>
  <c r="M180" i="8"/>
  <c r="M174" i="8" s="1"/>
  <c r="M194" i="8" s="1"/>
  <c r="K180" i="8"/>
  <c r="K174" i="8" s="1"/>
  <c r="K194" i="8" s="1"/>
  <c r="T178" i="8" l="1"/>
  <c r="G36" i="8" l="1"/>
  <c r="G178" i="8" s="1"/>
  <c r="G179" i="8"/>
  <c r="T86" i="8"/>
  <c r="U86" i="8" s="1"/>
  <c r="N86" i="8"/>
  <c r="O86" i="8" s="1"/>
  <c r="H86" i="8"/>
  <c r="I86" i="8" s="1"/>
  <c r="I28" i="8"/>
  <c r="H28" i="8"/>
  <c r="V28" i="8" s="1"/>
  <c r="V86" i="8" l="1"/>
  <c r="W86" i="8" s="1"/>
  <c r="G24" i="8"/>
  <c r="F24" i="8"/>
  <c r="E24" i="8"/>
  <c r="D24" i="8"/>
  <c r="C24" i="8"/>
  <c r="W24" i="8" l="1"/>
  <c r="O24" i="8"/>
  <c r="G107" i="8"/>
  <c r="C107" i="8"/>
  <c r="C102" i="8"/>
  <c r="G102" i="8"/>
  <c r="D102" i="8"/>
  <c r="U20" i="8"/>
  <c r="U19" i="8"/>
  <c r="I20" i="8"/>
  <c r="I19" i="8"/>
  <c r="H20" i="8"/>
  <c r="V20" i="8" s="1"/>
  <c r="H19" i="8"/>
  <c r="V19" i="8" s="1"/>
  <c r="G18" i="8"/>
  <c r="F18" i="8"/>
  <c r="E18" i="8"/>
  <c r="E16" i="8" s="1"/>
  <c r="D18" i="8"/>
  <c r="C18" i="8"/>
  <c r="C16" i="8" l="1"/>
  <c r="W18" i="8"/>
  <c r="O18" i="8"/>
  <c r="H40" i="8"/>
  <c r="V40" i="8" s="1"/>
  <c r="W40" i="8" s="1"/>
  <c r="F16" i="8"/>
  <c r="G16" i="8"/>
  <c r="F36" i="8"/>
  <c r="F178" i="8" s="1"/>
  <c r="I18" i="8"/>
  <c r="U18" i="8"/>
  <c r="H18" i="8"/>
  <c r="V18" i="8" s="1"/>
  <c r="D16" i="8"/>
  <c r="H192" i="8"/>
  <c r="H191" i="8"/>
  <c r="H190" i="8"/>
  <c r="H189" i="8"/>
  <c r="H188" i="8"/>
  <c r="H187" i="8"/>
  <c r="H185" i="8"/>
  <c r="H184" i="8"/>
  <c r="H183" i="8"/>
  <c r="H181" i="8"/>
  <c r="H179" i="8"/>
  <c r="H176" i="8"/>
  <c r="V192" i="8"/>
  <c r="V191" i="8"/>
  <c r="V190" i="8"/>
  <c r="V189" i="8"/>
  <c r="V188" i="8"/>
  <c r="V187" i="8"/>
  <c r="V185" i="8"/>
  <c r="V184" i="8"/>
  <c r="V183" i="8"/>
  <c r="V181" i="8"/>
  <c r="V179" i="8"/>
  <c r="V176" i="8"/>
  <c r="N192" i="8"/>
  <c r="N191" i="8"/>
  <c r="N190" i="8"/>
  <c r="N189" i="8"/>
  <c r="N188" i="8"/>
  <c r="N187" i="8"/>
  <c r="N185" i="8"/>
  <c r="N184" i="8"/>
  <c r="N183" i="8"/>
  <c r="N181" i="8"/>
  <c r="N179" i="8"/>
  <c r="N176" i="8"/>
  <c r="O16" i="8" l="1"/>
  <c r="T169" i="8"/>
  <c r="T168" i="8"/>
  <c r="T167" i="8"/>
  <c r="T166" i="8"/>
  <c r="T165" i="8"/>
  <c r="T164" i="8"/>
  <c r="T163" i="8"/>
  <c r="T161" i="8"/>
  <c r="T160" i="8"/>
  <c r="T159" i="8"/>
  <c r="T158" i="8"/>
  <c r="T157" i="8"/>
  <c r="T156" i="8"/>
  <c r="T153" i="8"/>
  <c r="T152" i="8"/>
  <c r="T151" i="8"/>
  <c r="T150" i="8"/>
  <c r="T149" i="8"/>
  <c r="T148" i="8"/>
  <c r="T147" i="8"/>
  <c r="T139" i="8"/>
  <c r="T137" i="8"/>
  <c r="T136" i="8"/>
  <c r="T135" i="8"/>
  <c r="T133" i="8"/>
  <c r="T131" i="8"/>
  <c r="T130" i="8"/>
  <c r="T129" i="8"/>
  <c r="T127" i="8"/>
  <c r="T126" i="8"/>
  <c r="T125" i="8"/>
  <c r="T124" i="8"/>
  <c r="T123" i="8"/>
  <c r="T122" i="8"/>
  <c r="T121" i="8"/>
  <c r="T120" i="8"/>
  <c r="T119" i="8"/>
  <c r="T117" i="8"/>
  <c r="T116" i="8"/>
  <c r="T115" i="8"/>
  <c r="T114" i="8"/>
  <c r="T113" i="8"/>
  <c r="T112" i="8"/>
  <c r="T111" i="8"/>
  <c r="T110" i="8"/>
  <c r="T108" i="8"/>
  <c r="T106" i="8"/>
  <c r="T105" i="8"/>
  <c r="T100" i="8"/>
  <c r="T99" i="8"/>
  <c r="T97" i="8"/>
  <c r="T96" i="8"/>
  <c r="T95" i="8"/>
  <c r="T94" i="8"/>
  <c r="T92" i="8"/>
  <c r="U92" i="8" s="1"/>
  <c r="T91" i="8"/>
  <c r="T90" i="8"/>
  <c r="T89" i="8"/>
  <c r="T88" i="8"/>
  <c r="T85" i="8"/>
  <c r="T84" i="8"/>
  <c r="T83" i="8"/>
  <c r="T82" i="8"/>
  <c r="T81" i="8"/>
  <c r="T80" i="8"/>
  <c r="T79" i="8"/>
  <c r="T78" i="8"/>
  <c r="T77" i="8"/>
  <c r="T76" i="8"/>
  <c r="T75" i="8"/>
  <c r="T73" i="8"/>
  <c r="T71" i="8"/>
  <c r="T70" i="8"/>
  <c r="T69" i="8"/>
  <c r="T68" i="8"/>
  <c r="T67" i="8"/>
  <c r="T66" i="8"/>
  <c r="T65" i="8"/>
  <c r="T64" i="8"/>
  <c r="T62" i="8"/>
  <c r="T61" i="8"/>
  <c r="T59" i="8"/>
  <c r="T58" i="8"/>
  <c r="T56" i="8"/>
  <c r="T55" i="8"/>
  <c r="T53" i="8"/>
  <c r="T52" i="8"/>
  <c r="T45" i="8"/>
  <c r="T43" i="8"/>
  <c r="T42" i="8"/>
  <c r="T39" i="8"/>
  <c r="T38" i="8"/>
  <c r="T37" i="8"/>
  <c r="T29" i="8"/>
  <c r="T27" i="8"/>
  <c r="T26" i="8"/>
  <c r="T25" i="8"/>
  <c r="T22" i="8"/>
  <c r="T17" i="8"/>
  <c r="T16" i="8"/>
  <c r="T15" i="8"/>
  <c r="T14" i="8"/>
  <c r="T13" i="8"/>
  <c r="T12" i="8"/>
  <c r="T11" i="8"/>
  <c r="T10" i="8"/>
  <c r="T8" i="8"/>
  <c r="T186" i="8"/>
  <c r="T182" i="8"/>
  <c r="T177" i="8"/>
  <c r="N139" i="8"/>
  <c r="N137" i="8"/>
  <c r="N136" i="8"/>
  <c r="N135" i="8"/>
  <c r="N133" i="8"/>
  <c r="N131" i="8"/>
  <c r="N130" i="8"/>
  <c r="N129" i="8"/>
  <c r="N127" i="8"/>
  <c r="N126" i="8"/>
  <c r="N125" i="8"/>
  <c r="N124" i="8"/>
  <c r="N123" i="8"/>
  <c r="N122" i="8"/>
  <c r="N121" i="8"/>
  <c r="N120" i="8"/>
  <c r="N119" i="8"/>
  <c r="N117" i="8"/>
  <c r="N116" i="8"/>
  <c r="N115" i="8"/>
  <c r="N114" i="8"/>
  <c r="N113" i="8"/>
  <c r="N112" i="8"/>
  <c r="N111" i="8"/>
  <c r="N110" i="8"/>
  <c r="N108" i="8"/>
  <c r="N106" i="8"/>
  <c r="N105" i="8"/>
  <c r="N100" i="8"/>
  <c r="N99" i="8"/>
  <c r="N97" i="8"/>
  <c r="N96" i="8"/>
  <c r="N95" i="8"/>
  <c r="N94" i="8"/>
  <c r="N92" i="8"/>
  <c r="N91" i="8"/>
  <c r="N90" i="8"/>
  <c r="N89" i="8"/>
  <c r="N88" i="8"/>
  <c r="N85" i="8"/>
  <c r="N84" i="8"/>
  <c r="N83" i="8"/>
  <c r="N82" i="8"/>
  <c r="N81" i="8"/>
  <c r="N80" i="8"/>
  <c r="N79" i="8"/>
  <c r="N78" i="8"/>
  <c r="N77" i="8"/>
  <c r="N76" i="8"/>
  <c r="N75" i="8"/>
  <c r="N73" i="8"/>
  <c r="N71" i="8"/>
  <c r="N70" i="8"/>
  <c r="N69" i="8"/>
  <c r="N68" i="8"/>
  <c r="N67" i="8"/>
  <c r="N66" i="8"/>
  <c r="N65" i="8"/>
  <c r="N64" i="8"/>
  <c r="N62" i="8"/>
  <c r="N61" i="8"/>
  <c r="N59" i="8"/>
  <c r="N58" i="8"/>
  <c r="N56" i="8"/>
  <c r="N55" i="8"/>
  <c r="N53" i="8"/>
  <c r="N52" i="8"/>
  <c r="N186" i="8"/>
  <c r="N182" i="8"/>
  <c r="I22" i="8"/>
  <c r="I25" i="8"/>
  <c r="I26" i="8"/>
  <c r="I27" i="8"/>
  <c r="I29" i="8"/>
  <c r="I37" i="8"/>
  <c r="I38" i="8"/>
  <c r="I43" i="8"/>
  <c r="I59" i="8"/>
  <c r="I61" i="8"/>
  <c r="I71" i="8"/>
  <c r="I73" i="8"/>
  <c r="I77" i="8"/>
  <c r="I89" i="8"/>
  <c r="I113" i="8"/>
  <c r="I116" i="8"/>
  <c r="I117" i="8"/>
  <c r="I121" i="8"/>
  <c r="I122" i="8"/>
  <c r="I124" i="8"/>
  <c r="I126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H169" i="8"/>
  <c r="H168" i="8"/>
  <c r="H167" i="8"/>
  <c r="H166" i="8"/>
  <c r="H165" i="8"/>
  <c r="H164" i="8"/>
  <c r="H163" i="8"/>
  <c r="H161" i="8"/>
  <c r="H160" i="8"/>
  <c r="H159" i="8"/>
  <c r="H158" i="8"/>
  <c r="H157" i="8"/>
  <c r="H156" i="8"/>
  <c r="H155" i="8"/>
  <c r="H153" i="8"/>
  <c r="H152" i="8"/>
  <c r="H151" i="8"/>
  <c r="V151" i="8" s="1"/>
  <c r="H150" i="8"/>
  <c r="V150" i="8" s="1"/>
  <c r="H149" i="8"/>
  <c r="V149" i="8" s="1"/>
  <c r="H148" i="8"/>
  <c r="H147" i="8"/>
  <c r="H130" i="8"/>
  <c r="I130" i="8" s="1"/>
  <c r="H126" i="8"/>
  <c r="H124" i="8"/>
  <c r="H123" i="8"/>
  <c r="H122" i="8"/>
  <c r="H121" i="8"/>
  <c r="H120" i="8"/>
  <c r="H119" i="8"/>
  <c r="H117" i="8"/>
  <c r="H113" i="8"/>
  <c r="H112" i="8"/>
  <c r="H111" i="8"/>
  <c r="H105" i="8"/>
  <c r="H99" i="8"/>
  <c r="H96" i="8"/>
  <c r="H92" i="8"/>
  <c r="H85" i="8"/>
  <c r="H81" i="8"/>
  <c r="I81" i="8" s="1"/>
  <c r="H77" i="8"/>
  <c r="H73" i="8"/>
  <c r="H70" i="8"/>
  <c r="H61" i="8"/>
  <c r="H59" i="8"/>
  <c r="H58" i="8"/>
  <c r="I58" i="8" s="1"/>
  <c r="H45" i="8"/>
  <c r="H38" i="8"/>
  <c r="H37" i="8"/>
  <c r="H29" i="8"/>
  <c r="H27" i="8"/>
  <c r="H26" i="8"/>
  <c r="V26" i="8" s="1"/>
  <c r="H25" i="8"/>
  <c r="H22" i="8"/>
  <c r="H17" i="8"/>
  <c r="H15" i="8"/>
  <c r="H14" i="8"/>
  <c r="V14" i="8" s="1"/>
  <c r="H13" i="8"/>
  <c r="H12" i="8"/>
  <c r="H11" i="8"/>
  <c r="H10" i="8"/>
  <c r="H8" i="8"/>
  <c r="G186" i="8"/>
  <c r="G182" i="8"/>
  <c r="G177" i="8"/>
  <c r="G162" i="8"/>
  <c r="G154" i="8"/>
  <c r="G146" i="8"/>
  <c r="G35" i="8" s="1"/>
  <c r="G138" i="8"/>
  <c r="G118" i="8"/>
  <c r="G87" i="8"/>
  <c r="G74" i="8"/>
  <c r="G63" i="8"/>
  <c r="G60" i="8"/>
  <c r="G57" i="8"/>
  <c r="G54" i="8"/>
  <c r="G51" i="8"/>
  <c r="G44" i="8"/>
  <c r="G41" i="8"/>
  <c r="H178" i="8"/>
  <c r="G23" i="8"/>
  <c r="G21" i="8"/>
  <c r="G9" i="8"/>
  <c r="V12" i="8" l="1"/>
  <c r="W12" i="8" s="1"/>
  <c r="V147" i="8"/>
  <c r="V38" i="8"/>
  <c r="V153" i="8"/>
  <c r="V148" i="8"/>
  <c r="V45" i="8"/>
  <c r="V37" i="8"/>
  <c r="V29" i="8"/>
  <c r="V22" i="8"/>
  <c r="V15" i="8"/>
  <c r="V11" i="8"/>
  <c r="V152" i="8"/>
  <c r="V27" i="8"/>
  <c r="V25" i="8"/>
  <c r="V13" i="8"/>
  <c r="V10" i="8"/>
  <c r="W10" i="8" s="1"/>
  <c r="V8" i="8"/>
  <c r="W8" i="8" s="1"/>
  <c r="I17" i="8"/>
  <c r="V17" i="8"/>
  <c r="W17" i="8" s="1"/>
  <c r="V186" i="8"/>
  <c r="V182" i="8"/>
  <c r="I111" i="8"/>
  <c r="I123" i="8"/>
  <c r="G93" i="8"/>
  <c r="H182" i="8"/>
  <c r="I45" i="8"/>
  <c r="I85" i="8"/>
  <c r="I105" i="8"/>
  <c r="I112" i="8"/>
  <c r="H186" i="8"/>
  <c r="I8" i="8"/>
  <c r="I92" i="8"/>
  <c r="I119" i="8"/>
  <c r="I70" i="8"/>
  <c r="G134" i="8"/>
  <c r="I96" i="8"/>
  <c r="I120" i="8"/>
  <c r="I99" i="8"/>
  <c r="G72" i="8"/>
  <c r="V121" i="8"/>
  <c r="V158" i="8"/>
  <c r="V167" i="8"/>
  <c r="V113" i="8"/>
  <c r="V126" i="8"/>
  <c r="V163" i="8"/>
  <c r="V157" i="8"/>
  <c r="V166" i="8"/>
  <c r="V59" i="8"/>
  <c r="V161" i="8"/>
  <c r="V58" i="8"/>
  <c r="V124" i="8"/>
  <c r="V120" i="8"/>
  <c r="V122" i="8"/>
  <c r="V159" i="8"/>
  <c r="V165" i="8"/>
  <c r="V117" i="8"/>
  <c r="V130" i="8"/>
  <c r="V155" i="8"/>
  <c r="V169" i="8"/>
  <c r="V70" i="8"/>
  <c r="V61" i="8"/>
  <c r="V77" i="8"/>
  <c r="V85" i="8"/>
  <c r="V105" i="8"/>
  <c r="V111" i="8"/>
  <c r="V119" i="8"/>
  <c r="W119" i="8" s="1"/>
  <c r="V156" i="8"/>
  <c r="V164" i="8"/>
  <c r="V112" i="8"/>
  <c r="V92" i="8"/>
  <c r="N175" i="8"/>
  <c r="N177" i="8"/>
  <c r="T175" i="8"/>
  <c r="V177" i="8"/>
  <c r="V96" i="8"/>
  <c r="V73" i="8"/>
  <c r="V81" i="8"/>
  <c r="V123" i="8"/>
  <c r="V160" i="8"/>
  <c r="V168" i="8"/>
  <c r="V99" i="8"/>
  <c r="G175" i="8"/>
  <c r="H177" i="8"/>
  <c r="G7" i="8"/>
  <c r="G50" i="8"/>
  <c r="G101" i="8"/>
  <c r="V178" i="8" l="1"/>
  <c r="V175" i="8"/>
  <c r="G34" i="8"/>
  <c r="H175" i="8"/>
  <c r="T180" i="8"/>
  <c r="M141" i="8"/>
  <c r="G49" i="8"/>
  <c r="F102" i="8"/>
  <c r="T174" i="8" l="1"/>
  <c r="G48" i="8"/>
  <c r="G180" i="8" s="1"/>
  <c r="H114" i="8"/>
  <c r="I114" i="8" s="1"/>
  <c r="F179" i="8"/>
  <c r="H131" i="8"/>
  <c r="H88" i="8"/>
  <c r="H108" i="8"/>
  <c r="F107" i="8"/>
  <c r="V180" i="8"/>
  <c r="R141" i="8"/>
  <c r="S141" i="8"/>
  <c r="Q141" i="8"/>
  <c r="L141" i="8"/>
  <c r="V114" i="8" l="1"/>
  <c r="V174" i="8"/>
  <c r="V88" i="8"/>
  <c r="I88" i="8"/>
  <c r="I131" i="8"/>
  <c r="I108" i="8"/>
  <c r="G141" i="8"/>
  <c r="V131" i="8"/>
  <c r="V108" i="8"/>
  <c r="N180" i="8"/>
  <c r="N174" i="8" l="1"/>
  <c r="H180" i="8"/>
  <c r="G174" i="8"/>
  <c r="G194" i="8" s="1"/>
  <c r="H116" i="8"/>
  <c r="V116" i="8" l="1"/>
  <c r="H174" i="8"/>
  <c r="E179" i="8" l="1"/>
  <c r="H39" i="8"/>
  <c r="V39" i="8" s="1"/>
  <c r="W39" i="8" s="1"/>
  <c r="H115" i="8"/>
  <c r="V115" i="8" s="1"/>
  <c r="H127" i="8"/>
  <c r="I127" i="8" s="1"/>
  <c r="H95" i="8"/>
  <c r="I95" i="8" s="1"/>
  <c r="H89" i="8"/>
  <c r="V89" i="8" s="1"/>
  <c r="H80" i="8"/>
  <c r="I80" i="8" s="1"/>
  <c r="H91" i="8"/>
  <c r="I91" i="8" s="1"/>
  <c r="H67" i="8"/>
  <c r="I67" i="8" s="1"/>
  <c r="H66" i="8"/>
  <c r="I66" i="8" s="1"/>
  <c r="H69" i="8"/>
  <c r="I69" i="8" s="1"/>
  <c r="H139" i="8"/>
  <c r="I139" i="8" s="1"/>
  <c r="H137" i="8"/>
  <c r="I137" i="8" s="1"/>
  <c r="H135" i="8"/>
  <c r="I135" i="8" s="1"/>
  <c r="H133" i="8"/>
  <c r="H100" i="8"/>
  <c r="H97" i="8"/>
  <c r="H84" i="8"/>
  <c r="H79" i="8"/>
  <c r="H76" i="8"/>
  <c r="H68" i="8"/>
  <c r="H64" i="8"/>
  <c r="H56" i="8"/>
  <c r="H55" i="8"/>
  <c r="H53" i="8"/>
  <c r="H52" i="8"/>
  <c r="H78" i="8" l="1"/>
  <c r="V78" i="8" s="1"/>
  <c r="H136" i="8"/>
  <c r="I136" i="8" s="1"/>
  <c r="V69" i="8"/>
  <c r="E107" i="8"/>
  <c r="V80" i="8"/>
  <c r="H62" i="8"/>
  <c r="V62" i="8" s="1"/>
  <c r="H71" i="8"/>
  <c r="V71" i="8" s="1"/>
  <c r="H125" i="8"/>
  <c r="V125" i="8" s="1"/>
  <c r="H82" i="8"/>
  <c r="V82" i="8" s="1"/>
  <c r="H129" i="8"/>
  <c r="V66" i="8"/>
  <c r="H94" i="8"/>
  <c r="I94" i="8" s="1"/>
  <c r="H106" i="8"/>
  <c r="E102" i="8"/>
  <c r="I115" i="8"/>
  <c r="H75" i="8"/>
  <c r="V75" i="8" s="1"/>
  <c r="V67" i="8"/>
  <c r="V91" i="8"/>
  <c r="V95" i="8"/>
  <c r="V127" i="8"/>
  <c r="H65" i="8"/>
  <c r="I65" i="8" s="1"/>
  <c r="H83" i="8"/>
  <c r="I83" i="8" s="1"/>
  <c r="H90" i="8"/>
  <c r="V139" i="8"/>
  <c r="V137" i="8"/>
  <c r="V135" i="8"/>
  <c r="H110" i="8"/>
  <c r="I110" i="8" s="1"/>
  <c r="D107" i="8"/>
  <c r="V97" i="8"/>
  <c r="I97" i="8"/>
  <c r="I39" i="8"/>
  <c r="I52" i="8"/>
  <c r="V52" i="8"/>
  <c r="I53" i="8"/>
  <c r="V53" i="8"/>
  <c r="I55" i="8"/>
  <c r="V55" i="8"/>
  <c r="I76" i="8"/>
  <c r="V76" i="8"/>
  <c r="I56" i="8"/>
  <c r="V56" i="8"/>
  <c r="I100" i="8"/>
  <c r="V100" i="8"/>
  <c r="I79" i="8"/>
  <c r="V79" i="8"/>
  <c r="I64" i="8"/>
  <c r="V64" i="8"/>
  <c r="I133" i="8"/>
  <c r="V133" i="8"/>
  <c r="I68" i="8"/>
  <c r="V68" i="8"/>
  <c r="I84" i="8"/>
  <c r="V84" i="8"/>
  <c r="H43" i="8"/>
  <c r="V43" i="8" s="1"/>
  <c r="H42" i="8"/>
  <c r="V42" i="8" s="1"/>
  <c r="W42" i="8" s="1"/>
  <c r="C74" i="8"/>
  <c r="T36" i="8"/>
  <c r="E36" i="8"/>
  <c r="E178" i="8" s="1"/>
  <c r="D36" i="8"/>
  <c r="D178" i="8" s="1"/>
  <c r="V83" i="8" l="1"/>
  <c r="I78" i="8"/>
  <c r="V90" i="8"/>
  <c r="I90" i="8"/>
  <c r="I82" i="8"/>
  <c r="I62" i="8"/>
  <c r="V136" i="8"/>
  <c r="I125" i="8"/>
  <c r="V110" i="8"/>
  <c r="I75" i="8"/>
  <c r="V94" i="8"/>
  <c r="V65" i="8"/>
  <c r="I129" i="8"/>
  <c r="V129" i="8"/>
  <c r="I106" i="8"/>
  <c r="V106" i="8"/>
  <c r="I42" i="8"/>
  <c r="H16" i="8"/>
  <c r="H36" i="8"/>
  <c r="V36" i="8" s="1"/>
  <c r="W36" i="8" s="1"/>
  <c r="T87" i="8"/>
  <c r="F87" i="8"/>
  <c r="E87" i="8"/>
  <c r="C87" i="8"/>
  <c r="T103" i="8"/>
  <c r="T104" i="8"/>
  <c r="W117" i="8"/>
  <c r="W116" i="8"/>
  <c r="U117" i="8"/>
  <c r="U116" i="8"/>
  <c r="O117" i="8"/>
  <c r="O116" i="8"/>
  <c r="T132" i="8"/>
  <c r="U133" i="8"/>
  <c r="O133" i="8"/>
  <c r="U91" i="8"/>
  <c r="O92" i="8"/>
  <c r="O91" i="8"/>
  <c r="C72" i="8" l="1"/>
  <c r="I16" i="8"/>
  <c r="V16" i="8"/>
  <c r="W16" i="8" s="1"/>
  <c r="T107" i="8"/>
  <c r="T109" i="8"/>
  <c r="I36" i="8"/>
  <c r="N132" i="8"/>
  <c r="N103" i="8"/>
  <c r="N87" i="8"/>
  <c r="N107" i="8"/>
  <c r="N109" i="8"/>
  <c r="N104" i="8"/>
  <c r="C128" i="8"/>
  <c r="H104" i="8"/>
  <c r="H109" i="8"/>
  <c r="H103" i="8"/>
  <c r="H132" i="8"/>
  <c r="H107" i="8"/>
  <c r="W92" i="8"/>
  <c r="W133" i="8"/>
  <c r="W91" i="8"/>
  <c r="D87" i="8"/>
  <c r="H87" i="8" s="1"/>
  <c r="O128" i="8" l="1"/>
  <c r="U128" i="8"/>
  <c r="W128" i="8"/>
  <c r="V107" i="8"/>
  <c r="I104" i="8"/>
  <c r="V104" i="8"/>
  <c r="I87" i="8"/>
  <c r="V87" i="8"/>
  <c r="I109" i="8"/>
  <c r="V109" i="8"/>
  <c r="I132" i="8"/>
  <c r="V132" i="8"/>
  <c r="I103" i="8"/>
  <c r="V103" i="8"/>
  <c r="I107" i="8"/>
  <c r="H102" i="8"/>
  <c r="I102" i="8" l="1"/>
  <c r="U151" i="8" l="1"/>
  <c r="C118" i="8" l="1"/>
  <c r="C51" i="8"/>
  <c r="C21" i="8"/>
  <c r="W21" i="8" l="1"/>
  <c r="O21" i="8"/>
  <c r="I21" i="8"/>
  <c r="C23" i="8"/>
  <c r="I24" i="8"/>
  <c r="I23" i="8" l="1"/>
  <c r="W23" i="8"/>
  <c r="O23" i="8"/>
  <c r="O56" i="8"/>
  <c r="O90" i="8" l="1"/>
  <c r="U90" i="8"/>
  <c r="W192" i="8" l="1"/>
  <c r="W90" i="8" l="1"/>
  <c r="C138" i="8"/>
  <c r="C134" i="8" s="1"/>
  <c r="C63" i="8"/>
  <c r="C60" i="8"/>
  <c r="C57" i="8"/>
  <c r="C54" i="8"/>
  <c r="C44" i="8"/>
  <c r="W44" i="8" s="1"/>
  <c r="C41" i="8"/>
  <c r="O41" i="8" s="1"/>
  <c r="D21" i="8"/>
  <c r="U40" i="8" l="1"/>
  <c r="I40" i="8"/>
  <c r="C93" i="8"/>
  <c r="C101" i="8"/>
  <c r="C34" i="8"/>
  <c r="C50" i="8"/>
  <c r="C49" i="8" l="1"/>
  <c r="C48" i="8" l="1"/>
  <c r="D138" i="8"/>
  <c r="D74" i="8"/>
  <c r="D72" i="8" s="1"/>
  <c r="D63" i="8"/>
  <c r="C141" i="8" l="1"/>
  <c r="D134" i="8"/>
  <c r="D93" i="8"/>
  <c r="D41" i="8"/>
  <c r="W191" i="8"/>
  <c r="W190" i="8"/>
  <c r="W189" i="8"/>
  <c r="W188" i="8"/>
  <c r="W187" i="8"/>
  <c r="W186" i="8"/>
  <c r="W185" i="8"/>
  <c r="W184" i="8"/>
  <c r="W183" i="8"/>
  <c r="W182" i="8"/>
  <c r="W181" i="8"/>
  <c r="W180" i="8"/>
  <c r="W179" i="8"/>
  <c r="W178" i="8"/>
  <c r="W177" i="8"/>
  <c r="W176" i="8"/>
  <c r="W175" i="8"/>
  <c r="W174" i="8"/>
  <c r="W169" i="8"/>
  <c r="W168" i="8"/>
  <c r="W167" i="8"/>
  <c r="W166" i="8"/>
  <c r="W165" i="8"/>
  <c r="W164" i="8"/>
  <c r="W163" i="8"/>
  <c r="W162" i="8"/>
  <c r="W161" i="8"/>
  <c r="W160" i="8"/>
  <c r="W159" i="8"/>
  <c r="W158" i="8"/>
  <c r="W157" i="8"/>
  <c r="W156" i="8"/>
  <c r="W155" i="8"/>
  <c r="W154" i="8"/>
  <c r="W153" i="8"/>
  <c r="W152" i="8"/>
  <c r="W151" i="8"/>
  <c r="W150" i="8"/>
  <c r="W149" i="8"/>
  <c r="W148" i="8"/>
  <c r="W147" i="8"/>
  <c r="W146" i="8"/>
  <c r="W130" i="8"/>
  <c r="W126" i="8"/>
  <c r="W124" i="8"/>
  <c r="W122" i="8"/>
  <c r="W121" i="8"/>
  <c r="W113" i="8"/>
  <c r="W81" i="8"/>
  <c r="W77" i="8"/>
  <c r="W61" i="8"/>
  <c r="W59" i="8"/>
  <c r="W58" i="8"/>
  <c r="U169" i="8"/>
  <c r="U168" i="8"/>
  <c r="U167" i="8"/>
  <c r="U166" i="8"/>
  <c r="U165" i="8"/>
  <c r="U164" i="8"/>
  <c r="U163" i="8"/>
  <c r="U162" i="8"/>
  <c r="U161" i="8"/>
  <c r="U160" i="8"/>
  <c r="U159" i="8"/>
  <c r="U158" i="8"/>
  <c r="U157" i="8"/>
  <c r="U156" i="8"/>
  <c r="U155" i="8"/>
  <c r="U154" i="8"/>
  <c r="U153" i="8"/>
  <c r="U152" i="8"/>
  <c r="U150" i="8"/>
  <c r="U149" i="8"/>
  <c r="U148" i="8"/>
  <c r="U147" i="8"/>
  <c r="U146" i="8"/>
  <c r="U130" i="8"/>
  <c r="U126" i="8"/>
  <c r="U124" i="8"/>
  <c r="U122" i="8"/>
  <c r="U121" i="8"/>
  <c r="U113" i="8"/>
  <c r="U81" i="8"/>
  <c r="U77" i="8"/>
  <c r="U61" i="8"/>
  <c r="U59" i="8"/>
  <c r="U58" i="8"/>
  <c r="U43" i="8"/>
  <c r="U38" i="8"/>
  <c r="U37" i="8"/>
  <c r="U29" i="8"/>
  <c r="U27" i="8"/>
  <c r="U26" i="8"/>
  <c r="U25" i="8"/>
  <c r="U22" i="8"/>
  <c r="O192" i="8"/>
  <c r="O191" i="8"/>
  <c r="O190" i="8"/>
  <c r="O189" i="8"/>
  <c r="O188" i="8"/>
  <c r="O187" i="8"/>
  <c r="O186" i="8"/>
  <c r="O185" i="8"/>
  <c r="O184" i="8"/>
  <c r="O183" i="8"/>
  <c r="O182" i="8"/>
  <c r="O181" i="8"/>
  <c r="O180" i="8"/>
  <c r="O179" i="8"/>
  <c r="O178" i="8"/>
  <c r="O177" i="8"/>
  <c r="O176" i="8"/>
  <c r="O175" i="8"/>
  <c r="O174" i="8"/>
  <c r="O169" i="8"/>
  <c r="O168" i="8"/>
  <c r="O167" i="8"/>
  <c r="O166" i="8"/>
  <c r="O165" i="8"/>
  <c r="O164" i="8"/>
  <c r="O163" i="8"/>
  <c r="O162" i="8"/>
  <c r="O161" i="8"/>
  <c r="O160" i="8"/>
  <c r="O159" i="8"/>
  <c r="O158" i="8"/>
  <c r="O157" i="8"/>
  <c r="O156" i="8"/>
  <c r="O155" i="8"/>
  <c r="O154" i="8"/>
  <c r="O153" i="8"/>
  <c r="O152" i="8"/>
  <c r="O151" i="8"/>
  <c r="O150" i="8"/>
  <c r="O149" i="8"/>
  <c r="O148" i="8"/>
  <c r="O147" i="8"/>
  <c r="O146" i="8"/>
  <c r="O130" i="8"/>
  <c r="O126" i="8"/>
  <c r="O124" i="8"/>
  <c r="O122" i="8"/>
  <c r="O121" i="8"/>
  <c r="O113" i="8"/>
  <c r="O81" i="8"/>
  <c r="O77" i="8"/>
  <c r="O61" i="8"/>
  <c r="O59" i="8"/>
  <c r="O58" i="8"/>
  <c r="O43" i="8"/>
  <c r="D186" i="8"/>
  <c r="E186" i="8"/>
  <c r="F182" i="8"/>
  <c r="E182" i="8"/>
  <c r="D182" i="8"/>
  <c r="F177" i="8"/>
  <c r="E177" i="8"/>
  <c r="T162" i="8"/>
  <c r="J162" i="8"/>
  <c r="F162" i="8"/>
  <c r="E162" i="8"/>
  <c r="D162" i="8"/>
  <c r="T154" i="8"/>
  <c r="J154" i="8"/>
  <c r="F154" i="8"/>
  <c r="E154" i="8"/>
  <c r="D154" i="8"/>
  <c r="F146" i="8"/>
  <c r="F35" i="8" s="1"/>
  <c r="E146" i="8"/>
  <c r="E35" i="8" s="1"/>
  <c r="D146" i="8"/>
  <c r="D35" i="8" s="1"/>
  <c r="W141" i="8"/>
  <c r="T138" i="8"/>
  <c r="E138" i="8"/>
  <c r="F138" i="8"/>
  <c r="T118" i="8"/>
  <c r="D118" i="8"/>
  <c r="E118" i="8"/>
  <c r="T98" i="8"/>
  <c r="E74" i="8"/>
  <c r="E72" i="8" s="1"/>
  <c r="T60" i="8"/>
  <c r="F60" i="8"/>
  <c r="E60" i="8"/>
  <c r="D60" i="8"/>
  <c r="T57" i="8"/>
  <c r="U57" i="8" s="1"/>
  <c r="F57" i="8"/>
  <c r="E57" i="8"/>
  <c r="D57" i="8"/>
  <c r="T54" i="8"/>
  <c r="F54" i="8"/>
  <c r="E54" i="8"/>
  <c r="U52" i="8"/>
  <c r="O52" i="8"/>
  <c r="T51" i="8"/>
  <c r="F51" i="8"/>
  <c r="E51" i="8"/>
  <c r="D51" i="8"/>
  <c r="U45" i="8"/>
  <c r="O45" i="8"/>
  <c r="T44" i="8"/>
  <c r="F44" i="8"/>
  <c r="E44" i="8"/>
  <c r="D44" i="8"/>
  <c r="F41" i="8"/>
  <c r="T41" i="8"/>
  <c r="T24" i="8"/>
  <c r="D23" i="8"/>
  <c r="T21" i="8"/>
  <c r="F21" i="8"/>
  <c r="E21" i="8"/>
  <c r="T9" i="8"/>
  <c r="F9" i="8"/>
  <c r="D9" i="8"/>
  <c r="O141" i="8" l="1"/>
  <c r="U141" i="8"/>
  <c r="T146" i="8"/>
  <c r="T35" i="8"/>
  <c r="F34" i="8"/>
  <c r="T72" i="8"/>
  <c r="T74" i="8"/>
  <c r="H21" i="8"/>
  <c r="V21" i="8" s="1"/>
  <c r="N60" i="8"/>
  <c r="N51" i="8"/>
  <c r="N138" i="8"/>
  <c r="N118" i="8"/>
  <c r="H138" i="8"/>
  <c r="I138" i="8" s="1"/>
  <c r="H98" i="8"/>
  <c r="N98" i="8"/>
  <c r="N57" i="8"/>
  <c r="O57" i="8" s="1"/>
  <c r="H44" i="8"/>
  <c r="V44" i="8" s="1"/>
  <c r="H24" i="8"/>
  <c r="V24" i="8" s="1"/>
  <c r="H60" i="8"/>
  <c r="H154" i="8"/>
  <c r="H162" i="8"/>
  <c r="H51" i="8"/>
  <c r="H57" i="8"/>
  <c r="I57" i="8" s="1"/>
  <c r="H146" i="8"/>
  <c r="U53" i="8"/>
  <c r="O85" i="8"/>
  <c r="U99" i="8"/>
  <c r="O108" i="8"/>
  <c r="O112" i="8"/>
  <c r="O115" i="8"/>
  <c r="U123" i="8"/>
  <c r="U132" i="8"/>
  <c r="F7" i="8"/>
  <c r="O68" i="8"/>
  <c r="U85" i="8"/>
  <c r="U95" i="8"/>
  <c r="U108" i="8"/>
  <c r="U112" i="8"/>
  <c r="O65" i="8"/>
  <c r="O96" i="8"/>
  <c r="O105" i="8"/>
  <c r="E175" i="8"/>
  <c r="T23" i="8"/>
  <c r="U69" i="8"/>
  <c r="U82" i="8"/>
  <c r="U96" i="8"/>
  <c r="T93" i="8"/>
  <c r="U105" i="8"/>
  <c r="O120" i="8"/>
  <c r="U127" i="8"/>
  <c r="O131" i="8"/>
  <c r="O66" i="8"/>
  <c r="O80" i="8"/>
  <c r="O88" i="8"/>
  <c r="O110" i="8"/>
  <c r="U120" i="8"/>
  <c r="U131" i="8"/>
  <c r="U139" i="8"/>
  <c r="E23" i="8"/>
  <c r="U66" i="8"/>
  <c r="U70" i="8"/>
  <c r="U80" i="8"/>
  <c r="O83" i="8"/>
  <c r="U88" i="8"/>
  <c r="U137" i="8"/>
  <c r="F23" i="8"/>
  <c r="O62" i="8"/>
  <c r="U67" i="8"/>
  <c r="U71" i="8"/>
  <c r="U76" i="8"/>
  <c r="U79" i="8"/>
  <c r="U84" i="8"/>
  <c r="O125" i="8"/>
  <c r="O53" i="8"/>
  <c r="O64" i="8"/>
  <c r="O99" i="8"/>
  <c r="U104" i="8"/>
  <c r="O123" i="8"/>
  <c r="O132" i="8"/>
  <c r="F175" i="8"/>
  <c r="W52" i="8"/>
  <c r="F134" i="8"/>
  <c r="E41" i="8"/>
  <c r="H41" i="8" s="1"/>
  <c r="V41" i="8" s="1"/>
  <c r="W41" i="8" s="1"/>
  <c r="T50" i="8"/>
  <c r="E50" i="8"/>
  <c r="N54" i="8"/>
  <c r="T102" i="8"/>
  <c r="F74" i="8"/>
  <c r="E93" i="8"/>
  <c r="F118" i="8"/>
  <c r="F63" i="8"/>
  <c r="J146" i="8"/>
  <c r="J35" i="8" s="1"/>
  <c r="N35" i="8" s="1"/>
  <c r="F50" i="8"/>
  <c r="T63" i="8"/>
  <c r="E9" i="8"/>
  <c r="H9" i="8" s="1"/>
  <c r="V9" i="8" s="1"/>
  <c r="E63" i="8"/>
  <c r="F93" i="8"/>
  <c r="D54" i="8"/>
  <c r="H54" i="8" s="1"/>
  <c r="N102" i="8"/>
  <c r="T134" i="8"/>
  <c r="E134" i="8"/>
  <c r="F186" i="8"/>
  <c r="V146" i="8" l="1"/>
  <c r="J180" i="8"/>
  <c r="J174" i="8" s="1"/>
  <c r="J194" i="8" s="1"/>
  <c r="H35" i="8"/>
  <c r="V35" i="8" s="1"/>
  <c r="W35" i="8" s="1"/>
  <c r="H118" i="8"/>
  <c r="V154" i="8"/>
  <c r="F72" i="8"/>
  <c r="I44" i="8"/>
  <c r="N93" i="8"/>
  <c r="N72" i="8"/>
  <c r="V57" i="8"/>
  <c r="W57" i="8" s="1"/>
  <c r="V138" i="8"/>
  <c r="V102" i="8"/>
  <c r="V162" i="8"/>
  <c r="I98" i="8"/>
  <c r="V98" i="8"/>
  <c r="I60" i="8"/>
  <c r="V60" i="8"/>
  <c r="I51" i="8"/>
  <c r="V51" i="8"/>
  <c r="I41" i="8"/>
  <c r="I54" i="8"/>
  <c r="V54" i="8"/>
  <c r="I128" i="8"/>
  <c r="N63" i="8"/>
  <c r="N74" i="8"/>
  <c r="N134" i="8"/>
  <c r="H134" i="8"/>
  <c r="I134" i="8" s="1"/>
  <c r="H63" i="8"/>
  <c r="H23" i="8"/>
  <c r="V23" i="8" s="1"/>
  <c r="H93" i="8"/>
  <c r="D34" i="8"/>
  <c r="H74" i="8"/>
  <c r="O139" i="8"/>
  <c r="O109" i="8"/>
  <c r="O100" i="8"/>
  <c r="O69" i="8"/>
  <c r="O51" i="8"/>
  <c r="U64" i="8"/>
  <c r="U87" i="8"/>
  <c r="U138" i="8"/>
  <c r="O98" i="8"/>
  <c r="O73" i="8"/>
  <c r="O95" i="8"/>
  <c r="U55" i="8"/>
  <c r="W88" i="8"/>
  <c r="T7" i="8"/>
  <c r="O78" i="8"/>
  <c r="U110" i="8"/>
  <c r="O119" i="8"/>
  <c r="O70" i="8"/>
  <c r="U119" i="8"/>
  <c r="O97" i="8"/>
  <c r="W53" i="8"/>
  <c r="U136" i="8"/>
  <c r="U94" i="8"/>
  <c r="U39" i="8"/>
  <c r="U115" i="8"/>
  <c r="O82" i="8"/>
  <c r="U114" i="8"/>
  <c r="O94" i="8"/>
  <c r="O55" i="8"/>
  <c r="W80" i="8"/>
  <c r="U68" i="8"/>
  <c r="O75" i="8"/>
  <c r="U51" i="8"/>
  <c r="O114" i="8"/>
  <c r="O118" i="8"/>
  <c r="O103" i="8"/>
  <c r="O67" i="8"/>
  <c r="O137" i="8"/>
  <c r="U111" i="8"/>
  <c r="U106" i="8"/>
  <c r="U74" i="8"/>
  <c r="O87" i="8"/>
  <c r="U56" i="8"/>
  <c r="U89" i="8"/>
  <c r="E101" i="8"/>
  <c r="E49" i="8" s="1"/>
  <c r="U129" i="8"/>
  <c r="U125" i="8"/>
  <c r="O129" i="8"/>
  <c r="U109" i="8"/>
  <c r="W85" i="8"/>
  <c r="U62" i="8"/>
  <c r="W112" i="8"/>
  <c r="O60" i="8"/>
  <c r="W105" i="8"/>
  <c r="U60" i="8"/>
  <c r="U65" i="8"/>
  <c r="O136" i="8"/>
  <c r="O79" i="8"/>
  <c r="W131" i="8"/>
  <c r="U103" i="8"/>
  <c r="U83" i="8"/>
  <c r="O104" i="8"/>
  <c r="O71" i="8"/>
  <c r="D50" i="8"/>
  <c r="H50" i="8" s="1"/>
  <c r="U73" i="8"/>
  <c r="O84" i="8"/>
  <c r="U98" i="8"/>
  <c r="U75" i="8"/>
  <c r="O135" i="8"/>
  <c r="O111" i="8"/>
  <c r="O127" i="8"/>
  <c r="N50" i="8"/>
  <c r="E34" i="8"/>
  <c r="W99" i="8"/>
  <c r="U78" i="8"/>
  <c r="U97" i="8"/>
  <c r="U135" i="8"/>
  <c r="U100" i="8"/>
  <c r="O106" i="8"/>
  <c r="O89" i="8"/>
  <c r="W132" i="8"/>
  <c r="W123" i="8"/>
  <c r="T101" i="8"/>
  <c r="O76" i="8"/>
  <c r="U42" i="8"/>
  <c r="F101" i="8"/>
  <c r="E7" i="8"/>
  <c r="D101" i="8"/>
  <c r="J34" i="8" l="1"/>
  <c r="N34" i="8" s="1"/>
  <c r="I35" i="8"/>
  <c r="T34" i="8"/>
  <c r="V118" i="8"/>
  <c r="W118" i="8" s="1"/>
  <c r="I118" i="8"/>
  <c r="H72" i="8"/>
  <c r="V134" i="8"/>
  <c r="I63" i="8"/>
  <c r="V63" i="8"/>
  <c r="I74" i="8"/>
  <c r="V74" i="8"/>
  <c r="I93" i="8"/>
  <c r="V93" i="8"/>
  <c r="I50" i="8"/>
  <c r="V50" i="8"/>
  <c r="N101" i="8"/>
  <c r="H101" i="8"/>
  <c r="H34" i="8"/>
  <c r="U134" i="8"/>
  <c r="W109" i="8"/>
  <c r="W82" i="8"/>
  <c r="W129" i="8"/>
  <c r="W89" i="8"/>
  <c r="U107" i="8"/>
  <c r="W139" i="8"/>
  <c r="O63" i="8"/>
  <c r="W98" i="8"/>
  <c r="U72" i="8"/>
  <c r="W84" i="8"/>
  <c r="W66" i="8"/>
  <c r="W135" i="8"/>
  <c r="W95" i="8"/>
  <c r="W108" i="8"/>
  <c r="U93" i="8"/>
  <c r="W55" i="8"/>
  <c r="W68" i="8"/>
  <c r="W125" i="8"/>
  <c r="U118" i="8"/>
  <c r="W83" i="8"/>
  <c r="W110" i="8"/>
  <c r="W114" i="8"/>
  <c r="W70" i="8"/>
  <c r="W79" i="8"/>
  <c r="F49" i="8"/>
  <c r="W115" i="8"/>
  <c r="W127" i="8"/>
  <c r="W65" i="8"/>
  <c r="W62" i="8"/>
  <c r="T49" i="8"/>
  <c r="W104" i="8"/>
  <c r="U102" i="8"/>
  <c r="W96" i="8"/>
  <c r="W100" i="8"/>
  <c r="W106" i="8"/>
  <c r="W136" i="8"/>
  <c r="W75" i="8"/>
  <c r="W111" i="8"/>
  <c r="W120" i="8"/>
  <c r="W56" i="8"/>
  <c r="W64" i="8"/>
  <c r="O138" i="8"/>
  <c r="W87" i="8"/>
  <c r="W97" i="8"/>
  <c r="W69" i="8"/>
  <c r="O107" i="8"/>
  <c r="D7" i="8"/>
  <c r="H7" i="8" s="1"/>
  <c r="V7" i="8" s="1"/>
  <c r="W137" i="8"/>
  <c r="O93" i="8"/>
  <c r="O102" i="8"/>
  <c r="O54" i="8"/>
  <c r="O74" i="8"/>
  <c r="W67" i="8"/>
  <c r="U63" i="8"/>
  <c r="W94" i="8"/>
  <c r="W78" i="8"/>
  <c r="W71" i="8"/>
  <c r="W103" i="8"/>
  <c r="W51" i="8"/>
  <c r="W76" i="8"/>
  <c r="U54" i="8"/>
  <c r="E48" i="8"/>
  <c r="E180" i="8" s="1"/>
  <c r="D49" i="8"/>
  <c r="V34" i="8" l="1"/>
  <c r="W34" i="8" s="1"/>
  <c r="I72" i="8"/>
  <c r="V72" i="8"/>
  <c r="W72" i="8" s="1"/>
  <c r="I34" i="8"/>
  <c r="I101" i="8"/>
  <c r="V101" i="8"/>
  <c r="N49" i="8"/>
  <c r="H49" i="8"/>
  <c r="W134" i="8"/>
  <c r="U101" i="8"/>
  <c r="W54" i="8"/>
  <c r="F48" i="8"/>
  <c r="F180" i="8" s="1"/>
  <c r="W93" i="8"/>
  <c r="W73" i="8"/>
  <c r="W74" i="8"/>
  <c r="W102" i="8"/>
  <c r="W138" i="8"/>
  <c r="O50" i="8"/>
  <c r="O72" i="8"/>
  <c r="W107" i="8"/>
  <c r="W63" i="8"/>
  <c r="O101" i="8"/>
  <c r="U50" i="8"/>
  <c r="U35" i="8"/>
  <c r="W60" i="8"/>
  <c r="O134" i="8"/>
  <c r="T48" i="8"/>
  <c r="O35" i="8"/>
  <c r="E141" i="8"/>
  <c r="D48" i="8"/>
  <c r="D180" i="8" s="1"/>
  <c r="I49" i="8" l="1"/>
  <c r="V49" i="8"/>
  <c r="N48" i="8"/>
  <c r="D174" i="8"/>
  <c r="D194" i="8" s="1"/>
  <c r="H48" i="8"/>
  <c r="E174" i="8"/>
  <c r="E194" i="8" s="1"/>
  <c r="D141" i="8"/>
  <c r="J141" i="8"/>
  <c r="W101" i="8"/>
  <c r="F141" i="8"/>
  <c r="U49" i="8"/>
  <c r="W50" i="8"/>
  <c r="O49" i="8"/>
  <c r="P141" i="8"/>
  <c r="T141" i="8" s="1"/>
  <c r="K141" i="8"/>
  <c r="I48" i="8" l="1"/>
  <c r="V48" i="8"/>
  <c r="W48" i="8" s="1"/>
  <c r="N141" i="8"/>
  <c r="H141" i="8"/>
  <c r="U48" i="8"/>
  <c r="O48" i="8"/>
  <c r="F174" i="8"/>
  <c r="F194" i="8" s="1"/>
  <c r="W49" i="8"/>
  <c r="V141" i="8" l="1"/>
  <c r="I141" i="8"/>
  <c r="U24" i="8"/>
  <c r="U44" i="8"/>
  <c r="O44" i="8"/>
  <c r="U21" i="8"/>
  <c r="U36" i="8"/>
  <c r="O36" i="8"/>
  <c r="U41" i="8"/>
  <c r="U23" i="8" l="1"/>
  <c r="U34" i="8"/>
  <c r="O34" i="8"/>
  <c r="U8" i="8"/>
  <c r="U16" i="8"/>
  <c r="U17" i="8"/>
  <c r="U11" i="8" l="1"/>
  <c r="U13" i="8"/>
  <c r="U10" i="8"/>
  <c r="I11" i="8"/>
  <c r="U15" i="8"/>
  <c r="I15" i="8"/>
  <c r="U14" i="8"/>
  <c r="U12" i="8"/>
  <c r="I10" i="8"/>
  <c r="C9" i="8"/>
  <c r="I13" i="8"/>
  <c r="I12" i="8"/>
  <c r="I14" i="8"/>
  <c r="W9" i="8" l="1"/>
  <c r="O9" i="8"/>
  <c r="U9" i="8"/>
  <c r="C7" i="8"/>
  <c r="I9" i="8"/>
  <c r="W7" i="8" l="1"/>
  <c r="O7" i="8"/>
  <c r="U7" i="8"/>
  <c r="I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Mariana Silva</author>
  </authors>
  <commentList>
    <comment ref="D35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E35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F3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G35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J35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K35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L35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M35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P35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Q35" authorId="0" shapeId="0" xr:uid="{00000000-0006-0000-0000-00000A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R35" authorId="0" shapeId="0" xr:uid="{00000000-0006-0000-0000-00000B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  <comment ref="S35" authorId="0" shapeId="0" xr:uid="{00000000-0006-0000-0000-00000C000000}">
      <text>
        <r>
          <rPr>
            <b/>
            <sz val="9"/>
            <color indexed="81"/>
            <rFont val="Segoe UI"/>
            <family val="2"/>
          </rPr>
          <t>Mariana Silva:</t>
        </r>
        <r>
          <rPr>
            <sz val="9"/>
            <color indexed="81"/>
            <rFont val="Segoe UI"/>
            <family val="2"/>
          </rPr>
          <t xml:space="preserve">
Somamos o valor de imobilizado do mês para não ter superávit/deficit.</t>
        </r>
      </text>
    </comment>
  </commentList>
</comments>
</file>

<file path=xl/sharedStrings.xml><?xml version="1.0" encoding="utf-8"?>
<sst xmlns="http://schemas.openxmlformats.org/spreadsheetml/2006/main" count="15856" uniqueCount="1024">
  <si>
    <t>Relatório Gerencial de Orçamento Previsto x Realizado - Exercício 2022</t>
  </si>
  <si>
    <t>Contrato de Gestão CG 02/2020 - FÁBRICAS DE CULTURA SETOR A</t>
  </si>
  <si>
    <t xml:space="preserve">CATAVENTO CULTURAL E EDUCACIONAL -  ORGANIZAÇÃO SOCIAL DE CULTURA  </t>
  </si>
  <si>
    <t>I - REPASSES  E OUTROS RECURSOS VINCULADOS AO CONTRATO DE GESTÃO</t>
  </si>
  <si>
    <t>RECURSOS VINCULADOS AO CONTRATO DE GESTÃO</t>
  </si>
  <si>
    <t>Orçamento 2022</t>
  </si>
  <si>
    <t>JANEIRO</t>
  </si>
  <si>
    <t>FEVEREIRO</t>
  </si>
  <si>
    <t>MARÇO</t>
  </si>
  <si>
    <t>ABRIL</t>
  </si>
  <si>
    <t>Realizado 
1º quadrimestre</t>
  </si>
  <si>
    <t>% Realizado
1º quadrimestre</t>
  </si>
  <si>
    <t>MAIO</t>
  </si>
  <si>
    <t>JUNHO</t>
  </si>
  <si>
    <t>JULHO</t>
  </si>
  <si>
    <t>AGOSTO</t>
  </si>
  <si>
    <t>Realizado 
2º quadrimestre</t>
  </si>
  <si>
    <t>% Realizado
2º quadrimestre</t>
  </si>
  <si>
    <t>SETEMBRO</t>
  </si>
  <si>
    <t>OUTUBRO</t>
  </si>
  <si>
    <t>NOVEMBRO</t>
  </si>
  <si>
    <t>DEZEMBRO</t>
  </si>
  <si>
    <t>Realizado 
3º quadrimestre</t>
  </si>
  <si>
    <t>% Realizado
3º quadrimestre</t>
  </si>
  <si>
    <t>Realizado 
acumulado Anual</t>
  </si>
  <si>
    <t>% Realizado Ano 2022</t>
  </si>
  <si>
    <t>1</t>
  </si>
  <si>
    <t>Recursos Líquidos para o Contrato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</si>
  <si>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</si>
  <si>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</si>
  <si>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</si>
  <si>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</si>
  <si>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</si>
  <si>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</si>
  <si>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</si>
  <si>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Reservas</t>
  </si>
  <si>
    <t>1.2.3</t>
  </si>
  <si>
    <t>Constituição Recursos de Contingência</t>
  </si>
  <si>
    <t>1.2.4</t>
  </si>
  <si>
    <t>Reversão de Recursos de Contingências</t>
  </si>
  <si>
    <t>1.2.5</t>
  </si>
  <si>
    <t>Constituição Recursos Reserva - Outros (especificar)</t>
  </si>
  <si>
    <t>1.2.6</t>
  </si>
  <si>
    <t>Reversão de Recursos Reservados (Outros)</t>
  </si>
  <si>
    <t>1.3</t>
  </si>
  <si>
    <t xml:space="preserve">Outros Receitas </t>
  </si>
  <si>
    <t>1.3.1</t>
  </si>
  <si>
    <t>Saldos anteriores para utilização no exercício</t>
  </si>
  <si>
    <t>1.3.2</t>
  </si>
  <si>
    <t>Outros saldos</t>
  </si>
  <si>
    <t>1.3.2.1</t>
  </si>
  <si>
    <t>Receitas Financeiras</t>
  </si>
  <si>
    <t>1.3.2.2</t>
  </si>
  <si>
    <t>Outras Receitas</t>
  </si>
  <si>
    <t>2</t>
  </si>
  <si>
    <t>Recursos de Investimento do Contrato de Gestão</t>
  </si>
  <si>
    <t>2.1</t>
  </si>
  <si>
    <t>Investimento do CG</t>
  </si>
  <si>
    <t>3</t>
  </si>
  <si>
    <t>Recursos de Captação</t>
  </si>
  <si>
    <t>3.1</t>
  </si>
  <si>
    <t>Recursos de Captação voltados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</si>
  <si>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</si>
  <si>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</si>
  <si>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</si>
  <si>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</si>
  <si>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</si>
  <si>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</si>
  <si>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</si>
  <si>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</si>
  <si>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3.2</t>
  </si>
  <si>
    <t>Recursos de Captação voltados a Investimentos</t>
  </si>
  <si>
    <t>II - DEMONSTRAÇÃO DE RESULTADO</t>
  </si>
  <si>
    <t xml:space="preserve">RECEITAS APROPRIADAS VINCULADAS AO CONTRATO DE GESTÃO 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</si>
  <si>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</si>
  <si>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</si>
  <si>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</si>
  <si>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</si>
  <si>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</si>
  <si>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</si>
  <si>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</si>
  <si>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</si>
  <si>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</si>
  <si>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4.2.4</t>
  </si>
  <si>
    <t>4.3</t>
  </si>
  <si>
    <t>Total das Receitas Financeiras</t>
  </si>
  <si>
    <t>4.3.1</t>
  </si>
  <si>
    <t>Receitas financeiras</t>
  </si>
  <si>
    <t>4.3.2</t>
  </si>
  <si>
    <t>5</t>
  </si>
  <si>
    <t>Total de Receitas para realização de metas condicionadas</t>
  </si>
  <si>
    <t>5.1</t>
  </si>
  <si>
    <t>Receitas para realização de metas condicionadas</t>
  </si>
  <si>
    <t>DESPESAS DO CONTRATO DE GESTÃO</t>
  </si>
  <si>
    <t>6</t>
  </si>
  <si>
    <t xml:space="preserve">Total de Despesas 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</si>
  <si>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</si>
  <si>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</si>
  <si>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</si>
  <si>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</si>
  <si>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</si>
  <si>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</si>
  <si>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</si>
  <si>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>Área Meio</t>
  </si>
  <si>
    <t>6.1.1.1.2</t>
  </si>
  <si>
    <t>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</si>
  <si>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</si>
  <si>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</si>
  <si>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</si>
  <si>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</si>
  <si>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</si>
  <si>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</si>
  <si>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</si>
  <si>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</si>
  <si>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</si>
  <si>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</si>
  <si>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</si>
  <si>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</si>
  <si>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</si>
  <si>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- área meio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</si>
  <si>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</si>
  <si>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</si>
  <si>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</si>
  <si>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</si>
  <si>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</si>
  <si>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</si>
  <si>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</si>
  <si>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</si>
  <si>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</si>
  <si>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</si>
  <si>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</si>
  <si>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</si>
  <si>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</si>
  <si>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</si>
  <si>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</si>
  <si>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(especificar)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</si>
  <si>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</si>
  <si>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</si>
  <si>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</si>
  <si>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</si>
  <si>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</si>
  <si>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  </t>
  </si>
  <si>
    <t>6.1.3.2.1</t>
  </si>
  <si>
    <t>Água</t>
  </si>
  <si>
    <t>6.1.3.2.2</t>
  </si>
  <si>
    <t>Energia Elétrica</t>
  </si>
  <si>
    <t>6.1.3.2.3</t>
  </si>
  <si>
    <t>Gás</t>
  </si>
  <si>
    <t>6.1.3.2.4</t>
  </si>
  <si>
    <t>Internet</t>
  </si>
  <si>
    <t>6.1.3.2.5</t>
  </si>
  <si>
    <t>Telefonia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</si>
  <si>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</si>
  <si>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</si>
  <si>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</si>
  <si>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</si>
  <si>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</si>
  <si>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</si>
  <si>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</si>
  <si>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</si>
  <si>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</si>
  <si>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</si>
  <si>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</si>
  <si>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</si>
  <si>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</si>
  <si>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Prevenção Covid 19</t>
  </si>
  <si>
    <t>6.1.3.10</t>
  </si>
  <si>
    <t>6.1.3.10.1</t>
  </si>
  <si>
    <t>Equipamentos e Mobiliário</t>
  </si>
  <si>
    <t>6.1.3.10.2</t>
  </si>
  <si>
    <t>Outras Despesas</t>
  </si>
  <si>
    <t>6.1.3.10.3</t>
  </si>
  <si>
    <t>Provisões Judiciais</t>
  </si>
  <si>
    <t>6.1.3.10.4</t>
  </si>
  <si>
    <t>Locação de veículos</t>
  </si>
  <si>
    <t>6.1.3.11</t>
  </si>
  <si>
    <t>Pesquisa de Público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</si>
  <si>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</si>
  <si>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</si>
  <si>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</si>
  <si>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</si>
  <si>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</si>
  <si>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</si>
  <si>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</si>
  <si>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</si>
  <si>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</si>
  <si>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</si>
  <si>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</si>
  <si>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 xml:space="preserve">Outras Despesas </t>
  </si>
  <si>
    <t>6.1.4.5.1</t>
  </si>
  <si>
    <t>Projetos/Obras Civis/Benfeitorias</t>
  </si>
  <si>
    <t>6.1.4.5.2</t>
  </si>
  <si>
    <t>6.1.5</t>
  </si>
  <si>
    <t>Programas de Trabalho da Área Fim</t>
  </si>
  <si>
    <t>6.1.5.1</t>
  </si>
  <si>
    <t>Biblioteca</t>
  </si>
  <si>
    <t>6.1.5.1.1</t>
  </si>
  <si>
    <t>Aquisição de Acervo</t>
  </si>
  <si>
    <t>6.1.5.1.2</t>
  </si>
  <si>
    <t>Programação Cultural</t>
  </si>
  <si>
    <t>6.1.5.1.3</t>
  </si>
  <si>
    <t>Outras Despesas (Eventos)</t>
  </si>
  <si>
    <t>6.1.5.1.4</t>
  </si>
  <si>
    <t>Investimentos</t>
  </si>
  <si>
    <t>6.1.5.2</t>
  </si>
  <si>
    <t>Serviço Educativo</t>
  </si>
  <si>
    <t>6.1.5.2.1</t>
  </si>
  <si>
    <t>Projeto Espetáculo</t>
  </si>
  <si>
    <t>6.1.5.2.2</t>
  </si>
  <si>
    <t>Material e Serviços para Ateliês</t>
  </si>
  <si>
    <t>6.1.5.2.3</t>
  </si>
  <si>
    <t>Lanches (Formação Cultural)</t>
  </si>
  <si>
    <t>6.1.5.2.4</t>
  </si>
  <si>
    <t>Lanches (Saídas Pedagógicas)</t>
  </si>
  <si>
    <t>6.1.5.2.5</t>
  </si>
  <si>
    <t>Transportes (Saídas Pedagógicas)</t>
  </si>
  <si>
    <t>6.1.5.2.6</t>
  </si>
  <si>
    <t>Projetos Especiais</t>
  </si>
  <si>
    <t>6.1.5.2.7</t>
  </si>
  <si>
    <t>Formação Continuada Educadores (Palestras)</t>
  </si>
  <si>
    <t>6.1.5.2.8</t>
  </si>
  <si>
    <t>6.1.5.2.9</t>
  </si>
  <si>
    <t>Serviços Profissionais Educadores</t>
  </si>
  <si>
    <t>6.1.5.2.10</t>
  </si>
  <si>
    <t>Bolsista</t>
  </si>
  <si>
    <t>6.1.5.3</t>
  </si>
  <si>
    <t>Fábrica Aberta</t>
  </si>
  <si>
    <t>6.1.5.3.1</t>
  </si>
  <si>
    <t>Lanches</t>
  </si>
  <si>
    <t>6.1.5.3.2</t>
  </si>
  <si>
    <t>Transporte</t>
  </si>
  <si>
    <t>6.1.5.3.3</t>
  </si>
  <si>
    <t>Serviços Profissionais</t>
  </si>
  <si>
    <t>6.1.5.3.4</t>
  </si>
  <si>
    <t>Bolsistas</t>
  </si>
  <si>
    <t>6.1.5.3.5</t>
  </si>
  <si>
    <t>Instrumentos e Equipamentos</t>
  </si>
  <si>
    <t>6.1.5.3.6</t>
  </si>
  <si>
    <t>Eventos Esporádicos</t>
  </si>
  <si>
    <t>6.1.5.3.7</t>
  </si>
  <si>
    <t>Programação Cultural (Fábrica Aberta)</t>
  </si>
  <si>
    <t>6.1.5.3.8</t>
  </si>
  <si>
    <t>6.1.5.3.9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</si>
  <si>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</si>
  <si>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</si>
  <si>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</si>
  <si>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</si>
  <si>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</si>
  <si>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</si>
  <si>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</si>
  <si>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</si>
  <si>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</si>
  <si>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>Assessoria de Imprensa e Custos de Publicidade</t>
  </si>
  <si>
    <t>6.1.6.5</t>
  </si>
  <si>
    <t>6.2</t>
  </si>
  <si>
    <t>Depreciação/Amortização/Baixa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</si>
  <si>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</si>
  <si>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</si>
  <si>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</si>
  <si>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</si>
  <si>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</si>
  <si>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</si>
  <si>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</si>
  <si>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Outros (especificar)</t>
  </si>
  <si>
    <t>6.2.4.1</t>
  </si>
  <si>
    <t>Voluntários/Serviços Gratuitos</t>
  </si>
  <si>
    <t>7</t>
  </si>
  <si>
    <t>Superávit/Déficit do exercício</t>
  </si>
  <si>
    <t>III - INVESTIMENTOS/IMOBILIZADO</t>
  </si>
  <si>
    <t>INVESTIMENTOS/IMOBILIZADO</t>
  </si>
  <si>
    <t>8</t>
  </si>
  <si>
    <t>Investimentos com recursos vinculados ao contratos de gestão</t>
  </si>
  <si>
    <t>8.1</t>
  </si>
  <si>
    <t>Equipamentos de informática</t>
  </si>
  <si>
    <t>8.2</t>
  </si>
  <si>
    <t>Móveis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</si>
  <si>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</si>
  <si>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</si>
  <si>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</si>
  <si>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</si>
  <si>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</si>
  <si>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</si>
  <si>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</si>
  <si>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</si>
  <si>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 xml:space="preserve"> -   </t>
  </si>
  <si>
    <t>8.7</t>
  </si>
  <si>
    <t>Outros investimentos/imobilizado (especificar)</t>
  </si>
  <si>
    <t>9</t>
  </si>
  <si>
    <t>Recursos públicos específicos para investimento no contrato de gestão</t>
  </si>
  <si>
    <t>9.1</t>
  </si>
  <si>
    <t>9.2</t>
  </si>
  <si>
    <t>9.3</t>
  </si>
  <si>
    <t>9.4</t>
  </si>
  <si>
    <t>9.5</t>
  </si>
  <si>
    <t>9.6</t>
  </si>
  <si>
    <t>9.7</t>
  </si>
  <si>
    <t>10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</si>
  <si>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</si>
  <si>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</si>
  <si>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</si>
  <si>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</si>
  <si>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</si>
  <si>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</si>
  <si>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</si>
  <si>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</si>
  <si>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EXECUTAR, SALDOS DE RECURSOS VINCULADOS AO CONTRATO DE GESTÃO E SALDOS BANCÁRIOS</t>
  </si>
  <si>
    <t>PROJETOS A EXECUTAR, SALDOS DE RECURSOS VINCULADOS AO CONTRATO DE GESTÃO E SALDOS BANCÁRIOS</t>
  </si>
  <si>
    <t>11</t>
  </si>
  <si>
    <t>Projetos a Executar (Contábil)</t>
  </si>
  <si>
    <t>11.1</t>
  </si>
  <si>
    <t>Recursos líquidos disponíveis</t>
  </si>
  <si>
    <t>11.1.1</t>
  </si>
  <si>
    <t>Saldo dos exercícios anteriores</t>
  </si>
  <si>
    <t>11.1.2</t>
  </si>
  <si>
    <t>Recursos líquidos para o contrato de gestão</t>
  </si>
  <si>
    <t>11.2</t>
  </si>
  <si>
    <t>Receitas apropriadas</t>
  </si>
  <si>
    <t>11.3</t>
  </si>
  <si>
    <t>Receitas financeiras dos recursos de reservas e contingência</t>
  </si>
  <si>
    <t>11.4</t>
  </si>
  <si>
    <t>Investimentos com recursos vinculados ao CG</t>
  </si>
  <si>
    <t>11.5</t>
  </si>
  <si>
    <t>Restituição de recursos a SEC</t>
  </si>
  <si>
    <t>12</t>
  </si>
  <si>
    <t>Recursos Incentivados - saldo a ser executado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</si>
  <si>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</si>
  <si>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</si>
  <si>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</si>
  <si>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</si>
  <si>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</si>
  <si>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</si>
  <si>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13</t>
  </si>
  <si>
    <t>Outras informações: saldos bancários</t>
  </si>
  <si>
    <t>13.1</t>
  </si>
  <si>
    <t xml:space="preserve">Conta de Repasses do Contrato de Gestão  </t>
  </si>
  <si>
    <t>13.2</t>
  </si>
  <si>
    <t xml:space="preserve">Conta de Captação Operacional </t>
  </si>
  <si>
    <t>13.3</t>
  </si>
  <si>
    <t xml:space="preserve">Conta de Projetos Incentivados </t>
  </si>
  <si>
    <t>13.4</t>
  </si>
  <si>
    <t xml:space="preserve">Conta de Recurso de Reserva </t>
  </si>
  <si>
    <t>13.5</t>
  </si>
  <si>
    <t>Conta de Recurso de Contingência</t>
  </si>
  <si>
    <t>13.6</t>
  </si>
  <si>
    <t>Demais Saldos (especificar)</t>
  </si>
  <si>
    <t>Classificação</t>
  </si>
  <si>
    <t>Nome</t>
  </si>
  <si>
    <t>Saldo anterior</t>
  </si>
  <si>
    <t>Débito</t>
  </si>
  <si>
    <t>Crédito</t>
  </si>
  <si>
    <t>Saldo atual</t>
  </si>
  <si>
    <t>Centro de Custo - 1206 - FÁBRICAS 02/2020</t>
  </si>
  <si>
    <t>ATIVO</t>
  </si>
  <si>
    <t>1.01</t>
  </si>
  <si>
    <t/>
  </si>
  <si>
    <t>ATIVO CIRCULANTE</t>
  </si>
  <si>
    <t>1.01.01</t>
  </si>
  <si>
    <t>DISPONIBILIDADES</t>
  </si>
  <si>
    <t>1.01.01.01</t>
  </si>
  <si>
    <t>1.01.01.01.01</t>
  </si>
  <si>
    <t>CAIXA</t>
  </si>
  <si>
    <t>1.01.01.01.01.013</t>
  </si>
  <si>
    <t>CAIXA - FÁBRICA DE CULTURA CG 02/2020</t>
  </si>
  <si>
    <t>1.01.01.01.02</t>
  </si>
  <si>
    <t>BANCOS CONTA MOVIMENTO RECURSOS LIVRES</t>
  </si>
  <si>
    <t>1.01.01.01.02.113</t>
  </si>
  <si>
    <t>BB - C/C 140.994-8 FC 02/2020</t>
  </si>
  <si>
    <t>1.01.01.01.02.114</t>
  </si>
  <si>
    <t>BB - C/C 140.995-6 FC 02/2020 RESERVA</t>
  </si>
  <si>
    <t>1.01.01.01.02.115</t>
  </si>
  <si>
    <t>BB - C/C 140.996-4 FC 02/2020 CONTINGÊNCIA</t>
  </si>
  <si>
    <t>1.01.01.01.02.116</t>
  </si>
  <si>
    <t>BB - C/C 140.997-2 FC 02/2020 CAPTAÇÃO</t>
  </si>
  <si>
    <t>1.01.01.01.04</t>
  </si>
  <si>
    <t>APLICAÇÕES FINANCEIRAS RECURSOS LIVRES</t>
  </si>
  <si>
    <t>1.01.01.01.04.231</t>
  </si>
  <si>
    <t>BB Aplic.140.994-8 CDB DI FC 02/2020</t>
  </si>
  <si>
    <t>1.01.01.01.04.232</t>
  </si>
  <si>
    <t>BB Aplic. 140.995-6 CDB DI FC 02/2020</t>
  </si>
  <si>
    <t>1.01.01.01.04.233</t>
  </si>
  <si>
    <t>BB Aplic.140.996-4 CDB DI FC 02/2020</t>
  </si>
  <si>
    <t>1.01.01.01.04.234</t>
  </si>
  <si>
    <t>BB Aplic.140.997-2 CDB DI FC 02/2020</t>
  </si>
  <si>
    <t>1.01.01.01.06</t>
  </si>
  <si>
    <t>CARTÃO DE CRÉDITO</t>
  </si>
  <si>
    <t>1.01.01.01.06.009</t>
  </si>
  <si>
    <t>BB - Cartão de Crédito VISA final 1238 - Fábricas</t>
  </si>
  <si>
    <t>1.01.02</t>
  </si>
  <si>
    <t>REALIZÁVEIS A CURTO PRAZO</t>
  </si>
  <si>
    <t>1.01.02.02</t>
  </si>
  <si>
    <t>ADIANTAMENTOS</t>
  </si>
  <si>
    <t>1.01.02.02.01</t>
  </si>
  <si>
    <t>1.01.02.02.01.001</t>
  </si>
  <si>
    <t>ADIANTAMENTO SALARIAL</t>
  </si>
  <si>
    <t>1.01.02.02.01.002</t>
  </si>
  <si>
    <t>ADIANTAMENTO DE FÉRIAS</t>
  </si>
  <si>
    <t>1.01.02.02.01.003</t>
  </si>
  <si>
    <t>ADIANTAMENTO DE 13º SALÁRIO</t>
  </si>
  <si>
    <t>1.01.02.02.01.004</t>
  </si>
  <si>
    <t>ADIANTAMENTO DE RESCISÃO</t>
  </si>
  <si>
    <t>1.01.02.02.01.006</t>
  </si>
  <si>
    <t>ADIANTAMENTO A FORNECEDOR</t>
  </si>
  <si>
    <t>1.01.02.02.01.510</t>
  </si>
  <si>
    <t>OUTROS ADIANTAMENTOS</t>
  </si>
  <si>
    <t>1.01.02.02.01.512</t>
  </si>
  <si>
    <t>ADIANTAMENTO PENSÃO ALIMENTÍCIA</t>
  </si>
  <si>
    <t>1.01.02.50</t>
  </si>
  <si>
    <t>DESPESAS ANTECIPADAS</t>
  </si>
  <si>
    <t>1.01.02.50.01</t>
  </si>
  <si>
    <t>1.01.02.50.01.001</t>
  </si>
  <si>
    <t>PRÊMIOS DE SEGUROS A APROPRIAR</t>
  </si>
  <si>
    <t>1.01.02.50.01.003</t>
  </si>
  <si>
    <t>DESPESAS ANTECIPADAS (BENEFÍCIOS)</t>
  </si>
  <si>
    <t>1.02</t>
  </si>
  <si>
    <t>ATIVO NÃO CIRCULANTE</t>
  </si>
  <si>
    <t>1.02.03</t>
  </si>
  <si>
    <t>ATIVO PERMANENTE</t>
  </si>
  <si>
    <t>1.02.03.01</t>
  </si>
  <si>
    <t>IMOBILIZADOS VINCULADOS</t>
  </si>
  <si>
    <t>1.02.03.01.01</t>
  </si>
  <si>
    <t>1.02.03.01.01.005</t>
  </si>
  <si>
    <t>EQUIP.SOM/LUZ/IMAGEM</t>
  </si>
  <si>
    <t>1.02.03.01.01.010</t>
  </si>
  <si>
    <t>MÁQUINAS E EQUIPAMENTOS</t>
  </si>
  <si>
    <t>1.02.03.01.01.011</t>
  </si>
  <si>
    <t>MÓVEIS E UTENSÍLIOS</t>
  </si>
  <si>
    <t>1.02.03.01.01.012</t>
  </si>
  <si>
    <t>EQUIP.PROCESSAMENTOS DE DADOS</t>
  </si>
  <si>
    <t>1.02.03.01.01.601</t>
  </si>
  <si>
    <t>EQUIP.GINÁSTICA/CIRCO</t>
  </si>
  <si>
    <t>1.02.03.02</t>
  </si>
  <si>
    <t>DEPRECIAÇÕES ACUMULADAS</t>
  </si>
  <si>
    <t>1.02.03.02.01</t>
  </si>
  <si>
    <t>1.02.03.02.01.004</t>
  </si>
  <si>
    <t>DEPR ACUM MÁQUINAS E EQUIPAMENTOS</t>
  </si>
  <si>
    <t>1.02.03.02.01.005</t>
  </si>
  <si>
    <t>DEPR ACUM MÓVEIS E UTENSÍLIOS</t>
  </si>
  <si>
    <t>1.02.03.02.01.006</t>
  </si>
  <si>
    <t>DEPR ACUM EQUIP.PROCESSAMENTO DE DADOS</t>
  </si>
  <si>
    <t>1.02.03.02.01.512</t>
  </si>
  <si>
    <t>DEPR ACUM EQUIP.SOM/LUZ/IMAGEM</t>
  </si>
  <si>
    <t>1.02.03.02.01.527</t>
  </si>
  <si>
    <t>DEPR ACUM EQUIP.GINÁSTICA/CIRCO</t>
  </si>
  <si>
    <t>1.02.03.06</t>
  </si>
  <si>
    <t>IMOBILIZADOS PRÓPRIOS</t>
  </si>
  <si>
    <t>1.02.03.06.01</t>
  </si>
  <si>
    <t>1.02.03.06.01.001</t>
  </si>
  <si>
    <t>1.02.03.06.01.002</t>
  </si>
  <si>
    <t>EQUIP.DE TELECOMUNICAÇÕES</t>
  </si>
  <si>
    <t>1.02.03.06.01.004</t>
  </si>
  <si>
    <t>INSTALAÇÕES</t>
  </si>
  <si>
    <t>1.02.03.06.01.005</t>
  </si>
  <si>
    <t>1.02.03.06.01.006</t>
  </si>
  <si>
    <t>1.02.03.06.01.009</t>
  </si>
  <si>
    <t>BENFEITORIAS IMÓVEIS DE TERCEIROS</t>
  </si>
  <si>
    <t>1.02.03.06.01.010</t>
  </si>
  <si>
    <t>INSTRUMENTOS MUSICAIS/ORQUESTRA</t>
  </si>
  <si>
    <t>1.02.03.06.01.011</t>
  </si>
  <si>
    <t>EQUIP.DE SEGURANÇA</t>
  </si>
  <si>
    <t>1.02.03.06.01.012</t>
  </si>
  <si>
    <t>1.02.03.06.01.013</t>
  </si>
  <si>
    <t>EQUIP.PARA ACERVO</t>
  </si>
  <si>
    <t>1.02.03.06.01.050</t>
  </si>
  <si>
    <t>IMOBILIZADO EM TRANSIÇÃO</t>
  </si>
  <si>
    <t>1.02.03.07</t>
  </si>
  <si>
    <t>DEPRECIAÇÃO IMOBILIZADOS PRÓPRIOS</t>
  </si>
  <si>
    <t>1.02.03.07.01</t>
  </si>
  <si>
    <t>1.02.03.07.01.001</t>
  </si>
  <si>
    <t>DEPR ACUM INSTALAÇÕES</t>
  </si>
  <si>
    <t>1.02.03.07.01.002</t>
  </si>
  <si>
    <t>1.02.03.07.01.003</t>
  </si>
  <si>
    <t>1.02.03.07.01.004</t>
  </si>
  <si>
    <t>1.02.03.07.01.009</t>
  </si>
  <si>
    <t>DEPR ACUM INSTRUMENTOS MUSICAIS/ORQUESTRA</t>
  </si>
  <si>
    <t>1.02.03.07.01.010</t>
  </si>
  <si>
    <t>DEPR ACUM EQUIP.DE SEGURANÇA</t>
  </si>
  <si>
    <t>1.02.03.07.01.011</t>
  </si>
  <si>
    <t>DEPR ACUM BENF.IMÓVEIS TERCEIROS</t>
  </si>
  <si>
    <t>1.02.03.07.01.012</t>
  </si>
  <si>
    <t>DEPR ACUM EQUIP.DE TELECOMUNICAÇÕES</t>
  </si>
  <si>
    <t>1.02.03.07.01.013</t>
  </si>
  <si>
    <t>1.02.03.07.01.015</t>
  </si>
  <si>
    <t>DEPR ACUM EQUIP.PARA ACERVO</t>
  </si>
  <si>
    <t>1.02.03.08</t>
  </si>
  <si>
    <t>INTANGÍVEIS</t>
  </si>
  <si>
    <t>1.02.03.08.01</t>
  </si>
  <si>
    <t>1.02.03.08.01.001</t>
  </si>
  <si>
    <t>SOFTWARE</t>
  </si>
  <si>
    <t>1.02.03.09</t>
  </si>
  <si>
    <t>AMORTIZAÇÃO IMOBILIZADOS PRÓPRIOS</t>
  </si>
  <si>
    <t>1.02.03.09.01</t>
  </si>
  <si>
    <t>AMORTIZAÇÃO IMOBILIZADO PRÓPRIO</t>
  </si>
  <si>
    <t>1.02.03.09.01.001</t>
  </si>
  <si>
    <t>AMORT ACUM SOFTWARE</t>
  </si>
  <si>
    <t>PASSIVO</t>
  </si>
  <si>
    <t>2.01</t>
  </si>
  <si>
    <t>PASSIVO CIRCULANTE</t>
  </si>
  <si>
    <t>2.01.01</t>
  </si>
  <si>
    <t>EXIGÍVEIS A CURTO PRAZO</t>
  </si>
  <si>
    <t>2.01.01.02</t>
  </si>
  <si>
    <t>OBRIGAÇÕES TRABALHISTAS</t>
  </si>
  <si>
    <t>2.01.01.02.01</t>
  </si>
  <si>
    <t>2.01.01.02.01.001</t>
  </si>
  <si>
    <t>SALÁRIOS A PAGAR</t>
  </si>
  <si>
    <t>2.01.01.02.01.002</t>
  </si>
  <si>
    <t>PROVISÃO DE FÉRIAS E ENCARGOS</t>
  </si>
  <si>
    <t>2.01.01.02.01.003</t>
  </si>
  <si>
    <t>PROVISÃO DE 13 SALÁRIOS E ENCARGOS</t>
  </si>
  <si>
    <t>2.01.01.02.01.004</t>
  </si>
  <si>
    <t>PENSÃO ALIMENTÍCIA A PAGAR</t>
  </si>
  <si>
    <t>2.01.01.02.01.005</t>
  </si>
  <si>
    <t>AUTÔNOMO A PAGAR</t>
  </si>
  <si>
    <t>2.01.01.02.01.006</t>
  </si>
  <si>
    <t>13ºSALÁRIO A PAGAR</t>
  </si>
  <si>
    <t>2.01.01.02.01.510</t>
  </si>
  <si>
    <t>OUTRAS OBRIGAÇÕES TRABALHISTAS A RECOLHER</t>
  </si>
  <si>
    <t>2.01.01.03</t>
  </si>
  <si>
    <t>ENCARGOS SOCIAIS E PREVIDÊNCIA A RECOLHER</t>
  </si>
  <si>
    <t>2.01.01.03.01</t>
  </si>
  <si>
    <t>2.01.01.03.01.001</t>
  </si>
  <si>
    <t>INSS SOBRE FOLHA A RECOLHER</t>
  </si>
  <si>
    <t>2.01.01.03.01.002</t>
  </si>
  <si>
    <t>FGTS SOBRE FOLHA A RECOLHER</t>
  </si>
  <si>
    <t>2.01.01.03.01.004</t>
  </si>
  <si>
    <t>PIS SOBRE FOLHA A RECOLHER</t>
  </si>
  <si>
    <t>2.01.01.03.01.511</t>
  </si>
  <si>
    <t>INSS (AUTÔNOMOS) A RECOLHER</t>
  </si>
  <si>
    <t>2.01.01.04</t>
  </si>
  <si>
    <t>OBRIGAÇÕES TRIBUTÁRIAS A RECOLHER</t>
  </si>
  <si>
    <t>2.01.01.04.01</t>
  </si>
  <si>
    <t>2.01.01.04.01.008</t>
  </si>
  <si>
    <t>IRRF 0561 (FUNCIONÁRIOS) A RECOLHER</t>
  </si>
  <si>
    <t>2.01.01.04.01.009</t>
  </si>
  <si>
    <t>IRRF 0588 (AUTÔNOMOS) A RECOLHER</t>
  </si>
  <si>
    <t>2.01.01.04.01.011</t>
  </si>
  <si>
    <t>IRRF 1708 (P.JURÍDICA) A RECOLHER</t>
  </si>
  <si>
    <t>2.01.01.04.01.012</t>
  </si>
  <si>
    <t>PIS/COFINS/CSLL 5952 A RECOLHER</t>
  </si>
  <si>
    <t>2.01.01.04.01.013</t>
  </si>
  <si>
    <t>INSS RET FONTE FORNECEDORES A RECOLHER</t>
  </si>
  <si>
    <t>2.01.01.04.01.014</t>
  </si>
  <si>
    <t>ISS RET FONTE FORNECEDORES A RECOLHER</t>
  </si>
  <si>
    <t>2.01.01.04.01.016</t>
  </si>
  <si>
    <t>ISS (AUTÔNOMOS)A RECOLHER</t>
  </si>
  <si>
    <t>2.01.01.04.01.510</t>
  </si>
  <si>
    <t>COFINS SOBRE APLICAÇÃO FINANCEIRA</t>
  </si>
  <si>
    <t>2.01.01.05</t>
  </si>
  <si>
    <t>OUTRAS OBRIGAÇÕES</t>
  </si>
  <si>
    <t>2.01.01.05.01</t>
  </si>
  <si>
    <t>2.01.01.05.01.001</t>
  </si>
  <si>
    <t>FORNECEDOR A PAGAR</t>
  </si>
  <si>
    <t>2.01.01.06</t>
  </si>
  <si>
    <t>2.01.01.06.01</t>
  </si>
  <si>
    <t>2.01.01.06.01.003</t>
  </si>
  <si>
    <t>2.01.03</t>
  </si>
  <si>
    <t>SECRETARIA DA CULTURA DO ESTADO DE SP</t>
  </si>
  <si>
    <t>2.01.03.01</t>
  </si>
  <si>
    <t>2.01.03.01.01</t>
  </si>
  <si>
    <t>2.01.03.01.01.010</t>
  </si>
  <si>
    <t>FÁBRICA DE CULTURA CG 02/2020</t>
  </si>
  <si>
    <t>2.02</t>
  </si>
  <si>
    <t>PASSIVO NÃO CIRCULANTE</t>
  </si>
  <si>
    <t>2.02.02</t>
  </si>
  <si>
    <t>EXIGÍVEIS A LONGO PRAZO</t>
  </si>
  <si>
    <t>2.02.02.01</t>
  </si>
  <si>
    <t>SECRETARIA CULTURA - ATIVO IMOBILIZADO</t>
  </si>
  <si>
    <t>2.02.02.01.01</t>
  </si>
  <si>
    <t>2.02.02.01.01.017</t>
  </si>
  <si>
    <t>SECRETARIA CULTURA-ATIVO IMOB FC 02/2020</t>
  </si>
  <si>
    <t>2.02.02.02</t>
  </si>
  <si>
    <t>RECEITA DIFERIDA</t>
  </si>
  <si>
    <t>2.02.02.02.01</t>
  </si>
  <si>
    <t>2.02.02.02.01.001</t>
  </si>
  <si>
    <t>PATROCÍNIO/REFORMAS</t>
  </si>
  <si>
    <t>2.02.02.03</t>
  </si>
  <si>
    <t>PASSIVOS CONTIGENTES A LONGO PRAZO</t>
  </si>
  <si>
    <t>2.02.02.03.01</t>
  </si>
  <si>
    <t>2.02.02.03.01.002</t>
  </si>
  <si>
    <t>CONTINGÊNCIAS TRABALHISTAS</t>
  </si>
  <si>
    <t>2.02.02.03.01.004</t>
  </si>
  <si>
    <t>CONTINGÊNCIAS CÍVEIS</t>
  </si>
  <si>
    <t>CUSTOS E DESPESAS</t>
  </si>
  <si>
    <t>3.01</t>
  </si>
  <si>
    <t>GESTÃO OPERACIONAL</t>
  </si>
  <si>
    <t>3.01.01</t>
  </si>
  <si>
    <t>RH - SALÁRIOS, ENCARGOS E BENEFÍCIOS</t>
  </si>
  <si>
    <t>3.01.01.01</t>
  </si>
  <si>
    <t>DIRETORIA</t>
  </si>
  <si>
    <t>3.01.01.01.01</t>
  </si>
  <si>
    <t>ÁREA MEIO</t>
  </si>
  <si>
    <t>3.01.01.01.01.001</t>
  </si>
  <si>
    <t>SALÁRIOS</t>
  </si>
  <si>
    <t>3.01.01.01.01.002</t>
  </si>
  <si>
    <t>FÉRIAS</t>
  </si>
  <si>
    <t>3.01.01.01.01.003</t>
  </si>
  <si>
    <t>13º SALÁRIOS</t>
  </si>
  <si>
    <t>3.01.01.01.01.006</t>
  </si>
  <si>
    <t>INSS - FOLHA</t>
  </si>
  <si>
    <t>3.01.01.01.01.007</t>
  </si>
  <si>
    <t>FGTS - FOLHA</t>
  </si>
  <si>
    <t>3.01.01.01.01.009</t>
  </si>
  <si>
    <t>PIS - FOLHA</t>
  </si>
  <si>
    <t>3.01.01.01.01.011</t>
  </si>
  <si>
    <t>ASSISTÊNCIA MÉDICA/ODONTOLÓGICA</t>
  </si>
  <si>
    <t>3.01.01.01.01.012</t>
  </si>
  <si>
    <t>MEDICINA OCUPACIONAL</t>
  </si>
  <si>
    <t>3.01.01.01.01.013</t>
  </si>
  <si>
    <t>VALE REFEIÇÃO/ALIMENTAÇÃO</t>
  </si>
  <si>
    <t>3.01.01.01.01.015</t>
  </si>
  <si>
    <t>OUTROS BENEFÍCIOS</t>
  </si>
  <si>
    <t>3.01.01.01.02</t>
  </si>
  <si>
    <t>ÁREA FIM</t>
  </si>
  <si>
    <t>3.01.01.01.02.001</t>
  </si>
  <si>
    <t>3.01.01.01.02.002</t>
  </si>
  <si>
    <t>3.01.01.01.02.003</t>
  </si>
  <si>
    <t>3.01.01.01.02.006</t>
  </si>
  <si>
    <t>3.01.01.01.02.007</t>
  </si>
  <si>
    <t>3.01.01.01.02.011</t>
  </si>
  <si>
    <t>3.01.01.01.02.012</t>
  </si>
  <si>
    <t>3.01.01.01.02.013</t>
  </si>
  <si>
    <t>3.01.01.01.02.015</t>
  </si>
  <si>
    <t>3.01.01.02</t>
  </si>
  <si>
    <t>DEMAIS FUNCIONÁRIOS</t>
  </si>
  <si>
    <t>3.01.01.02.01</t>
  </si>
  <si>
    <t>3.01.01.02.01.001</t>
  </si>
  <si>
    <t>3.01.01.02.01.002</t>
  </si>
  <si>
    <t>3.01.01.02.01.003</t>
  </si>
  <si>
    <t>3.01.01.02.01.004</t>
  </si>
  <si>
    <t>RESCISÕES</t>
  </si>
  <si>
    <t>3.01.01.02.01.006</t>
  </si>
  <si>
    <t>3.01.01.02.01.007</t>
  </si>
  <si>
    <t>3.01.01.02.01.009</t>
  </si>
  <si>
    <t>3.01.01.02.01.011</t>
  </si>
  <si>
    <t>3.01.01.02.01.012</t>
  </si>
  <si>
    <t>3.01.01.02.01.013</t>
  </si>
  <si>
    <t>3.01.01.02.01.014</t>
  </si>
  <si>
    <t>VALE TRANSPORTE</t>
  </si>
  <si>
    <t>3.01.01.02.01.015</t>
  </si>
  <si>
    <t>3.01.01.02.02</t>
  </si>
  <si>
    <t>3.01.01.02.02.001</t>
  </si>
  <si>
    <t>3.01.01.02.02.002</t>
  </si>
  <si>
    <t>3.01.01.02.02.003</t>
  </si>
  <si>
    <t>3.01.01.02.02.004</t>
  </si>
  <si>
    <t>3.01.01.02.02.005</t>
  </si>
  <si>
    <t>AUXÍLIO PREVIDENCIÁRIO</t>
  </si>
  <si>
    <t>3.01.01.02.02.006</t>
  </si>
  <si>
    <t>3.01.01.02.02.007</t>
  </si>
  <si>
    <t>3.01.01.02.02.009</t>
  </si>
  <si>
    <t>3.01.01.02.02.011</t>
  </si>
  <si>
    <t>3.01.01.02.02.012</t>
  </si>
  <si>
    <t>3.01.01.02.02.013</t>
  </si>
  <si>
    <t>3.01.01.02.02.014</t>
  </si>
  <si>
    <t>3.01.01.02.02.015</t>
  </si>
  <si>
    <t>3.01.01.03</t>
  </si>
  <si>
    <t>ESTAGIÁRIOS</t>
  </si>
  <si>
    <t>3.01.01.03.01</t>
  </si>
  <si>
    <t>3.01.01.03.01.012</t>
  </si>
  <si>
    <t>3.01.01.03.01.014</t>
  </si>
  <si>
    <t>3.01.01.03.01.018</t>
  </si>
  <si>
    <t>BOLSA AUXÍLIO</t>
  </si>
  <si>
    <t>3.01.01.04</t>
  </si>
  <si>
    <t>MONITORES APRENDIZES</t>
  </si>
  <si>
    <t>3.01.01.04.01</t>
  </si>
  <si>
    <t>3.01.01.04.01.001</t>
  </si>
  <si>
    <t>3.01.01.04.01.002</t>
  </si>
  <si>
    <t>3.01.01.04.01.003</t>
  </si>
  <si>
    <t>3.01.01.04.01.004</t>
  </si>
  <si>
    <t>3.01.01.04.01.006</t>
  </si>
  <si>
    <t>3.01.01.04.01.007</t>
  </si>
  <si>
    <t>3.01.01.04.01.009</t>
  </si>
  <si>
    <t>3.01.01.04.01.011</t>
  </si>
  <si>
    <t>3.01.01.04.01.012</t>
  </si>
  <si>
    <t>3.01.01.04.01.013</t>
  </si>
  <si>
    <t>3.01.01.04.01.014</t>
  </si>
  <si>
    <t>3.01.01.04.01.015</t>
  </si>
  <si>
    <t>3.01.02</t>
  </si>
  <si>
    <t>PRESTADORES DE SERVIÇOS</t>
  </si>
  <si>
    <t>3.01.02.01</t>
  </si>
  <si>
    <t>3.01.02.01.01</t>
  </si>
  <si>
    <t>3.01.02.01.01.024</t>
  </si>
  <si>
    <t>CONTÁBIL</t>
  </si>
  <si>
    <t>3.01.02.01.01.026</t>
  </si>
  <si>
    <t>JURÍDICA</t>
  </si>
  <si>
    <t>3.01.02.01.01.027</t>
  </si>
  <si>
    <t>AUDITORIA</t>
  </si>
  <si>
    <t>3.01.02.01.01.030</t>
  </si>
  <si>
    <t>SERVIÇOS PRESTADOS - CIEE</t>
  </si>
  <si>
    <t>3.01.02.01.01.082</t>
  </si>
  <si>
    <t>LIMPEZA</t>
  </si>
  <si>
    <t>3.01.02.01.01.101</t>
  </si>
  <si>
    <t>OUTROS SERVIÇO (BILH., SIST.INGR., DIREITO DE USO)</t>
  </si>
  <si>
    <t>3.01.02.01.01.122</t>
  </si>
  <si>
    <t>VIGILÂNCIA</t>
  </si>
  <si>
    <t>3.01.02.01.01.133</t>
  </si>
  <si>
    <t>INFORMÁTICA</t>
  </si>
  <si>
    <t>3.01.02.01.01.134</t>
  </si>
  <si>
    <t>ADMINISTRATIVA/RH</t>
  </si>
  <si>
    <t>3.02</t>
  </si>
  <si>
    <t>CUSTOS ADMINISTRATIVOS</t>
  </si>
  <si>
    <t>3.02.01</t>
  </si>
  <si>
    <t>3.02.01.01</t>
  </si>
  <si>
    <t>3.02.01.01.01</t>
  </si>
  <si>
    <t>LOCAÇÕES</t>
  </si>
  <si>
    <t>3.02.01.01.01.002</t>
  </si>
  <si>
    <t>LOCAÇÃO DE VEÍCULOS</t>
  </si>
  <si>
    <t>3.02.01.01.02</t>
  </si>
  <si>
    <t>UTILIDADES PÚBLICAS (ÁGUA,LUZ,TELEFONE)</t>
  </si>
  <si>
    <t>3.02.01.01.02.001</t>
  </si>
  <si>
    <t>ENERGIA ELÉTRICA</t>
  </si>
  <si>
    <t>3.02.01.01.02.002</t>
  </si>
  <si>
    <t>INTERNET</t>
  </si>
  <si>
    <t>3.02.01.01.02.003</t>
  </si>
  <si>
    <t>ÁGUA E ESGOTO</t>
  </si>
  <si>
    <t>3.02.01.01.02.004</t>
  </si>
  <si>
    <t>TELEFONE</t>
  </si>
  <si>
    <t>3.02.01.01.03</t>
  </si>
  <si>
    <t>UNIFORMES E EPIS</t>
  </si>
  <si>
    <t>3.02.01.01.03.001</t>
  </si>
  <si>
    <t>EPIS</t>
  </si>
  <si>
    <t>3.02.01.01.03.002</t>
  </si>
  <si>
    <t>UNIFORMES</t>
  </si>
  <si>
    <t>3.02.01.01.04</t>
  </si>
  <si>
    <t>VIAGENS E ESTADIAS</t>
  </si>
  <si>
    <t>3.02.01.01.04.022</t>
  </si>
  <si>
    <t>REFEIÇÃO</t>
  </si>
  <si>
    <t>3.02.01.01.04.055</t>
  </si>
  <si>
    <t>TRANSPORTE</t>
  </si>
  <si>
    <t>3.02.01.01.04.074</t>
  </si>
  <si>
    <t>HOSPEDAGENS</t>
  </si>
  <si>
    <t>3.02.01.01.04.104</t>
  </si>
  <si>
    <t>PASSAGENS</t>
  </si>
  <si>
    <t>3.02.01.01.04.136</t>
  </si>
  <si>
    <t>PEDÁGIOS</t>
  </si>
  <si>
    <t>3.02.01.01.05</t>
  </si>
  <si>
    <t>MATERIAL DE CONSUMO, ESCRITÓRIO E LIMPEZA</t>
  </si>
  <si>
    <t>3.02.01.01.05.001</t>
  </si>
  <si>
    <t>MATERIAL DE LIMPEZA</t>
  </si>
  <si>
    <t>3.02.01.01.05.048</t>
  </si>
  <si>
    <t>COPA</t>
  </si>
  <si>
    <t>3.02.01.01.05.093</t>
  </si>
  <si>
    <t>CARIMBOS</t>
  </si>
  <si>
    <t>3.02.01.01.05.103</t>
  </si>
  <si>
    <t>PAPELARIA</t>
  </si>
  <si>
    <t>3.02.01.01.05.104</t>
  </si>
  <si>
    <t>3.02.01.01.06</t>
  </si>
  <si>
    <t>DESPESAS TRIBUTÁRIAS E FINANCEIRAS</t>
  </si>
  <si>
    <t>3.02.01.01.06.051</t>
  </si>
  <si>
    <t>3.02.01.01.06.127</t>
  </si>
  <si>
    <t>TARIFA BANCÁRIA</t>
  </si>
  <si>
    <t>3.02.01.01.06.128</t>
  </si>
  <si>
    <t>IRRF SOBRE APLICAÇÃO FINANCEIRA</t>
  </si>
  <si>
    <t>3.02.01.01.06.136</t>
  </si>
  <si>
    <t>ANUIDADE CARTÃO DE CRÉDITO</t>
  </si>
  <si>
    <t>3.02.01.01.07</t>
  </si>
  <si>
    <t>DESPESAS DIVERSAS (CORREIO,XEROX,MOTOBOY)</t>
  </si>
  <si>
    <t>3.02.01.01.07.022</t>
  </si>
  <si>
    <t>IMPRESSOS(CARTAO DE VISITA/FOLHETO)</t>
  </si>
  <si>
    <t>3.02.01.01.07.025</t>
  </si>
  <si>
    <t>MEDICAMENTOS</t>
  </si>
  <si>
    <t>3.02.01.01.07.036</t>
  </si>
  <si>
    <t>CARTÓRIO</t>
  </si>
  <si>
    <t>3.02.01.01.07.037</t>
  </si>
  <si>
    <t>CHAVEIRO</t>
  </si>
  <si>
    <t>3.02.01.01.07.041</t>
  </si>
  <si>
    <t>TREINAMENTO TÉCNICO</t>
  </si>
  <si>
    <t>3.02.01.01.07.044</t>
  </si>
  <si>
    <t>ESTACIONAMENTO</t>
  </si>
  <si>
    <t>3.02.01.01.07.083</t>
  </si>
  <si>
    <t>LIVROS/REVISTAS/JORNAIS</t>
  </si>
  <si>
    <t>3.02.01.01.07.085</t>
  </si>
  <si>
    <t>FRETES E CARRETOS</t>
  </si>
  <si>
    <t>3.02.01.01.07.097</t>
  </si>
  <si>
    <t>MOTOBOY</t>
  </si>
  <si>
    <t>3.02.01.01.07.129</t>
  </si>
  <si>
    <t>3.02.01.01.07.131</t>
  </si>
  <si>
    <t>LICENÇA DE USO DE SISTEMAS</t>
  </si>
  <si>
    <t>3.02.01.01.07.135</t>
  </si>
  <si>
    <t>TAXI/UBER</t>
  </si>
  <si>
    <t>3.02.01.01.07.136</t>
  </si>
  <si>
    <t>REFEIÇÕES</t>
  </si>
  <si>
    <t>3.02.01.01.07.142</t>
  </si>
  <si>
    <t>DEVOLUÇÃO DE RECURSOS A SECRETARIA</t>
  </si>
  <si>
    <t>3.02.01.01.07.154</t>
  </si>
  <si>
    <t>DESPESAS DIVERSAS</t>
  </si>
  <si>
    <t>3.02.01.01.07.156</t>
  </si>
  <si>
    <t>DESINFECÇÃO E PROTEÇÃO</t>
  </si>
  <si>
    <t>3.02.01.01.08</t>
  </si>
  <si>
    <t>INVESTIMENTOS</t>
  </si>
  <si>
    <t>3.02.01.01.08.001</t>
  </si>
  <si>
    <t>BENS DURÁVEIS</t>
  </si>
  <si>
    <t>3.02.01.01.08.126</t>
  </si>
  <si>
    <t>CONSERVAÇÃO E MANUTENÇÃO DE IMOBILIZADO</t>
  </si>
  <si>
    <t>3.03</t>
  </si>
  <si>
    <t>PRGR DE EDIFICAÇÕES:CONSERV/MANUT E SEGUR</t>
  </si>
  <si>
    <t>3.03.01</t>
  </si>
  <si>
    <t>3.03.01.01</t>
  </si>
  <si>
    <t>3.03.01.01.01</t>
  </si>
  <si>
    <t>CONSERVAÇÃO E MANUTENÇÃO DAS EDIFICAÇÕES</t>
  </si>
  <si>
    <t>3.03.01.01.01.003</t>
  </si>
  <si>
    <t>CONSERVAÇÃO E MANUTENÇÃO DE AR CONDICIONADO</t>
  </si>
  <si>
    <t>3.03.01.01.01.004</t>
  </si>
  <si>
    <t>LIMPEZA CAIXA D'ÁGUA/CALHAS/RESERVATÓRIOS</t>
  </si>
  <si>
    <t>3.03.01.01.01.005</t>
  </si>
  <si>
    <t>ÓLEO DIESEL</t>
  </si>
  <si>
    <t>3.03.01.01.01.054</t>
  </si>
  <si>
    <t>DEDETIZAÇÃO</t>
  </si>
  <si>
    <t>3.03.01.01.01.078</t>
  </si>
  <si>
    <t>JARDIM - MANUTENÇÃO E REPAROS</t>
  </si>
  <si>
    <t>3.03.01.01.01.089</t>
  </si>
  <si>
    <t>MANUTENÇÃO DE ELEVADOR</t>
  </si>
  <si>
    <t>3.03.01.01.01.107</t>
  </si>
  <si>
    <t>PREDIAL - MANUTENÇÃO E REPAROS</t>
  </si>
  <si>
    <t>3.03.01.01.01.116</t>
  </si>
  <si>
    <t>RECARGA DE EXTINTORES</t>
  </si>
  <si>
    <t>3.03.01.01.02</t>
  </si>
  <si>
    <t>SIST DE MONITORAMENTO DE SEGURANÇA E AVCB</t>
  </si>
  <si>
    <t>3.03.01.01.02.136</t>
  </si>
  <si>
    <t>SISTEMA DE MONITORAMENTO DE SEG E AVCB</t>
  </si>
  <si>
    <t>3.03.01.01.06</t>
  </si>
  <si>
    <t>SEGUROS (PREDIAL, INCÊNDIO E ETC)</t>
  </si>
  <si>
    <t>3.03.01.01.06.123</t>
  </si>
  <si>
    <t>SEGUROS ( PREDIAL, INCÊNDIO E ETC )</t>
  </si>
  <si>
    <t>3.03.01.01.07</t>
  </si>
  <si>
    <t>OUTRAS DESPESAS</t>
  </si>
  <si>
    <t>3.03.01.01.07.101</t>
  </si>
  <si>
    <t>LOCAÇÃO DE EQUIPAMENTOS</t>
  </si>
  <si>
    <t>3.03.01.01.08</t>
  </si>
  <si>
    <t>3.03.01.01.08.001</t>
  </si>
  <si>
    <t>3.03.01.01.08.002</t>
  </si>
  <si>
    <t>CONSERVAÇÃO E MANUTENÇÃO DE BENS DURÁVEIS</t>
  </si>
  <si>
    <t>3.03.01.01.08.017</t>
  </si>
  <si>
    <t>PROJETOS/OBRAS CIVIS</t>
  </si>
  <si>
    <t>3.03.01.01.08.142</t>
  </si>
  <si>
    <t>3.04</t>
  </si>
  <si>
    <t>PROGR DE ACERVO:CONSERV, DOCUM.E PESQUISA</t>
  </si>
  <si>
    <t>3.04.01</t>
  </si>
  <si>
    <t>3.04.01.02</t>
  </si>
  <si>
    <t>ACERVO BIBLIOTECA</t>
  </si>
  <si>
    <t>3.04.01.02.01</t>
  </si>
  <si>
    <t>AQUISIÇÃO DE ACERVO</t>
  </si>
  <si>
    <t>3.04.01.02.01.001</t>
  </si>
  <si>
    <t>LIVROS/DVD</t>
  </si>
  <si>
    <t>3.04.01.02.02</t>
  </si>
  <si>
    <t>PROGRAMAÇÃO CULTURAL</t>
  </si>
  <si>
    <t>3.04.01.02.02.001</t>
  </si>
  <si>
    <t>FORMAÇÃO CONTINUADA/EVENTOS</t>
  </si>
  <si>
    <t>3.04.01.02.05</t>
  </si>
  <si>
    <t>OUTRAS DESPESAS (EVENTO)</t>
  </si>
  <si>
    <t>3.04.01.02.05.001</t>
  </si>
  <si>
    <t>MATERIAL AUXILIAR</t>
  </si>
  <si>
    <t>3.04.01.02.06</t>
  </si>
  <si>
    <t>3.04.01.02.06.008</t>
  </si>
  <si>
    <t>3.04.01.02.06.011</t>
  </si>
  <si>
    <t>LICENÇA DE USO</t>
  </si>
  <si>
    <t>3.05</t>
  </si>
  <si>
    <t>PRGR DE EXPOSIÇÕES E PROGRAMAÇÃO CULTURAL</t>
  </si>
  <si>
    <t>3.05.01</t>
  </si>
  <si>
    <t>3.05.01.01</t>
  </si>
  <si>
    <t>3.05.01.01.02</t>
  </si>
  <si>
    <t>3.05.01.01.02.002</t>
  </si>
  <si>
    <t>PROGRAMA CULTURAL FÁBRICA ABERTA</t>
  </si>
  <si>
    <t>3.05.01.01.03</t>
  </si>
  <si>
    <t>OUTRAS DESPESAS (TRANSPORTES E LANCHES)</t>
  </si>
  <si>
    <t>3.05.01.01.03.055</t>
  </si>
  <si>
    <t>OUTRAS DESPESAS (TRANSPORTES)</t>
  </si>
  <si>
    <t>3.05.01.01.03.100</t>
  </si>
  <si>
    <t>LANCHES</t>
  </si>
  <si>
    <t>3.05.01.01.05</t>
  </si>
  <si>
    <t>3.05.01.01.05.002</t>
  </si>
  <si>
    <t>3.05.01.01.05.007</t>
  </si>
  <si>
    <t>3.06</t>
  </si>
  <si>
    <t>PROG DE SERV. EDUCATIVO E PROJ ESPECIAIS</t>
  </si>
  <si>
    <t>3.06.01</t>
  </si>
  <si>
    <t>3.06.01.01</t>
  </si>
  <si>
    <t>3.06.01.01.02</t>
  </si>
  <si>
    <t>PROJETO ESPETÁCULO</t>
  </si>
  <si>
    <t>3.06.01.01.02.055</t>
  </si>
  <si>
    <t>3.06.01.01.04</t>
  </si>
  <si>
    <t>ATELIÊS E TRILHAS(MUSICANDO, CIRCO, DANÇA ARTESÃ)</t>
  </si>
  <si>
    <t>3.06.01.01.04.003</t>
  </si>
  <si>
    <t>PJ</t>
  </si>
  <si>
    <t>3.06.01.01.04.092</t>
  </si>
  <si>
    <t>RPA</t>
  </si>
  <si>
    <t>3.06.01.01.05</t>
  </si>
  <si>
    <t>PESQUISAS DE PÚBLICO E QUALIDADE</t>
  </si>
  <si>
    <t>3.06.01.01.05.003</t>
  </si>
  <si>
    <t>PESQUISA DE PÚBLICO E QUALIDADE</t>
  </si>
  <si>
    <t>3.06.01.01.06</t>
  </si>
  <si>
    <t>OUTRAS DESPESAS (LANCHES, MATERIAIS, LIVROS)</t>
  </si>
  <si>
    <t>3.06.01.01.06.002</t>
  </si>
  <si>
    <t>3.06.01.01.06.003</t>
  </si>
  <si>
    <t>LANCHES-APRENDIZES</t>
  </si>
  <si>
    <t>3.06.01.01.06.005</t>
  </si>
  <si>
    <t>MATERIAL DE CONSUMO ATELIÊ</t>
  </si>
  <si>
    <t>3.06.01.01.06.008</t>
  </si>
  <si>
    <t>TRANSPORTES-SAÍDAS PEDAGÓGICAS</t>
  </si>
  <si>
    <t>3.06.01.01.06.009</t>
  </si>
  <si>
    <t>SERVIÇOS PARA ATELIÊS</t>
  </si>
  <si>
    <t>3.06.01.01.06.010</t>
  </si>
  <si>
    <t>FORMAÇÃO CONTINUADA EDUCADORES</t>
  </si>
  <si>
    <t>3.06.01.01.06.012</t>
  </si>
  <si>
    <t>LANCHES-SAÍDAS PEDAGÓGICAS</t>
  </si>
  <si>
    <t>3.06.01.01.06.013</t>
  </si>
  <si>
    <t>PROJETO MUSICANDO</t>
  </si>
  <si>
    <t>3.06.01.01.07</t>
  </si>
  <si>
    <t>3.06.01.01.07.001</t>
  </si>
  <si>
    <t>3.06.01.01.07.015</t>
  </si>
  <si>
    <t>3.08</t>
  </si>
  <si>
    <t>PROGRAMA DE COMUNICAÇÃO</t>
  </si>
  <si>
    <t>3.08.01</t>
  </si>
  <si>
    <t>3.08.01.01</t>
  </si>
  <si>
    <t>3.08.01.01.01</t>
  </si>
  <si>
    <t>PLANO DE COMUNICAÇÃO E SITE</t>
  </si>
  <si>
    <t>3.08.01.01.01.038</t>
  </si>
  <si>
    <t>CLIPPING</t>
  </si>
  <si>
    <t>3.08.01.01.01.090</t>
  </si>
  <si>
    <t>MANUTENÇÃO WEBSITE</t>
  </si>
  <si>
    <t>3.08.01.01.02</t>
  </si>
  <si>
    <t>PROJ.GRÁFICOS E MATERIAIS DE COMUNICAÇÃO</t>
  </si>
  <si>
    <t>3.08.01.01.02.040</t>
  </si>
  <si>
    <t>COMUNICAÇÃO VISUAL</t>
  </si>
  <si>
    <t>3.08.01.01.02.071</t>
  </si>
  <si>
    <t>FOLHETOS IMPRESSÃO</t>
  </si>
  <si>
    <t>3.08.01.01.02.114</t>
  </si>
  <si>
    <t>PAPEL PARA IMPRESSORA/PRODUÇÃO E DIVULGAÇÃO</t>
  </si>
  <si>
    <t>3.08.01.01.02.134</t>
  </si>
  <si>
    <t>3.08.01.01.02.135</t>
  </si>
  <si>
    <t>CONSERVAÇÃO E MANUTENÇÃO IMOBILIZADO</t>
  </si>
  <si>
    <t>3.08.01.01.03</t>
  </si>
  <si>
    <t>ASSES DE IMPRENSA E CUSTOS DE PUBLICIDADE</t>
  </si>
  <si>
    <t>3.08.01.01.03.023</t>
  </si>
  <si>
    <t>ANÚNCIOS E PUBLICAÇÕES EM JORNAIS</t>
  </si>
  <si>
    <t>3.08.01.01.03.025</t>
  </si>
  <si>
    <t>ASSESSORIA DE IMPRENSA</t>
  </si>
  <si>
    <t>3.08.01.01.04</t>
  </si>
  <si>
    <t>3.08.01.01.04.001</t>
  </si>
  <si>
    <t>3.15</t>
  </si>
  <si>
    <t>DEPRECIAÇÃO E AMORTIZAÇÃO</t>
  </si>
  <si>
    <t>3.15.01</t>
  </si>
  <si>
    <t>3.15.01.01</t>
  </si>
  <si>
    <t>3.15.01.01.01</t>
  </si>
  <si>
    <t>3.15.01.01.01.001</t>
  </si>
  <si>
    <t>DEPRECIAÇÃO</t>
  </si>
  <si>
    <t>3.15.01.01.01.002</t>
  </si>
  <si>
    <t>AMORTIZAÇÃO</t>
  </si>
  <si>
    <t>3.20</t>
  </si>
  <si>
    <t>CONTINGÊNCIAS</t>
  </si>
  <si>
    <t>3.20.01</t>
  </si>
  <si>
    <t>3.20.01.01</t>
  </si>
  <si>
    <t>3.20.01.01.01</t>
  </si>
  <si>
    <t>3.20.01.01.01.001</t>
  </si>
  <si>
    <t>3.20.01.01.01.002</t>
  </si>
  <si>
    <t>3.21</t>
  </si>
  <si>
    <t>BAIXA DE IMOBILIZADO</t>
  </si>
  <si>
    <t>3.21.01</t>
  </si>
  <si>
    <t>3.21.01.01</t>
  </si>
  <si>
    <t>3.21.01.01.01</t>
  </si>
  <si>
    <t>3.21.01.01.01.001</t>
  </si>
  <si>
    <t>3.22</t>
  </si>
  <si>
    <t>VOLUNTÁRIOS/SERVIÇOS GRATUITOS</t>
  </si>
  <si>
    <t>3.22.01</t>
  </si>
  <si>
    <t>3.22.01.01</t>
  </si>
  <si>
    <t>3.22.01.01.01</t>
  </si>
  <si>
    <t>3.22.01.01.01.001</t>
  </si>
  <si>
    <t>SERVIÇOS VOLUNTÁRIOS</t>
  </si>
  <si>
    <t>3.22.01.01.01.002</t>
  </si>
  <si>
    <t>SERVIÇOS P.J - OUTROS</t>
  </si>
  <si>
    <t>3.22.01.01.01.004</t>
  </si>
  <si>
    <t>DOAÇÕES</t>
  </si>
  <si>
    <t>RECEITAS</t>
  </si>
  <si>
    <t>4.01</t>
  </si>
  <si>
    <t>4.01.01</t>
  </si>
  <si>
    <t>4.01.01.01</t>
  </si>
  <si>
    <t>SECRETARIA DE ESTADO DA CULTURA</t>
  </si>
  <si>
    <t>4.01.01.01.01</t>
  </si>
  <si>
    <t>4.01.01.01.01.012</t>
  </si>
  <si>
    <t>FABRICA DE CULTURA CG 02/2020</t>
  </si>
  <si>
    <t>4.01.01.02</t>
  </si>
  <si>
    <t>CAPTAÇÃO DE RECURSOS PRÓPRIOS</t>
  </si>
  <si>
    <t>4.01.01.02.03</t>
  </si>
  <si>
    <t>RECEITA - DOAÇÕES/PRÊMIOS</t>
  </si>
  <si>
    <t>4.01.01.02.03.002</t>
  </si>
  <si>
    <t>PESSOA JURÍDICA</t>
  </si>
  <si>
    <t>4.01.01.02.04</t>
  </si>
  <si>
    <t>RECEITA - CAPTAÇÃO/PARCERIAS</t>
  </si>
  <si>
    <t>4.01.01.02.04.001</t>
  </si>
  <si>
    <t>RECEITA DE CAPTAÇÃO/PARCERIAS</t>
  </si>
  <si>
    <t>4.01.01.03</t>
  </si>
  <si>
    <t>RECEITA FINANCEIRA</t>
  </si>
  <si>
    <t>4.01.01.03.01</t>
  </si>
  <si>
    <t>4.01.01.03.01.002</t>
  </si>
  <si>
    <t>RENDIMENTOS DE APLICAÇÕES FINANCEIRAS</t>
  </si>
  <si>
    <t>4.01.01.03.01.003</t>
  </si>
  <si>
    <t>DESCONTOS OBTIDOS</t>
  </si>
  <si>
    <t>4.01.01.10</t>
  </si>
  <si>
    <t>ENTRADAS DIVERSAS</t>
  </si>
  <si>
    <t>4.01.01.10.01</t>
  </si>
  <si>
    <t>4.01.01.10.01.002</t>
  </si>
  <si>
    <t>OUTRAS ENTRADAS</t>
  </si>
  <si>
    <t>4.01.01.13</t>
  </si>
  <si>
    <t>RECEITAS OPERACIONAIS</t>
  </si>
  <si>
    <t>4.01.01.13.01</t>
  </si>
  <si>
    <t>OUTRAS RECEITAS</t>
  </si>
  <si>
    <t>4.01.01.13.01.001</t>
  </si>
  <si>
    <t>REVERSÃO DE CONTINGÊNCIAS</t>
  </si>
  <si>
    <t>4.01.01.14</t>
  </si>
  <si>
    <t>4.01.01.14.01</t>
  </si>
  <si>
    <t>4.01.01.14.01.001</t>
  </si>
  <si>
    <t>OUTRAS DESPESAS ANTECIPADAS</t>
  </si>
  <si>
    <t>OUTRAS RECEITAS OPERACIONAIS</t>
  </si>
  <si>
    <t>1.01.01.01.06.008</t>
  </si>
  <si>
    <t>BB - Cartão de Crédito ELO 4204 - Fábricas</t>
  </si>
  <si>
    <t>2.01.01.03.01.003</t>
  </si>
  <si>
    <t>CONTRIBUIÇÕES SINDICAIS A RECOLHER</t>
  </si>
  <si>
    <t>2.01.01.06.01.001</t>
  </si>
  <si>
    <t>ADIANTAMENTO DE CLIENTE</t>
  </si>
  <si>
    <t>2.01.01.05.01.004</t>
  </si>
  <si>
    <t>SEGUROS A PAGAR</t>
  </si>
  <si>
    <t>1.01.02.01</t>
  </si>
  <si>
    <t>A RECEBER</t>
  </si>
  <si>
    <t>1.01.02.01.01</t>
  </si>
  <si>
    <t>CONTAS A RECEBER</t>
  </si>
  <si>
    <t>1.01.02.01.01.011</t>
  </si>
  <si>
    <t>DOAÇÕES A RECEBER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</si>
</sst>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10"/>
      <color rgb="FF000000"/>
      <name val="Arial"/>
      <family val="2"/>
    </font>
    <font>
      <sz val="7"/>
      <color rgb="FF0000FF"/>
      <name val="Arial"/>
      <family val="2"/>
    </font>
    <font>
      <sz val="7"/>
      <color rgb="FF00000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color indexed="8"/>
      <name val="Calibri"/>
      <family val="2"/>
      <scheme val="minor"/>
    </font>
    <font>
      <sz val="9"/>
      <color rgb="FF000000"/>
      <name val="Arial"/>
      <family val="2"/>
    </font>
    <font>
      <sz val="1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7" fillId="0" borderId="0">
      <alignment horizontal="left" vertical="top"/>
    </xf>
    <xf numFmtId="0" fontId="8" fillId="0" borderId="0">
      <alignment horizontal="left" vertical="top"/>
    </xf>
    <xf numFmtId="0" fontId="9" fillId="0" borderId="0">
      <alignment horizontal="left" vertical="top"/>
    </xf>
    <xf numFmtId="0" fontId="10" fillId="0" borderId="0">
      <alignment horizontal="left" vertical="top"/>
    </xf>
    <xf numFmtId="0" fontId="11" fillId="0" borderId="0">
      <alignment horizontal="left" vertical="top"/>
    </xf>
    <xf numFmtId="0" fontId="9" fillId="0" borderId="0">
      <alignment horizontal="left" vertical="top"/>
    </xf>
    <xf numFmtId="0" fontId="15" fillId="0" borderId="0">
      <alignment horizontal="right" vertical="top"/>
    </xf>
    <xf numFmtId="0" fontId="7" fillId="0" borderId="0">
      <alignment horizontal="right" vertical="top"/>
    </xf>
    <xf numFmtId="0" fontId="8" fillId="0" borderId="0">
      <alignment horizontal="right" vertical="top"/>
    </xf>
    <xf numFmtId="0" fontId="10" fillId="0" borderId="0">
      <alignment horizontal="right" vertical="top"/>
    </xf>
    <xf numFmtId="0" fontId="16" fillId="0" borderId="0">
      <alignment horizontal="left" vertical="top"/>
    </xf>
    <xf numFmtId="0" fontId="17" fillId="0" borderId="0">
      <alignment horizontal="left" vertical="top"/>
    </xf>
    <xf numFmtId="0" fontId="18" fillId="0" borderId="0">
      <alignment horizontal="right" vertical="top"/>
    </xf>
    <xf numFmtId="0" fontId="18" fillId="0" borderId="0">
      <alignment horizontal="right" vertical="top"/>
    </xf>
    <xf numFmtId="0" fontId="17" fillId="0" borderId="0">
      <alignment horizontal="center"/>
    </xf>
    <xf numFmtId="0" fontId="11" fillId="0" borderId="0">
      <alignment horizontal="left" vertical="center"/>
    </xf>
    <xf numFmtId="0" fontId="11" fillId="0" borderId="0">
      <alignment horizontal="right" vertical="center"/>
    </xf>
    <xf numFmtId="0" fontId="18" fillId="0" borderId="0">
      <alignment horizontal="center" vertical="top"/>
    </xf>
    <xf numFmtId="0" fontId="22" fillId="0" borderId="0" applyFill="0" applyProtection="0"/>
  </cellStyleXfs>
  <cellXfs count="143">
    <xf numFmtId="0" fontId="0" fillId="0" borderId="0" xfId="0"/>
    <xf numFmtId="0" fontId="3" fillId="2" borderId="1" xfId="4" applyFont="1" applyFill="1" applyBorder="1" applyAlignment="1">
      <alignment vertical="center"/>
    </xf>
    <xf numFmtId="0" fontId="4" fillId="0" borderId="1" xfId="4" applyFont="1" applyBorder="1" applyAlignment="1" applyProtection="1">
      <alignment vertical="center" wrapText="1" readingOrder="1"/>
      <protection locked="0"/>
    </xf>
    <xf numFmtId="0" fontId="3" fillId="2" borderId="1" xfId="4" applyFont="1" applyFill="1" applyBorder="1" applyAlignment="1">
      <alignment vertical="center" wrapText="1"/>
    </xf>
    <xf numFmtId="165" fontId="5" fillId="2" borderId="1" xfId="6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43" fontId="4" fillId="0" borderId="1" xfId="1" applyFont="1" applyBorder="1" applyAlignment="1">
      <alignment horizontal="center" vertical="center"/>
    </xf>
    <xf numFmtId="0" fontId="4" fillId="0" borderId="0" xfId="4" applyFont="1" applyAlignment="1" applyProtection="1">
      <alignment vertical="center" wrapText="1" readingOrder="1"/>
      <protection locked="0"/>
    </xf>
    <xf numFmtId="0" fontId="3" fillId="0" borderId="0" xfId="4" applyFont="1" applyAlignment="1" applyProtection="1">
      <alignment vertical="center" wrapText="1" readingOrder="1"/>
      <protection locked="0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5" fontId="5" fillId="0" borderId="0" xfId="3" applyNumberFormat="1" applyFont="1" applyAlignment="1">
      <alignment vertical="center"/>
    </xf>
    <xf numFmtId="0" fontId="3" fillId="0" borderId="1" xfId="4" applyFont="1" applyBorder="1" applyAlignment="1" applyProtection="1">
      <alignment vertical="center" wrapText="1" readingOrder="1"/>
      <protection locked="0"/>
    </xf>
    <xf numFmtId="165" fontId="5" fillId="0" borderId="1" xfId="3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164" fontId="6" fillId="0" borderId="0" xfId="1" applyNumberFormat="1" applyFont="1" applyAlignment="1">
      <alignment vertical="center"/>
    </xf>
    <xf numFmtId="164" fontId="5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6" fillId="0" borderId="0" xfId="1" applyFont="1" applyAlignment="1">
      <alignment vertical="center"/>
    </xf>
    <xf numFmtId="164" fontId="6" fillId="0" borderId="1" xfId="1" applyNumberFormat="1" applyFont="1" applyFill="1" applyBorder="1" applyAlignment="1">
      <alignment vertical="center"/>
    </xf>
    <xf numFmtId="165" fontId="5" fillId="0" borderId="1" xfId="3" applyNumberFormat="1" applyFont="1" applyFill="1" applyBorder="1" applyAlignment="1">
      <alignment vertical="center"/>
    </xf>
    <xf numFmtId="165" fontId="6" fillId="0" borderId="0" xfId="3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43" fontId="3" fillId="0" borderId="1" xfId="1" applyFont="1" applyBorder="1" applyAlignment="1">
      <alignment horizontal="center" vertical="center"/>
    </xf>
    <xf numFmtId="43" fontId="4" fillId="0" borderId="1" xfId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41" fontId="3" fillId="2" borderId="1" xfId="2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5" fontId="3" fillId="2" borderId="1" xfId="3" applyNumberFormat="1" applyFont="1" applyFill="1" applyBorder="1" applyAlignment="1">
      <alignment horizontal="center" vertical="center" wrapText="1"/>
    </xf>
    <xf numFmtId="165" fontId="3" fillId="0" borderId="1" xfId="3" applyNumberFormat="1" applyFont="1" applyBorder="1" applyAlignment="1">
      <alignment horizontal="center" vertical="center"/>
    </xf>
    <xf numFmtId="43" fontId="4" fillId="0" borderId="0" xfId="0" applyNumberFormat="1" applyFont="1" applyAlignment="1">
      <alignment vertical="center"/>
    </xf>
    <xf numFmtId="165" fontId="3" fillId="0" borderId="1" xfId="3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1" xfId="1" applyNumberFormat="1" applyFont="1" applyFill="1" applyBorder="1" applyAlignment="1">
      <alignment vertical="center"/>
    </xf>
    <xf numFmtId="165" fontId="3" fillId="0" borderId="1" xfId="3" applyNumberFormat="1" applyFont="1" applyFill="1" applyBorder="1" applyAlignment="1">
      <alignment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6" fillId="0" borderId="0" xfId="1" applyNumberFormat="1" applyFont="1" applyFill="1" applyAlignment="1">
      <alignment vertical="center"/>
    </xf>
    <xf numFmtId="165" fontId="4" fillId="0" borderId="0" xfId="0" applyNumberFormat="1" applyFont="1" applyAlignment="1">
      <alignment vertical="center"/>
    </xf>
    <xf numFmtId="43" fontId="4" fillId="0" borderId="0" xfId="1" applyFont="1" applyAlignment="1">
      <alignment vertical="center"/>
    </xf>
    <xf numFmtId="0" fontId="19" fillId="0" borderId="0" xfId="7" quotePrefix="1" applyFont="1">
      <alignment horizontal="left" vertical="top"/>
    </xf>
    <xf numFmtId="0" fontId="19" fillId="0" borderId="0" xfId="7" quotePrefix="1" applyFont="1" applyAlignment="1">
      <alignment vertical="top"/>
    </xf>
    <xf numFmtId="0" fontId="19" fillId="0" borderId="0" xfId="7" applyFont="1" applyAlignment="1">
      <alignment vertical="top"/>
    </xf>
    <xf numFmtId="43" fontId="19" fillId="0" borderId="0" xfId="1" quotePrefix="1" applyFont="1" applyBorder="1" applyAlignment="1">
      <alignment vertical="top"/>
    </xf>
    <xf numFmtId="0" fontId="19" fillId="0" borderId="0" xfId="14" applyFont="1" applyAlignment="1">
      <alignment vertical="top"/>
    </xf>
    <xf numFmtId="43" fontId="0" fillId="0" borderId="0" xfId="1" applyFont="1" applyBorder="1" applyAlignment="1"/>
    <xf numFmtId="0" fontId="19" fillId="0" borderId="0" xfId="8" quotePrefix="1" applyFont="1" applyAlignment="1">
      <alignment vertical="top"/>
    </xf>
    <xf numFmtId="0" fontId="19" fillId="0" borderId="0" xfId="8" applyFont="1" applyAlignment="1">
      <alignment vertical="top"/>
    </xf>
    <xf numFmtId="43" fontId="19" fillId="0" borderId="0" xfId="1" applyFont="1" applyBorder="1" applyAlignment="1">
      <alignment vertical="top"/>
    </xf>
    <xf numFmtId="0" fontId="19" fillId="0" borderId="0" xfId="15" quotePrefix="1" applyFont="1" applyAlignment="1">
      <alignment horizontal="left" vertical="top"/>
    </xf>
    <xf numFmtId="0" fontId="19" fillId="0" borderId="0" xfId="15" quotePrefix="1" applyFont="1" applyAlignment="1">
      <alignment vertical="top"/>
    </xf>
    <xf numFmtId="0" fontId="19" fillId="0" borderId="0" xfId="15" applyFont="1" applyAlignment="1">
      <alignment vertical="top"/>
    </xf>
    <xf numFmtId="0" fontId="19" fillId="0" borderId="0" xfId="10" applyFont="1" applyAlignment="1">
      <alignment vertical="top"/>
    </xf>
    <xf numFmtId="0" fontId="20" fillId="0" borderId="0" xfId="9" quotePrefix="1" applyFont="1">
      <alignment horizontal="left" vertical="top"/>
    </xf>
    <xf numFmtId="0" fontId="20" fillId="0" borderId="0" xfId="9" quotePrefix="1" applyFont="1" applyAlignment="1">
      <alignment vertical="top"/>
    </xf>
    <xf numFmtId="0" fontId="20" fillId="0" borderId="0" xfId="9" applyFont="1" applyAlignment="1">
      <alignment vertical="top"/>
    </xf>
    <xf numFmtId="0" fontId="21" fillId="0" borderId="0" xfId="16" quotePrefix="1" applyFont="1" applyAlignment="1">
      <alignment horizontal="left" vertical="top"/>
    </xf>
    <xf numFmtId="0" fontId="21" fillId="0" borderId="0" xfId="16" quotePrefix="1" applyFont="1" applyAlignment="1">
      <alignment vertical="top"/>
    </xf>
    <xf numFmtId="43" fontId="21" fillId="0" borderId="0" xfId="1" quotePrefix="1" applyFont="1" applyBorder="1" applyAlignment="1">
      <alignment vertical="top"/>
    </xf>
    <xf numFmtId="0" fontId="21" fillId="0" borderId="0" xfId="11" applyFont="1" applyAlignment="1">
      <alignment vertical="top"/>
    </xf>
    <xf numFmtId="0" fontId="20" fillId="0" borderId="0" xfId="19" quotePrefix="1" applyFont="1" applyAlignment="1">
      <alignment horizontal="left" vertical="top"/>
    </xf>
    <xf numFmtId="0" fontId="20" fillId="0" borderId="0" xfId="19" quotePrefix="1" applyFont="1" applyAlignment="1">
      <alignment vertical="top"/>
    </xf>
    <xf numFmtId="43" fontId="20" fillId="0" borderId="0" xfId="1" applyFont="1" applyBorder="1" applyAlignment="1">
      <alignment vertical="top"/>
    </xf>
    <xf numFmtId="0" fontId="20" fillId="0" borderId="0" xfId="19" applyFont="1" applyAlignment="1">
      <alignment vertical="top"/>
    </xf>
    <xf numFmtId="164" fontId="3" fillId="0" borderId="1" xfId="1" applyNumberFormat="1" applyFont="1" applyFill="1" applyBorder="1" applyAlignment="1">
      <alignment vertical="center"/>
    </xf>
    <xf numFmtId="43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43" fontId="1" fillId="0" borderId="0" xfId="1" applyFont="1" applyBorder="1" applyAlignment="1"/>
    <xf numFmtId="164" fontId="5" fillId="0" borderId="1" xfId="1" applyNumberFormat="1" applyFont="1" applyFill="1" applyBorder="1" applyAlignment="1">
      <alignment vertical="center"/>
    </xf>
    <xf numFmtId="0" fontId="19" fillId="0" borderId="0" xfId="12" quotePrefix="1" applyFont="1">
      <alignment horizontal="left" vertical="top"/>
    </xf>
    <xf numFmtId="0" fontId="19" fillId="0" borderId="0" xfId="12" applyFont="1">
      <alignment horizontal="left" vertical="top"/>
    </xf>
    <xf numFmtId="43" fontId="19" fillId="0" borderId="0" xfId="1" quotePrefix="1" applyFont="1" applyBorder="1" applyAlignment="1">
      <alignment horizontal="right" vertical="top"/>
    </xf>
    <xf numFmtId="0" fontId="19" fillId="0" borderId="0" xfId="7" applyFont="1" applyAlignment="1">
      <alignment horizontal="right" vertical="top"/>
    </xf>
    <xf numFmtId="0" fontId="19" fillId="0" borderId="0" xfId="14" quotePrefix="1" applyFont="1" applyAlignment="1">
      <alignment horizontal="center" vertical="top"/>
    </xf>
    <xf numFmtId="0" fontId="19" fillId="0" borderId="0" xfId="14" applyFont="1" applyAlignment="1">
      <alignment horizontal="center" vertical="top"/>
    </xf>
    <xf numFmtId="43" fontId="19" fillId="0" borderId="0" xfId="1" applyFont="1" applyBorder="1" applyAlignment="1">
      <alignment horizontal="center" vertical="top"/>
    </xf>
    <xf numFmtId="0" fontId="19" fillId="0" borderId="0" xfId="8" quotePrefix="1" applyFont="1">
      <alignment horizontal="left" vertical="top"/>
    </xf>
    <xf numFmtId="0" fontId="19" fillId="0" borderId="0" xfId="8" applyFont="1">
      <alignment horizontal="left" vertical="top"/>
    </xf>
    <xf numFmtId="0" fontId="19" fillId="0" borderId="0" xfId="15" applyFont="1">
      <alignment horizontal="right" vertical="top"/>
    </xf>
    <xf numFmtId="0" fontId="21" fillId="0" borderId="0" xfId="10" quotePrefix="1" applyFont="1">
      <alignment horizontal="left" vertical="top"/>
    </xf>
    <xf numFmtId="43" fontId="21" fillId="0" borderId="0" xfId="1" quotePrefix="1" applyFont="1" applyBorder="1" applyAlignment="1">
      <alignment horizontal="right" vertical="top"/>
    </xf>
    <xf numFmtId="0" fontId="21" fillId="0" borderId="0" xfId="16" applyFont="1">
      <alignment horizontal="right" vertical="top"/>
    </xf>
    <xf numFmtId="0" fontId="20" fillId="0" borderId="0" xfId="11" quotePrefix="1" applyFont="1">
      <alignment horizontal="left" vertical="top"/>
    </xf>
    <xf numFmtId="43" fontId="20" fillId="0" borderId="0" xfId="1" applyFont="1" applyBorder="1" applyAlignment="1">
      <alignment horizontal="left" vertical="top"/>
    </xf>
    <xf numFmtId="0" fontId="20" fillId="0" borderId="0" xfId="11" applyFont="1">
      <alignment horizontal="left" vertical="top"/>
    </xf>
    <xf numFmtId="43" fontId="19" fillId="0" borderId="0" xfId="1" applyFont="1" applyBorder="1" applyAlignment="1">
      <alignment horizontal="left" vertical="top"/>
    </xf>
    <xf numFmtId="43" fontId="19" fillId="0" borderId="0" xfId="15" applyNumberFormat="1" applyFont="1">
      <alignment horizontal="right" vertical="top"/>
    </xf>
    <xf numFmtId="0" fontId="14" fillId="0" borderId="1" xfId="4" applyFont="1" applyBorder="1" applyAlignment="1" applyProtection="1">
      <alignment vertical="top" wrapText="1" readingOrder="1"/>
      <protection locked="0"/>
    </xf>
    <xf numFmtId="0" fontId="19" fillId="0" borderId="4" xfId="7" quotePrefix="1" applyFont="1" applyBorder="1">
      <alignment horizontal="left" vertical="top"/>
    </xf>
    <xf numFmtId="0" fontId="19" fillId="0" borderId="4" xfId="7" quotePrefix="1" applyFont="1" applyBorder="1" applyAlignment="1">
      <alignment vertical="top"/>
    </xf>
    <xf numFmtId="0" fontId="19" fillId="0" borderId="4" xfId="7" applyFont="1" applyBorder="1" applyAlignment="1">
      <alignment vertical="top"/>
    </xf>
    <xf numFmtId="43" fontId="19" fillId="0" borderId="4" xfId="1" quotePrefix="1" applyFont="1" applyBorder="1" applyAlignment="1">
      <alignment vertical="top"/>
    </xf>
    <xf numFmtId="0" fontId="19" fillId="0" borderId="4" xfId="14" applyFont="1" applyBorder="1" applyAlignment="1">
      <alignment vertical="top"/>
    </xf>
    <xf numFmtId="0" fontId="1" fillId="0" borderId="0" xfId="0" applyFont="1" applyAlignment="1">
      <alignment wrapText="1"/>
    </xf>
    <xf numFmtId="43" fontId="19" fillId="0" borderId="0" xfId="1" applyFont="1" applyAlignment="1">
      <alignment vertical="top"/>
    </xf>
    <xf numFmtId="43" fontId="19" fillId="0" borderId="0" xfId="1" quotePrefix="1" applyFont="1" applyAlignment="1">
      <alignment vertical="top"/>
    </xf>
    <xf numFmtId="43" fontId="21" fillId="0" borderId="0" xfId="1" quotePrefix="1" applyFont="1" applyAlignment="1">
      <alignment vertical="top"/>
    </xf>
    <xf numFmtId="43" fontId="20" fillId="0" borderId="0" xfId="1" applyFont="1" applyAlignment="1">
      <alignment vertical="top"/>
    </xf>
    <xf numFmtId="0" fontId="1" fillId="0" borderId="0" xfId="0" applyFont="1"/>
    <xf numFmtId="43" fontId="1" fillId="0" borderId="0" xfId="1" applyFont="1" applyAlignment="1"/>
    <xf numFmtId="43" fontId="0" fillId="0" borderId="0" xfId="1" applyFont="1" applyAlignment="1"/>
    <xf numFmtId="43" fontId="0" fillId="0" borderId="0" xfId="0" applyNumberFormat="1"/>
    <xf numFmtId="10" fontId="4" fillId="0" borderId="0" xfId="0" applyNumberFormat="1" applyFont="1" applyAlignment="1">
      <alignment vertical="center"/>
    </xf>
    <xf numFmtId="43" fontId="6" fillId="0" borderId="1" xfId="1" applyFont="1" applyBorder="1" applyAlignment="1">
      <alignment vertical="center"/>
    </xf>
    <xf numFmtId="43" fontId="6" fillId="0" borderId="1" xfId="1" applyFont="1" applyFill="1" applyBorder="1" applyAlignment="1">
      <alignment vertical="center"/>
    </xf>
    <xf numFmtId="43" fontId="5" fillId="0" borderId="1" xfId="1" applyFont="1" applyBorder="1" applyAlignment="1">
      <alignment vertical="center"/>
    </xf>
    <xf numFmtId="43" fontId="3" fillId="2" borderId="1" xfId="1" applyFont="1" applyFill="1" applyBorder="1" applyAlignment="1">
      <alignment horizontal="center" vertical="center" wrapText="1"/>
    </xf>
    <xf numFmtId="0" fontId="19" fillId="0" borderId="4" xfId="12" quotePrefix="1" applyFont="1" applyBorder="1">
      <alignment horizontal="left" vertical="top"/>
    </xf>
    <xf numFmtId="0" fontId="19" fillId="0" borderId="4" xfId="12" applyFont="1" applyBorder="1">
      <alignment horizontal="left" vertical="top"/>
    </xf>
    <xf numFmtId="43" fontId="19" fillId="0" borderId="4" xfId="1" quotePrefix="1" applyFont="1" applyBorder="1" applyAlignment="1">
      <alignment horizontal="right" vertical="top" wrapText="1"/>
    </xf>
    <xf numFmtId="0" fontId="19" fillId="0" borderId="4" xfId="7" applyFont="1" applyBorder="1" applyAlignment="1">
      <alignment horizontal="right" vertical="top" wrapText="1"/>
    </xf>
    <xf numFmtId="0" fontId="19" fillId="0" borderId="0" xfId="14" quotePrefix="1" applyFont="1" applyAlignment="1">
      <alignment horizontal="left" vertical="top"/>
    </xf>
    <xf numFmtId="43" fontId="19" fillId="0" borderId="0" xfId="1" applyFont="1" applyAlignment="1">
      <alignment horizontal="center" vertical="top" wrapText="1"/>
    </xf>
    <xf numFmtId="0" fontId="19" fillId="0" borderId="0" xfId="14" applyFont="1" applyAlignment="1">
      <alignment horizontal="center" vertical="top" wrapText="1"/>
    </xf>
    <xf numFmtId="43" fontId="19" fillId="0" borderId="0" xfId="1" quotePrefix="1" applyFont="1" applyAlignment="1">
      <alignment horizontal="right" vertical="top" wrapText="1"/>
    </xf>
    <xf numFmtId="0" fontId="19" fillId="0" borderId="0" xfId="15" applyFont="1" applyAlignment="1">
      <alignment horizontal="right" vertical="top" wrapText="1"/>
    </xf>
    <xf numFmtId="43" fontId="21" fillId="0" borderId="0" xfId="1" quotePrefix="1" applyFont="1" applyAlignment="1">
      <alignment horizontal="right" vertical="top" wrapText="1"/>
    </xf>
    <xf numFmtId="0" fontId="21" fillId="0" borderId="0" xfId="16" applyFont="1" applyAlignment="1">
      <alignment horizontal="right" vertical="top" wrapText="1"/>
    </xf>
    <xf numFmtId="43" fontId="20" fillId="0" borderId="0" xfId="1" applyFont="1" applyAlignment="1">
      <alignment horizontal="left" vertical="top" wrapText="1"/>
    </xf>
    <xf numFmtId="0" fontId="20" fillId="0" borderId="0" xfId="11" applyFont="1" applyAlignment="1">
      <alignment horizontal="left" vertical="top" wrapText="1"/>
    </xf>
    <xf numFmtId="43" fontId="19" fillId="0" borderId="0" xfId="1" applyFont="1" applyAlignment="1">
      <alignment horizontal="left" vertical="top" wrapText="1"/>
    </xf>
    <xf numFmtId="0" fontId="19" fillId="0" borderId="0" xfId="8" applyFont="1" applyAlignment="1">
      <alignment horizontal="left" vertical="top" wrapText="1"/>
    </xf>
    <xf numFmtId="43" fontId="1" fillId="0" borderId="0" xfId="1" applyFont="1" applyAlignment="1">
      <alignment wrapText="1"/>
    </xf>
    <xf numFmtId="164" fontId="6" fillId="0" borderId="0" xfId="0" applyNumberFormat="1" applyFont="1" applyAlignment="1">
      <alignment vertical="center"/>
    </xf>
    <xf numFmtId="164" fontId="3" fillId="2" borderId="1" xfId="2" applyNumberFormat="1" applyFont="1" applyFill="1" applyBorder="1" applyAlignment="1">
      <alignment horizontal="center" vertical="center" wrapText="1"/>
    </xf>
    <xf numFmtId="164" fontId="4" fillId="0" borderId="0" xfId="1" applyNumberFormat="1" applyFont="1" applyFill="1" applyBorder="1" applyAlignment="1">
      <alignment vertical="center"/>
    </xf>
    <xf numFmtId="43" fontId="4" fillId="0" borderId="0" xfId="1" applyFont="1" applyBorder="1" applyAlignment="1" applyProtection="1">
      <alignment horizontal="center" vertical="center" wrapText="1" readingOrder="1"/>
      <protection locked="0"/>
    </xf>
    <xf numFmtId="43" fontId="3" fillId="2" borderId="2" xfId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/>
    </xf>
    <xf numFmtId="43" fontId="4" fillId="0" borderId="1" xfId="1" applyFont="1" applyBorder="1"/>
    <xf numFmtId="43" fontId="4" fillId="0" borderId="1" xfId="1" applyFont="1" applyFill="1" applyBorder="1" applyAlignment="1">
      <alignment vertical="center"/>
    </xf>
    <xf numFmtId="43" fontId="3" fillId="0" borderId="1" xfId="1" applyFont="1" applyFill="1" applyBorder="1" applyAlignment="1">
      <alignment vertical="center"/>
    </xf>
    <xf numFmtId="43" fontId="4" fillId="0" borderId="0" xfId="1" applyFont="1" applyFill="1" applyBorder="1" applyAlignment="1">
      <alignment horizontal="center" vertical="center"/>
    </xf>
    <xf numFmtId="43" fontId="4" fillId="0" borderId="0" xfId="1" applyFont="1" applyFill="1" applyBorder="1" applyAlignment="1" applyProtection="1">
      <alignment horizontal="center" vertical="center" wrapText="1" readingOrder="1"/>
      <protection locked="0"/>
    </xf>
    <xf numFmtId="43" fontId="4" fillId="0" borderId="1" xfId="1" applyFont="1" applyFill="1" applyBorder="1"/>
    <xf numFmtId="43" fontId="4" fillId="0" borderId="3" xfId="1" applyFont="1" applyFill="1" applyBorder="1"/>
    <xf numFmtId="43" fontId="4" fillId="0" borderId="0" xfId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</cellXfs>
  <cellStyles count="26">
    <cellStyle name="Moeda" xfId="2" builtinId="4"/>
    <cellStyle name="Normal" xfId="0" builtinId="0"/>
    <cellStyle name="Normal 2" xfId="4" xr:uid="{00000000-0005-0000-0000-000002000000}"/>
    <cellStyle name="Normal 2 2" xfId="5" xr:uid="{00000000-0005-0000-0000-000003000000}"/>
    <cellStyle name="Normal 3" xfId="25" xr:uid="{25E4A5CB-81DB-4E3E-B2D2-BE1C66657335}"/>
    <cellStyle name="Porcentagem" xfId="3" builtinId="5"/>
    <cellStyle name="S0" xfId="13" xr:uid="{00000000-0005-0000-0000-000005000000}"/>
    <cellStyle name="S1" xfId="9" xr:uid="{00000000-0005-0000-0000-000006000000}"/>
    <cellStyle name="S10" xfId="19" xr:uid="{00000000-0005-0000-0000-000007000000}"/>
    <cellStyle name="S11" xfId="17" xr:uid="{00000000-0005-0000-0000-000008000000}"/>
    <cellStyle name="S12" xfId="18" xr:uid="{00000000-0005-0000-0000-000009000000}"/>
    <cellStyle name="S13" xfId="20" xr:uid="{00000000-0005-0000-0000-00000A000000}"/>
    <cellStyle name="S14" xfId="21" xr:uid="{00000000-0005-0000-0000-00000B000000}"/>
    <cellStyle name="S15" xfId="22" xr:uid="{00000000-0005-0000-0000-00000C000000}"/>
    <cellStyle name="S16" xfId="23" xr:uid="{00000000-0005-0000-0000-00000D000000}"/>
    <cellStyle name="S17" xfId="24" xr:uid="{00000000-0005-0000-0000-00000E000000}"/>
    <cellStyle name="S2" xfId="12" xr:uid="{00000000-0005-0000-0000-00000F000000}"/>
    <cellStyle name="S3" xfId="7" xr:uid="{00000000-0005-0000-0000-000010000000}"/>
    <cellStyle name="S4" xfId="14" xr:uid="{00000000-0005-0000-0000-000011000000}"/>
    <cellStyle name="S5" xfId="8" xr:uid="{00000000-0005-0000-0000-000012000000}"/>
    <cellStyle name="S6" xfId="15" xr:uid="{00000000-0005-0000-0000-000013000000}"/>
    <cellStyle name="S7" xfId="10" xr:uid="{00000000-0005-0000-0000-000014000000}"/>
    <cellStyle name="S8" xfId="16" xr:uid="{00000000-0005-0000-0000-000015000000}"/>
    <cellStyle name="S9" xfId="11" xr:uid="{00000000-0005-0000-0000-000016000000}"/>
    <cellStyle name="Vírgula" xfId="1" builtinId="3"/>
    <cellStyle name="Vírgula 2" xfId="6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201"/>
  <sheetViews>
    <sheetView showGridLines="0" tabSelected="1" zoomScale="90" zoomScaleNormal="90" workbookViewId="0">
      <pane ySplit="6" topLeftCell="A7" activePane="bottomLeft" state="frozen"/>
      <selection pane="bottomLeft" activeCell="Y12" sqref="Y12"/>
    </sheetView>
  </sheetViews>
  <sheetFormatPr defaultColWidth="9.109375" defaultRowHeight="13.8" outlineLevelCol="1" x14ac:dyDescent="0.3"/>
  <cols>
    <col min="1" max="1" width="10.109375" style="22" customWidth="1"/>
    <col min="2" max="2" width="55.44140625" style="22" bestFit="1" customWidth="1"/>
    <col min="3" max="3" width="14.109375" style="141" customWidth="1"/>
    <col min="4" max="5" width="12" style="20" hidden="1" customWidth="1"/>
    <col min="6" max="6" width="12" style="13" hidden="1" customWidth="1"/>
    <col min="7" max="7" width="12" style="20" hidden="1" customWidth="1"/>
    <col min="8" max="8" width="12.33203125" style="13" customWidth="1"/>
    <col min="9" max="9" width="12.6640625" style="13" customWidth="1"/>
    <col min="10" max="10" width="12" style="20" hidden="1" customWidth="1"/>
    <col min="11" max="11" width="12" style="13" hidden="1" customWidth="1"/>
    <col min="12" max="12" width="12.109375" style="13" hidden="1" customWidth="1"/>
    <col min="13" max="13" width="12.88671875" style="128" hidden="1" customWidth="1"/>
    <col min="14" max="15" width="14.109375" style="13" customWidth="1"/>
    <col min="16" max="17" width="11" style="13" hidden="1" customWidth="1" outlineLevel="1"/>
    <col min="18" max="18" width="11.33203125" style="13" hidden="1" customWidth="1" outlineLevel="1"/>
    <col min="19" max="19" width="10.6640625" style="13" customWidth="1" outlineLevel="1"/>
    <col min="20" max="20" width="11.6640625" style="14" customWidth="1" outlineLevel="1"/>
    <col min="21" max="21" width="11.6640625" style="15" customWidth="1" outlineLevel="1"/>
    <col min="22" max="22" width="15.6640625" style="24" bestFit="1" customWidth="1"/>
    <col min="23" max="23" width="10.88671875" style="27" bestFit="1" customWidth="1"/>
    <col min="24" max="24" width="12" style="22" bestFit="1" customWidth="1"/>
    <col min="25" max="25" width="12.44140625" style="22" bestFit="1" customWidth="1"/>
    <col min="26" max="26" width="13.5546875" style="22" bestFit="1" customWidth="1"/>
    <col min="27" max="27" width="8.109375" style="22" bestFit="1" customWidth="1"/>
    <col min="28" max="28" width="10.88671875" style="22" bestFit="1" customWidth="1"/>
    <col min="29" max="29" width="8.109375" style="22" bestFit="1" customWidth="1"/>
    <col min="30" max="30" width="10.88671875" style="22" bestFit="1" customWidth="1"/>
    <col min="31" max="31" width="8.109375" style="22" bestFit="1" customWidth="1"/>
    <col min="32" max="16384" width="9.109375" style="22"/>
  </cols>
  <sheetData>
    <row r="1" spans="1:32" s="13" customFormat="1" x14ac:dyDescent="0.3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</row>
    <row r="2" spans="1:32" s="13" customFormat="1" x14ac:dyDescent="0.3">
      <c r="A2" s="142" t="s">
        <v>1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</row>
    <row r="3" spans="1:32" s="13" customFormat="1" x14ac:dyDescent="0.3">
      <c r="A3" s="142" t="s">
        <v>2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</row>
    <row r="4" spans="1:32" ht="27.6" x14ac:dyDescent="0.3">
      <c r="A4" s="11"/>
      <c r="B4" s="12" t="s">
        <v>3</v>
      </c>
      <c r="C4" s="131"/>
    </row>
    <row r="5" spans="1:32" x14ac:dyDescent="0.3">
      <c r="A5" s="11"/>
      <c r="B5" s="11"/>
      <c r="C5" s="131"/>
    </row>
    <row r="6" spans="1:32" ht="41.4" x14ac:dyDescent="0.3">
      <c r="A6" s="11"/>
      <c r="B6" s="1" t="s">
        <v>4</v>
      </c>
      <c r="C6" s="132" t="s">
        <v>5</v>
      </c>
      <c r="D6" s="33" t="s">
        <v>6</v>
      </c>
      <c r="E6" s="33" t="s">
        <v>7</v>
      </c>
      <c r="F6" s="32" t="s">
        <v>8</v>
      </c>
      <c r="G6" s="33" t="s">
        <v>9</v>
      </c>
      <c r="H6" s="32" t="s">
        <v>10</v>
      </c>
      <c r="I6" s="4" t="s">
        <v>11</v>
      </c>
      <c r="J6" s="33" t="s">
        <v>12</v>
      </c>
      <c r="K6" s="32" t="s">
        <v>13</v>
      </c>
      <c r="L6" s="32" t="s">
        <v>14</v>
      </c>
      <c r="M6" s="129" t="s">
        <v>15</v>
      </c>
      <c r="N6" s="32" t="s">
        <v>16</v>
      </c>
      <c r="O6" s="4" t="s">
        <v>17</v>
      </c>
      <c r="P6" s="32" t="s">
        <v>18</v>
      </c>
      <c r="Q6" s="32" t="s">
        <v>19</v>
      </c>
      <c r="R6" s="32" t="s">
        <v>20</v>
      </c>
      <c r="S6" s="32" t="s">
        <v>21</v>
      </c>
      <c r="T6" s="32" t="s">
        <v>22</v>
      </c>
      <c r="U6" s="5" t="s">
        <v>23</v>
      </c>
      <c r="V6" s="111" t="s">
        <v>24</v>
      </c>
      <c r="W6" s="34" t="s">
        <v>25</v>
      </c>
    </row>
    <row r="7" spans="1:32" x14ac:dyDescent="0.3">
      <c r="A7" s="16" t="s">
        <v>26</v>
      </c>
      <c r="B7" s="16" t="s">
        <v>27</v>
      </c>
      <c r="C7" s="133">
        <f>C8+C9+C16</f>
        <v>89268252.50999999</v>
      </c>
      <c r="D7" s="6">
        <f>D8+D9+D16</f>
        <v>14753249.550000001</v>
      </c>
      <c r="E7" s="6">
        <f>E8+E9+E16</f>
        <v>3482113.2</v>
      </c>
      <c r="F7" s="6">
        <f>F8+F9+F16</f>
        <v>3482113.2</v>
      </c>
      <c r="G7" s="6">
        <f>G8+G9+G16</f>
        <v>3482113.2</v>
      </c>
      <c r="H7" s="9">
        <f>SUM(D7:G7)</f>
        <v>25199589.149999999</v>
      </c>
      <c r="I7" s="17">
        <f>IF(C7=0,"-",H7/C7)</f>
        <v>0.28229060658689487</v>
      </c>
      <c r="J7" s="6">
        <f>J8+J9+J16</f>
        <v>3482113.2</v>
      </c>
      <c r="K7" s="6">
        <f>K8+K9+K16</f>
        <v>12535053.359999999</v>
      </c>
      <c r="L7" s="6">
        <f>L8+L9+L16</f>
        <v>8008583.2800000003</v>
      </c>
      <c r="M7" s="6">
        <f>M8+M9+M16</f>
        <v>8033583.2800000003</v>
      </c>
      <c r="N7" s="9">
        <f t="shared" ref="N7:N29" si="0">SUM(J7:M7)</f>
        <v>32059333.120000001</v>
      </c>
      <c r="O7" s="17">
        <f t="shared" ref="O7:O29" si="1">IF(C7=0,"-",N7/C7)</f>
        <v>0.35913476760854768</v>
      </c>
      <c r="P7" s="6">
        <f>P8+P9+P16</f>
        <v>8012221.0899999999</v>
      </c>
      <c r="Q7" s="6">
        <f>Q8+Q9+Q16</f>
        <v>8008582.3200000003</v>
      </c>
      <c r="R7" s="6">
        <f>R8+R9+R16</f>
        <v>8008582.3200000003</v>
      </c>
      <c r="S7" s="6">
        <f>S8+S9+S16</f>
        <v>8008582.3200000003</v>
      </c>
      <c r="T7" s="9">
        <f>SUM(P7:S7)</f>
        <v>32037968.050000001</v>
      </c>
      <c r="U7" s="17">
        <f t="shared" ref="U7:U28" si="2">IF(C7=0,"-",T7/C7)</f>
        <v>0.35889543201723423</v>
      </c>
      <c r="V7" s="108">
        <f t="shared" ref="V7:V29" si="3">H7+N7+T7</f>
        <v>89296890.319999993</v>
      </c>
      <c r="W7" s="35">
        <f>IF(C7=0,"-",V7/C7)</f>
        <v>1.0003208062126767</v>
      </c>
      <c r="X7" s="36"/>
      <c r="Y7" s="36"/>
      <c r="Z7" s="36"/>
      <c r="AA7" s="36"/>
      <c r="AB7" s="36"/>
      <c r="AC7" s="36"/>
      <c r="AD7" s="36"/>
      <c r="AE7" s="43"/>
      <c r="AF7" s="36"/>
    </row>
    <row r="8" spans="1:32" x14ac:dyDescent="0.3">
      <c r="A8" s="16" t="s">
        <v>28</v>
      </c>
      <c r="B8" s="16" t="s">
        <v>29</v>
      </c>
      <c r="C8" s="133">
        <v>81246996</v>
      </c>
      <c r="D8" s="39">
        <f>3627201.25</f>
        <v>3627201.25</v>
      </c>
      <c r="E8" s="8">
        <f>3627201.25</f>
        <v>3627201.25</v>
      </c>
      <c r="F8" s="8">
        <v>3627201.25</v>
      </c>
      <c r="G8" s="8">
        <v>3627201.25</v>
      </c>
      <c r="H8" s="9">
        <f t="shared" ref="H8:H29" si="4">SUM(D8:G8)</f>
        <v>14508805</v>
      </c>
      <c r="I8" s="17">
        <f>IF(C8=0,"-",H8/C8)</f>
        <v>0.17857651007798492</v>
      </c>
      <c r="J8" s="39">
        <v>3627201.25</v>
      </c>
      <c r="K8" s="8">
        <f>3627201.25+4715073+4715073</f>
        <v>13057347.25</v>
      </c>
      <c r="L8" s="8">
        <f>4715073+3627201.25</f>
        <v>8342274.25</v>
      </c>
      <c r="M8" s="8">
        <f>4715073+3627201.25</f>
        <v>8342274.25</v>
      </c>
      <c r="N8" s="9">
        <f t="shared" si="0"/>
        <v>33369097</v>
      </c>
      <c r="O8" s="17">
        <f t="shared" si="1"/>
        <v>0.41071176342322857</v>
      </c>
      <c r="P8" s="39">
        <f>3627201.25+4715073</f>
        <v>8342274.25</v>
      </c>
      <c r="Q8" s="39">
        <f>4715072+3627201.25</f>
        <v>8342273.25</v>
      </c>
      <c r="R8" s="8">
        <f>3627201.25+4715072</f>
        <v>8342273.25</v>
      </c>
      <c r="S8" s="8">
        <f>3627201.25+4715072</f>
        <v>8342273.25</v>
      </c>
      <c r="T8" s="9">
        <f t="shared" ref="T8:T29" si="5">SUM(P8:S8)</f>
        <v>33369094</v>
      </c>
      <c r="U8" s="17">
        <f t="shared" si="2"/>
        <v>0.41071172649878651</v>
      </c>
      <c r="V8" s="108">
        <f t="shared" si="3"/>
        <v>81246996</v>
      </c>
      <c r="W8" s="35">
        <f>IF(C8=0,"-",V8/C8)</f>
        <v>1</v>
      </c>
      <c r="X8" s="36"/>
      <c r="Y8" s="36"/>
      <c r="Z8" s="36"/>
      <c r="AA8" s="36"/>
      <c r="AB8" s="36"/>
      <c r="AC8" s="36"/>
      <c r="AD8" s="36"/>
      <c r="AE8" s="43"/>
    </row>
    <row r="9" spans="1:32" x14ac:dyDescent="0.3">
      <c r="A9" s="16" t="s">
        <v>30</v>
      </c>
      <c r="B9" s="16" t="s">
        <v>31</v>
      </c>
      <c r="C9" s="29">
        <f>SUM(C10:C15)</f>
        <v>-3249879.84</v>
      </c>
      <c r="D9" s="6">
        <f t="shared" ref="D9" si="6">SUM(D10:D15)</f>
        <v>-145088.04999999999</v>
      </c>
      <c r="E9" s="6">
        <f>SUM(E10:E15)</f>
        <v>-145088.04999999999</v>
      </c>
      <c r="F9" s="6">
        <f>SUM(F10:F15)</f>
        <v>-145088.04999999999</v>
      </c>
      <c r="G9" s="6">
        <f t="shared" ref="G9" si="7">SUM(G10:G15)</f>
        <v>-145088.04999999999</v>
      </c>
      <c r="H9" s="9">
        <f t="shared" si="4"/>
        <v>-580352.19999999995</v>
      </c>
      <c r="I9" s="17">
        <f t="shared" ref="I9:I29" si="8">IF(C9=0,"-",H9/C9)</f>
        <v>0.17857651007798492</v>
      </c>
      <c r="J9" s="6">
        <f t="shared" ref="J9" si="9">SUM(J10:J15)</f>
        <v>-145088.04999999999</v>
      </c>
      <c r="K9" s="6">
        <f>SUM(K10:K15)</f>
        <v>-522293.89</v>
      </c>
      <c r="L9" s="6">
        <f>SUM(L10:L15)</f>
        <v>-333690.96999999997</v>
      </c>
      <c r="M9" s="6">
        <f t="shared" ref="M9" si="10">SUM(M10:M15)</f>
        <v>-308690.96999999997</v>
      </c>
      <c r="N9" s="9">
        <f t="shared" si="0"/>
        <v>-1309763.8799999999</v>
      </c>
      <c r="O9" s="17">
        <f t="shared" si="1"/>
        <v>0.4030191713180386</v>
      </c>
      <c r="P9" s="6">
        <f t="shared" ref="P9" si="11">SUM(P10:P15)</f>
        <v>-330053.15999999997</v>
      </c>
      <c r="Q9" s="6">
        <f>SUM(Q10:Q15)</f>
        <v>-333690.93000000005</v>
      </c>
      <c r="R9" s="6">
        <f>SUM(R10:R15)</f>
        <v>-333690.93000000005</v>
      </c>
      <c r="S9" s="6">
        <f t="shared" ref="S9" si="12">SUM(S10:S15)</f>
        <v>-333690.93000000005</v>
      </c>
      <c r="T9" s="9">
        <f t="shared" si="5"/>
        <v>-1331125.9500000002</v>
      </c>
      <c r="U9" s="17">
        <f t="shared" si="2"/>
        <v>0.40959235895933932</v>
      </c>
      <c r="V9" s="108">
        <f t="shared" si="3"/>
        <v>-3221242.0300000003</v>
      </c>
      <c r="W9" s="35">
        <f>IF(C9=0,"-",V9/C9)</f>
        <v>0.9911880403553629</v>
      </c>
      <c r="X9" s="36"/>
      <c r="Y9" s="36"/>
      <c r="Z9" s="36"/>
      <c r="AA9" s="36"/>
      <c r="AB9" s="36"/>
      <c r="AC9" s="36"/>
      <c r="AD9" s="36"/>
      <c r="AE9" s="43"/>
    </row>
    <row r="10" spans="1:32" x14ac:dyDescent="0.3">
      <c r="A10" s="2" t="s">
        <v>32</v>
      </c>
      <c r="B10" s="2" t="s">
        <v>33</v>
      </c>
      <c r="C10" s="134">
        <v>-2437409.88</v>
      </c>
      <c r="D10" s="39">
        <v>-108816.04</v>
      </c>
      <c r="E10" s="39">
        <v>-108816.04</v>
      </c>
      <c r="F10" s="39">
        <v>-108816.04</v>
      </c>
      <c r="G10" s="39">
        <v>-108816.04</v>
      </c>
      <c r="H10" s="9">
        <f t="shared" si="4"/>
        <v>-435264.16</v>
      </c>
      <c r="I10" s="40">
        <f t="shared" si="8"/>
        <v>0.1785765141807007</v>
      </c>
      <c r="J10" s="39">
        <v>-108816.04</v>
      </c>
      <c r="K10" s="39">
        <f>-141452.19-108816.04-141452.19</f>
        <v>-391720.42</v>
      </c>
      <c r="L10" s="39">
        <f>-108816.04-141452.19</f>
        <v>-250268.22999999998</v>
      </c>
      <c r="M10" s="39">
        <f>-108816.04-141452.19</f>
        <v>-250268.22999999998</v>
      </c>
      <c r="N10" s="9">
        <f t="shared" si="0"/>
        <v>-1001072.9199999999</v>
      </c>
      <c r="O10" s="40">
        <f t="shared" si="1"/>
        <v>0.41071176752594435</v>
      </c>
      <c r="P10" s="31">
        <f>-108816.04-141452.19</f>
        <v>-250268.22999999998</v>
      </c>
      <c r="Q10" s="39">
        <f>-108816.04-141452.16</f>
        <v>-250268.2</v>
      </c>
      <c r="R10" s="39">
        <f>-108816.04-141452.16</f>
        <v>-250268.2</v>
      </c>
      <c r="S10" s="39">
        <f>-108816.04-141452.16</f>
        <v>-250268.2</v>
      </c>
      <c r="T10" s="9">
        <f t="shared" si="5"/>
        <v>-1001072.8300000001</v>
      </c>
      <c r="U10" s="40">
        <f t="shared" si="2"/>
        <v>0.41071173060150235</v>
      </c>
      <c r="V10" s="108">
        <f t="shared" si="3"/>
        <v>-2437409.91</v>
      </c>
      <c r="W10" s="37">
        <f>IF(C10=0,"-",V10/C10)</f>
        <v>1.0000000123081474</v>
      </c>
      <c r="X10" s="36"/>
      <c r="Y10" s="36"/>
      <c r="Z10" s="36"/>
      <c r="AA10" s="36"/>
      <c r="AB10" s="36"/>
      <c r="AC10" s="36"/>
      <c r="AD10" s="36"/>
      <c r="AE10" s="43"/>
    </row>
    <row r="11" spans="1:32" x14ac:dyDescent="0.3">
      <c r="A11" s="2" t="s">
        <v>34</v>
      </c>
      <c r="B11" s="2" t="s">
        <v>35</v>
      </c>
      <c r="C11" s="135">
        <v>0</v>
      </c>
      <c r="D11" s="39">
        <v>0</v>
      </c>
      <c r="E11" s="39"/>
      <c r="F11" s="39">
        <v>0</v>
      </c>
      <c r="G11" s="39">
        <v>0</v>
      </c>
      <c r="H11" s="9">
        <f t="shared" si="4"/>
        <v>0</v>
      </c>
      <c r="I11" s="40" t="str">
        <f t="shared" si="8"/>
        <v>-</v>
      </c>
      <c r="J11" s="39">
        <v>0</v>
      </c>
      <c r="K11" s="39">
        <v>0</v>
      </c>
      <c r="L11" s="39">
        <v>0</v>
      </c>
      <c r="M11" s="39">
        <v>0</v>
      </c>
      <c r="N11" s="9">
        <f t="shared" si="0"/>
        <v>0</v>
      </c>
      <c r="O11" s="40" t="str">
        <f t="shared" si="1"/>
        <v>-</v>
      </c>
      <c r="P11" s="39">
        <v>0</v>
      </c>
      <c r="Q11" s="39">
        <v>0</v>
      </c>
      <c r="R11" s="39">
        <v>0</v>
      </c>
      <c r="S11" s="39">
        <v>0</v>
      </c>
      <c r="T11" s="9">
        <f t="shared" si="5"/>
        <v>0</v>
      </c>
      <c r="U11" s="40" t="str">
        <f t="shared" si="2"/>
        <v>-</v>
      </c>
      <c r="V11" s="108">
        <f t="shared" si="3"/>
        <v>0</v>
      </c>
      <c r="W11" s="37" t="str">
        <f t="shared" ref="W11:W15" si="13">IF(C11=0,"-",V11/C11)</f>
        <v>-</v>
      </c>
      <c r="X11" s="36"/>
      <c r="Y11" s="36"/>
      <c r="Z11" s="36"/>
      <c r="AA11" s="36"/>
      <c r="AB11" s="36"/>
      <c r="AC11" s="36"/>
      <c r="AD11" s="36"/>
      <c r="AE11" s="43"/>
    </row>
    <row r="12" spans="1:32" x14ac:dyDescent="0.3">
      <c r="A12" s="2" t="s">
        <v>36</v>
      </c>
      <c r="B12" s="2" t="s">
        <v>37</v>
      </c>
      <c r="C12" s="134">
        <v>-812469.96</v>
      </c>
      <c r="D12" s="31">
        <v>-36272.01</v>
      </c>
      <c r="E12" s="39">
        <v>-36272.01</v>
      </c>
      <c r="F12" s="39">
        <v>-36272.01</v>
      </c>
      <c r="G12" s="39">
        <v>-36272.01</v>
      </c>
      <c r="H12" s="9">
        <f t="shared" si="4"/>
        <v>-145088.04</v>
      </c>
      <c r="I12" s="40">
        <f t="shared" si="8"/>
        <v>0.17857649776983756</v>
      </c>
      <c r="J12" s="39">
        <v>-36272.01</v>
      </c>
      <c r="K12" s="39">
        <f>-36272.01-47150.73-47150.73</f>
        <v>-130573.47</v>
      </c>
      <c r="L12" s="39">
        <f>-36272.01-47150.73</f>
        <v>-83422.740000000005</v>
      </c>
      <c r="M12" s="39">
        <f>-36272.01-47150.73</f>
        <v>-83422.740000000005</v>
      </c>
      <c r="N12" s="9">
        <f t="shared" si="0"/>
        <v>-333690.96000000002</v>
      </c>
      <c r="O12" s="40">
        <f t="shared" si="1"/>
        <v>0.41071175111508129</v>
      </c>
      <c r="P12" s="31">
        <f>-36272.01-47150.73</f>
        <v>-83422.740000000005</v>
      </c>
      <c r="Q12" s="39">
        <f>-36272.01-47150.72</f>
        <v>-83422.73000000001</v>
      </c>
      <c r="R12" s="39">
        <f>-36272.01-47150.72</f>
        <v>-83422.73000000001</v>
      </c>
      <c r="S12" s="39">
        <f>-36272.01-47150.72</f>
        <v>-83422.73000000001</v>
      </c>
      <c r="T12" s="9">
        <f t="shared" si="5"/>
        <v>-333690.93000000005</v>
      </c>
      <c r="U12" s="40">
        <f t="shared" si="2"/>
        <v>0.41071171419063918</v>
      </c>
      <c r="V12" s="108">
        <f t="shared" si="3"/>
        <v>-812469.93</v>
      </c>
      <c r="W12" s="37">
        <f t="shared" si="13"/>
        <v>0.99999996307555805</v>
      </c>
      <c r="X12" s="36"/>
      <c r="Y12" s="36"/>
      <c r="Z12" s="36"/>
      <c r="AA12" s="36"/>
      <c r="AB12" s="36"/>
      <c r="AC12" s="36"/>
      <c r="AD12" s="36"/>
      <c r="AE12" s="43"/>
    </row>
    <row r="13" spans="1:32" x14ac:dyDescent="0.3">
      <c r="A13" s="2" t="s">
        <v>38</v>
      </c>
      <c r="B13" s="2" t="s">
        <v>39</v>
      </c>
      <c r="C13" s="135">
        <v>0</v>
      </c>
      <c r="D13" s="39">
        <v>0</v>
      </c>
      <c r="E13" s="39">
        <v>0</v>
      </c>
      <c r="F13" s="39">
        <v>0</v>
      </c>
      <c r="G13" s="39">
        <v>0</v>
      </c>
      <c r="H13" s="9">
        <f t="shared" si="4"/>
        <v>0</v>
      </c>
      <c r="I13" s="40" t="str">
        <f t="shared" si="8"/>
        <v>-</v>
      </c>
      <c r="J13" s="39">
        <v>0</v>
      </c>
      <c r="K13" s="39">
        <v>0</v>
      </c>
      <c r="L13" s="39">
        <v>0</v>
      </c>
      <c r="M13" s="39">
        <v>25000</v>
      </c>
      <c r="N13" s="9">
        <f t="shared" si="0"/>
        <v>25000</v>
      </c>
      <c r="O13" s="40" t="str">
        <f t="shared" si="1"/>
        <v>-</v>
      </c>
      <c r="P13" s="39">
        <f>Set!E404</f>
        <v>3637.81</v>
      </c>
      <c r="Q13" s="39">
        <v>0</v>
      </c>
      <c r="R13" s="39">
        <v>0</v>
      </c>
      <c r="S13" s="39">
        <v>0</v>
      </c>
      <c r="T13" s="9">
        <f t="shared" si="5"/>
        <v>3637.81</v>
      </c>
      <c r="U13" s="40" t="str">
        <f t="shared" si="2"/>
        <v>-</v>
      </c>
      <c r="V13" s="108">
        <f t="shared" si="3"/>
        <v>28637.81</v>
      </c>
      <c r="W13" s="37" t="str">
        <f t="shared" si="13"/>
        <v>-</v>
      </c>
      <c r="X13" s="36"/>
      <c r="Y13" s="36"/>
      <c r="Z13" s="36"/>
      <c r="AA13" s="36"/>
      <c r="AB13" s="36"/>
      <c r="AC13" s="36"/>
      <c r="AD13" s="36"/>
      <c r="AE13" s="43"/>
    </row>
    <row r="14" spans="1:32" x14ac:dyDescent="0.3">
      <c r="A14" s="2" t="s">
        <v>40</v>
      </c>
      <c r="B14" s="2" t="s">
        <v>41</v>
      </c>
      <c r="C14" s="135">
        <v>0</v>
      </c>
      <c r="D14" s="8">
        <v>0</v>
      </c>
      <c r="E14" s="8">
        <v>0</v>
      </c>
      <c r="F14" s="8">
        <v>0</v>
      </c>
      <c r="G14" s="8">
        <v>0</v>
      </c>
      <c r="H14" s="9">
        <f t="shared" si="4"/>
        <v>0</v>
      </c>
      <c r="I14" s="17" t="str">
        <f t="shared" si="8"/>
        <v>-</v>
      </c>
      <c r="J14" s="8">
        <v>0</v>
      </c>
      <c r="K14" s="8">
        <v>0</v>
      </c>
      <c r="L14" s="8">
        <v>0</v>
      </c>
      <c r="M14" s="8">
        <v>0</v>
      </c>
      <c r="N14" s="9">
        <f t="shared" si="0"/>
        <v>0</v>
      </c>
      <c r="O14" s="17" t="str">
        <f t="shared" si="1"/>
        <v>-</v>
      </c>
      <c r="P14" s="8">
        <v>0</v>
      </c>
      <c r="Q14" s="8">
        <v>0</v>
      </c>
      <c r="R14" s="8">
        <v>0</v>
      </c>
      <c r="S14" s="8">
        <v>0</v>
      </c>
      <c r="T14" s="9">
        <f t="shared" si="5"/>
        <v>0</v>
      </c>
      <c r="U14" s="17" t="str">
        <f t="shared" si="2"/>
        <v>-</v>
      </c>
      <c r="V14" s="108">
        <f t="shared" si="3"/>
        <v>0</v>
      </c>
      <c r="W14" s="35" t="str">
        <f t="shared" si="13"/>
        <v>-</v>
      </c>
      <c r="X14" s="36"/>
      <c r="Y14" s="36"/>
      <c r="Z14" s="36"/>
      <c r="AA14" s="36"/>
      <c r="AB14" s="36"/>
      <c r="AC14" s="36"/>
      <c r="AD14" s="36"/>
      <c r="AE14" s="43"/>
    </row>
    <row r="15" spans="1:32" x14ac:dyDescent="0.3">
      <c r="A15" s="2" t="s">
        <v>42</v>
      </c>
      <c r="B15" s="2" t="s">
        <v>43</v>
      </c>
      <c r="C15" s="135">
        <v>0</v>
      </c>
      <c r="D15" s="8">
        <v>0</v>
      </c>
      <c r="E15" s="8">
        <v>0</v>
      </c>
      <c r="F15" s="8">
        <v>0</v>
      </c>
      <c r="G15" s="8">
        <v>0</v>
      </c>
      <c r="H15" s="9">
        <f t="shared" si="4"/>
        <v>0</v>
      </c>
      <c r="I15" s="17" t="str">
        <f t="shared" si="8"/>
        <v>-</v>
      </c>
      <c r="J15" s="8">
        <v>0</v>
      </c>
      <c r="K15" s="8">
        <v>0</v>
      </c>
      <c r="L15" s="8">
        <v>0</v>
      </c>
      <c r="M15" s="8">
        <v>0</v>
      </c>
      <c r="N15" s="9">
        <f t="shared" si="0"/>
        <v>0</v>
      </c>
      <c r="O15" s="17" t="str">
        <f t="shared" si="1"/>
        <v>-</v>
      </c>
      <c r="P15" s="8">
        <v>0</v>
      </c>
      <c r="Q15" s="8">
        <v>0</v>
      </c>
      <c r="R15" s="8">
        <v>0</v>
      </c>
      <c r="S15" s="8">
        <v>0</v>
      </c>
      <c r="T15" s="9">
        <f t="shared" si="5"/>
        <v>0</v>
      </c>
      <c r="U15" s="17" t="str">
        <f t="shared" si="2"/>
        <v>-</v>
      </c>
      <c r="V15" s="108">
        <f t="shared" si="3"/>
        <v>0</v>
      </c>
      <c r="W15" s="35" t="str">
        <f t="shared" si="13"/>
        <v>-</v>
      </c>
      <c r="X15" s="36"/>
      <c r="Y15" s="36"/>
      <c r="Z15" s="36"/>
      <c r="AA15" s="36"/>
      <c r="AB15" s="36"/>
      <c r="AC15" s="36"/>
      <c r="AD15" s="36"/>
      <c r="AE15" s="43"/>
    </row>
    <row r="16" spans="1:32" s="38" customFormat="1" x14ac:dyDescent="0.3">
      <c r="A16" s="16" t="s">
        <v>44</v>
      </c>
      <c r="B16" s="16" t="s">
        <v>45</v>
      </c>
      <c r="C16" s="136">
        <f>SUM(C17:C18)</f>
        <v>11271136.35</v>
      </c>
      <c r="D16" s="69">
        <f t="shared" ref="D16:G16" si="14">SUM(D17:D18)</f>
        <v>11271136.35</v>
      </c>
      <c r="E16" s="69">
        <f t="shared" si="14"/>
        <v>0</v>
      </c>
      <c r="F16" s="69">
        <f t="shared" si="14"/>
        <v>0</v>
      </c>
      <c r="G16" s="69">
        <f t="shared" si="14"/>
        <v>0</v>
      </c>
      <c r="H16" s="9">
        <f t="shared" si="4"/>
        <v>11271136.35</v>
      </c>
      <c r="I16" s="17">
        <f t="shared" si="8"/>
        <v>1</v>
      </c>
      <c r="J16" s="69">
        <f t="shared" ref="J16:M16" si="15">SUM(J17:J18)</f>
        <v>0</v>
      </c>
      <c r="K16" s="69">
        <f t="shared" si="15"/>
        <v>0</v>
      </c>
      <c r="L16" s="69">
        <f t="shared" si="15"/>
        <v>0</v>
      </c>
      <c r="M16" s="69">
        <f t="shared" si="15"/>
        <v>0</v>
      </c>
      <c r="N16" s="9">
        <f t="shared" si="0"/>
        <v>0</v>
      </c>
      <c r="O16" s="17">
        <f t="shared" si="1"/>
        <v>0</v>
      </c>
      <c r="P16" s="69">
        <f t="shared" ref="P16:S16" si="16">SUM(P17:P18)</f>
        <v>0</v>
      </c>
      <c r="Q16" s="69">
        <f t="shared" si="16"/>
        <v>0</v>
      </c>
      <c r="R16" s="69">
        <f t="shared" si="16"/>
        <v>0</v>
      </c>
      <c r="S16" s="69">
        <f t="shared" si="16"/>
        <v>0</v>
      </c>
      <c r="T16" s="9">
        <f t="shared" si="5"/>
        <v>0</v>
      </c>
      <c r="U16" s="17">
        <f t="shared" si="2"/>
        <v>0</v>
      </c>
      <c r="V16" s="110">
        <f t="shared" si="3"/>
        <v>11271136.35</v>
      </c>
      <c r="W16" s="35">
        <f t="shared" ref="W16:W29" si="17">IF(C16=0,"-",V16/C16)</f>
        <v>1</v>
      </c>
      <c r="X16" s="70"/>
      <c r="Y16" s="70"/>
      <c r="Z16" s="70"/>
      <c r="AA16" s="70"/>
      <c r="AB16" s="70"/>
      <c r="AC16" s="70"/>
      <c r="AD16" s="70"/>
      <c r="AE16" s="71"/>
    </row>
    <row r="17" spans="1:31" x14ac:dyDescent="0.3">
      <c r="A17" s="2" t="s">
        <v>46</v>
      </c>
      <c r="B17" s="2" t="s">
        <v>47</v>
      </c>
      <c r="C17" s="135">
        <v>11271136.35</v>
      </c>
      <c r="D17" s="25">
        <f>Jan!H8+Jan!H12+Jan!H15+Jan!H18+Jan!H21</f>
        <v>11271136.35</v>
      </c>
      <c r="E17" s="25">
        <v>0</v>
      </c>
      <c r="F17" s="25">
        <v>0</v>
      </c>
      <c r="G17" s="25">
        <v>0</v>
      </c>
      <c r="H17" s="73">
        <f t="shared" si="4"/>
        <v>11271136.35</v>
      </c>
      <c r="I17" s="26">
        <f t="shared" si="8"/>
        <v>1</v>
      </c>
      <c r="J17" s="25">
        <v>0</v>
      </c>
      <c r="K17" s="25">
        <v>0</v>
      </c>
      <c r="L17" s="25">
        <v>0</v>
      </c>
      <c r="M17" s="25">
        <v>0</v>
      </c>
      <c r="N17" s="73">
        <f t="shared" si="0"/>
        <v>0</v>
      </c>
      <c r="O17" s="26">
        <f t="shared" si="1"/>
        <v>0</v>
      </c>
      <c r="P17" s="25">
        <v>0</v>
      </c>
      <c r="Q17" s="25">
        <v>0</v>
      </c>
      <c r="R17" s="25">
        <v>0</v>
      </c>
      <c r="S17" s="25">
        <v>0</v>
      </c>
      <c r="T17" s="73">
        <f t="shared" si="5"/>
        <v>0</v>
      </c>
      <c r="U17" s="26">
        <f t="shared" si="2"/>
        <v>0</v>
      </c>
      <c r="V17" s="109">
        <f t="shared" si="3"/>
        <v>11271136.35</v>
      </c>
      <c r="W17" s="37">
        <f t="shared" si="17"/>
        <v>1</v>
      </c>
      <c r="X17" s="36"/>
      <c r="Y17" s="36"/>
      <c r="Z17" s="36"/>
      <c r="AA17" s="36"/>
      <c r="AB17" s="36"/>
      <c r="AC17" s="36"/>
      <c r="AD17" s="36"/>
      <c r="AE17" s="43"/>
    </row>
    <row r="18" spans="1:31" x14ac:dyDescent="0.3">
      <c r="A18" s="2" t="s">
        <v>48</v>
      </c>
      <c r="B18" s="2" t="s">
        <v>49</v>
      </c>
      <c r="C18" s="30">
        <f>SUM(C19:C20)</f>
        <v>0</v>
      </c>
      <c r="D18" s="31">
        <f t="shared" ref="D18:G18" si="18">SUM(D19:D20)</f>
        <v>0</v>
      </c>
      <c r="E18" s="31">
        <f t="shared" si="18"/>
        <v>0</v>
      </c>
      <c r="F18" s="31">
        <f t="shared" si="18"/>
        <v>0</v>
      </c>
      <c r="G18" s="31">
        <f t="shared" si="18"/>
        <v>0</v>
      </c>
      <c r="H18" s="9">
        <f t="shared" si="4"/>
        <v>0</v>
      </c>
      <c r="I18" s="17" t="str">
        <f t="shared" si="8"/>
        <v>-</v>
      </c>
      <c r="J18" s="31">
        <f t="shared" ref="J18:M18" si="19">SUM(J19:J20)</f>
        <v>0</v>
      </c>
      <c r="K18" s="31">
        <f t="shared" si="19"/>
        <v>0</v>
      </c>
      <c r="L18" s="31">
        <f t="shared" si="19"/>
        <v>0</v>
      </c>
      <c r="M18" s="31">
        <f t="shared" si="19"/>
        <v>0</v>
      </c>
      <c r="N18" s="9">
        <f t="shared" si="0"/>
        <v>0</v>
      </c>
      <c r="O18" s="17" t="str">
        <f t="shared" si="1"/>
        <v>-</v>
      </c>
      <c r="P18" s="31">
        <f t="shared" ref="P18:S18" si="20">SUM(P19:P20)</f>
        <v>0</v>
      </c>
      <c r="Q18" s="31">
        <f t="shared" si="20"/>
        <v>0</v>
      </c>
      <c r="R18" s="31">
        <f t="shared" si="20"/>
        <v>0</v>
      </c>
      <c r="S18" s="31">
        <f t="shared" si="20"/>
        <v>0</v>
      </c>
      <c r="T18" s="9"/>
      <c r="U18" s="17" t="str">
        <f t="shared" ref="U18:U20" si="21">IF(C18=0,"-",T18/C18)</f>
        <v>-</v>
      </c>
      <c r="V18" s="108">
        <f t="shared" si="3"/>
        <v>0</v>
      </c>
      <c r="W18" s="35" t="str">
        <f t="shared" si="17"/>
        <v>-</v>
      </c>
      <c r="X18" s="36"/>
      <c r="Y18" s="36"/>
      <c r="Z18" s="130"/>
      <c r="AA18" s="36"/>
      <c r="AB18" s="36"/>
      <c r="AC18" s="36"/>
      <c r="AD18" s="36"/>
      <c r="AE18" s="43"/>
    </row>
    <row r="19" spans="1:31" x14ac:dyDescent="0.3">
      <c r="A19" s="2" t="s">
        <v>50</v>
      </c>
      <c r="B19" s="2" t="s">
        <v>51</v>
      </c>
      <c r="C19" s="30">
        <v>0</v>
      </c>
      <c r="D19" s="25">
        <v>0</v>
      </c>
      <c r="E19" s="25">
        <v>0</v>
      </c>
      <c r="F19" s="8">
        <v>0</v>
      </c>
      <c r="G19" s="8">
        <v>0</v>
      </c>
      <c r="H19" s="9">
        <f t="shared" si="4"/>
        <v>0</v>
      </c>
      <c r="I19" s="17" t="str">
        <f t="shared" si="8"/>
        <v>-</v>
      </c>
      <c r="J19" s="25">
        <v>0</v>
      </c>
      <c r="K19" s="25">
        <v>0</v>
      </c>
      <c r="L19" s="8">
        <v>0</v>
      </c>
      <c r="M19" s="8">
        <v>0</v>
      </c>
      <c r="N19" s="9">
        <f t="shared" si="0"/>
        <v>0</v>
      </c>
      <c r="O19" s="17" t="str">
        <f t="shared" si="1"/>
        <v>-</v>
      </c>
      <c r="P19" s="25">
        <v>0</v>
      </c>
      <c r="Q19" s="25">
        <v>0</v>
      </c>
      <c r="R19" s="8">
        <v>0</v>
      </c>
      <c r="S19" s="8">
        <v>0</v>
      </c>
      <c r="T19" s="9"/>
      <c r="U19" s="17" t="str">
        <f t="shared" si="21"/>
        <v>-</v>
      </c>
      <c r="V19" s="108">
        <f t="shared" si="3"/>
        <v>0</v>
      </c>
      <c r="W19" s="35" t="str">
        <f t="shared" si="17"/>
        <v>-</v>
      </c>
      <c r="X19" s="36"/>
      <c r="Y19" s="36"/>
      <c r="Z19" s="36"/>
      <c r="AA19" s="36"/>
      <c r="AB19" s="36"/>
      <c r="AC19" s="36"/>
      <c r="AD19" s="36"/>
      <c r="AE19" s="43"/>
    </row>
    <row r="20" spans="1:31" x14ac:dyDescent="0.3">
      <c r="A20" s="2" t="s">
        <v>52</v>
      </c>
      <c r="B20" s="2" t="s">
        <v>53</v>
      </c>
      <c r="C20" s="30">
        <v>0</v>
      </c>
      <c r="D20" s="25">
        <v>0</v>
      </c>
      <c r="E20" s="25">
        <v>0</v>
      </c>
      <c r="F20" s="8">
        <v>0</v>
      </c>
      <c r="G20" s="8">
        <v>0</v>
      </c>
      <c r="H20" s="9">
        <f t="shared" si="4"/>
        <v>0</v>
      </c>
      <c r="I20" s="17" t="str">
        <f t="shared" si="8"/>
        <v>-</v>
      </c>
      <c r="J20" s="25">
        <v>0</v>
      </c>
      <c r="K20" s="25">
        <v>0</v>
      </c>
      <c r="L20" s="8">
        <v>0</v>
      </c>
      <c r="M20" s="8">
        <v>0</v>
      </c>
      <c r="N20" s="9">
        <f t="shared" si="0"/>
        <v>0</v>
      </c>
      <c r="O20" s="17" t="str">
        <f t="shared" si="1"/>
        <v>-</v>
      </c>
      <c r="P20" s="25">
        <v>0</v>
      </c>
      <c r="Q20" s="25">
        <v>0</v>
      </c>
      <c r="R20" s="8">
        <v>0</v>
      </c>
      <c r="S20" s="8">
        <v>0</v>
      </c>
      <c r="T20" s="9"/>
      <c r="U20" s="17" t="str">
        <f t="shared" si="21"/>
        <v>-</v>
      </c>
      <c r="V20" s="108">
        <f t="shared" si="3"/>
        <v>0</v>
      </c>
      <c r="W20" s="35" t="str">
        <f t="shared" si="17"/>
        <v>-</v>
      </c>
      <c r="X20" s="36"/>
      <c r="Y20" s="36"/>
      <c r="Z20" s="36"/>
      <c r="AA20" s="36"/>
      <c r="AB20" s="36"/>
      <c r="AC20" s="36"/>
      <c r="AD20" s="36"/>
      <c r="AE20" s="43"/>
    </row>
    <row r="21" spans="1:31" x14ac:dyDescent="0.3">
      <c r="A21" s="16" t="s">
        <v>54</v>
      </c>
      <c r="B21" s="16" t="s">
        <v>55</v>
      </c>
      <c r="C21" s="29">
        <f>C22</f>
        <v>0</v>
      </c>
      <c r="D21" s="6">
        <f>D22</f>
        <v>0</v>
      </c>
      <c r="E21" s="6">
        <f t="shared" ref="E21:G21" si="22">E22</f>
        <v>0</v>
      </c>
      <c r="F21" s="6">
        <f t="shared" si="22"/>
        <v>0</v>
      </c>
      <c r="G21" s="6">
        <f t="shared" si="22"/>
        <v>0</v>
      </c>
      <c r="H21" s="9">
        <f t="shared" si="4"/>
        <v>0</v>
      </c>
      <c r="I21" s="17" t="str">
        <f t="shared" si="8"/>
        <v>-</v>
      </c>
      <c r="J21" s="6">
        <f>J22</f>
        <v>0</v>
      </c>
      <c r="K21" s="6">
        <f t="shared" ref="K21:M21" si="23">K22</f>
        <v>0</v>
      </c>
      <c r="L21" s="6">
        <f t="shared" si="23"/>
        <v>0</v>
      </c>
      <c r="M21" s="6">
        <f t="shared" si="23"/>
        <v>0</v>
      </c>
      <c r="N21" s="9">
        <f t="shared" si="0"/>
        <v>0</v>
      </c>
      <c r="O21" s="17" t="str">
        <f t="shared" si="1"/>
        <v>-</v>
      </c>
      <c r="P21" s="6">
        <f>P22</f>
        <v>0</v>
      </c>
      <c r="Q21" s="6">
        <f t="shared" ref="Q21:S21" si="24">Q22</f>
        <v>0</v>
      </c>
      <c r="R21" s="6">
        <f t="shared" si="24"/>
        <v>0</v>
      </c>
      <c r="S21" s="6">
        <f t="shared" si="24"/>
        <v>0</v>
      </c>
      <c r="T21" s="9">
        <f t="shared" si="5"/>
        <v>0</v>
      </c>
      <c r="U21" s="17" t="str">
        <f t="shared" si="2"/>
        <v>-</v>
      </c>
      <c r="V21" s="108">
        <f t="shared" si="3"/>
        <v>0</v>
      </c>
      <c r="W21" s="35" t="str">
        <f t="shared" si="17"/>
        <v>-</v>
      </c>
      <c r="X21" s="36"/>
      <c r="Y21" s="36"/>
      <c r="Z21" s="36"/>
      <c r="AA21" s="36"/>
      <c r="AB21" s="36"/>
      <c r="AC21" s="36"/>
      <c r="AD21" s="36"/>
      <c r="AE21" s="43"/>
    </row>
    <row r="22" spans="1:31" x14ac:dyDescent="0.3">
      <c r="A22" s="16" t="s">
        <v>56</v>
      </c>
      <c r="B22" s="16" t="s">
        <v>57</v>
      </c>
      <c r="C22" s="133">
        <v>0</v>
      </c>
      <c r="D22" s="8">
        <v>0</v>
      </c>
      <c r="E22" s="8">
        <v>0</v>
      </c>
      <c r="F22" s="8">
        <v>0</v>
      </c>
      <c r="G22" s="8">
        <v>0</v>
      </c>
      <c r="H22" s="9">
        <f t="shared" si="4"/>
        <v>0</v>
      </c>
      <c r="I22" s="17" t="str">
        <f t="shared" si="8"/>
        <v>-</v>
      </c>
      <c r="J22" s="8">
        <v>0</v>
      </c>
      <c r="K22" s="8">
        <v>0</v>
      </c>
      <c r="L22" s="8">
        <v>0</v>
      </c>
      <c r="M22" s="8">
        <v>0</v>
      </c>
      <c r="N22" s="9">
        <f t="shared" si="0"/>
        <v>0</v>
      </c>
      <c r="O22" s="17" t="str">
        <f t="shared" si="1"/>
        <v>-</v>
      </c>
      <c r="P22" s="8">
        <v>0</v>
      </c>
      <c r="Q22" s="8">
        <v>0</v>
      </c>
      <c r="R22" s="8">
        <v>0</v>
      </c>
      <c r="S22" s="8">
        <v>0</v>
      </c>
      <c r="T22" s="9">
        <f t="shared" si="5"/>
        <v>0</v>
      </c>
      <c r="U22" s="17" t="str">
        <f t="shared" si="2"/>
        <v>-</v>
      </c>
      <c r="V22" s="108">
        <f t="shared" si="3"/>
        <v>0</v>
      </c>
      <c r="W22" s="35" t="str">
        <f t="shared" si="17"/>
        <v>-</v>
      </c>
      <c r="X22" s="36"/>
      <c r="Y22" s="36"/>
      <c r="Z22" s="36"/>
      <c r="AA22" s="36"/>
      <c r="AB22" s="36"/>
      <c r="AC22" s="36"/>
      <c r="AD22" s="36"/>
      <c r="AE22" s="43"/>
    </row>
    <row r="23" spans="1:31" x14ac:dyDescent="0.3">
      <c r="A23" s="16" t="s">
        <v>58</v>
      </c>
      <c r="B23" s="16" t="s">
        <v>59</v>
      </c>
      <c r="C23" s="29">
        <f>C24+C29</f>
        <v>0</v>
      </c>
      <c r="D23" s="6">
        <f>D24+D29</f>
        <v>0</v>
      </c>
      <c r="E23" s="6">
        <f>E24+E29</f>
        <v>0</v>
      </c>
      <c r="F23" s="6">
        <f>F24+F29</f>
        <v>40099.440000000002</v>
      </c>
      <c r="G23" s="6">
        <f>G24+G29</f>
        <v>0</v>
      </c>
      <c r="H23" s="9">
        <f t="shared" si="4"/>
        <v>40099.440000000002</v>
      </c>
      <c r="I23" s="17" t="str">
        <f t="shared" si="8"/>
        <v>-</v>
      </c>
      <c r="J23" s="6">
        <f>J24+J29</f>
        <v>0</v>
      </c>
      <c r="K23" s="6">
        <f>K24+K29</f>
        <v>0</v>
      </c>
      <c r="L23" s="6">
        <f>L24+L29</f>
        <v>0</v>
      </c>
      <c r="M23" s="6">
        <f>M24+M29</f>
        <v>0</v>
      </c>
      <c r="N23" s="9">
        <f t="shared" si="0"/>
        <v>0</v>
      </c>
      <c r="O23" s="17" t="str">
        <f t="shared" si="1"/>
        <v>-</v>
      </c>
      <c r="P23" s="6">
        <f>P24+P29</f>
        <v>0</v>
      </c>
      <c r="Q23" s="6">
        <f>Q24+Q29</f>
        <v>0</v>
      </c>
      <c r="R23" s="6">
        <f>R24+R29</f>
        <v>0</v>
      </c>
      <c r="S23" s="6">
        <f>S24+S29</f>
        <v>0</v>
      </c>
      <c r="T23" s="9">
        <f t="shared" si="5"/>
        <v>0</v>
      </c>
      <c r="U23" s="17" t="str">
        <f t="shared" si="2"/>
        <v>-</v>
      </c>
      <c r="V23" s="108">
        <f t="shared" si="3"/>
        <v>40099.440000000002</v>
      </c>
      <c r="W23" s="35" t="str">
        <f t="shared" si="17"/>
        <v>-</v>
      </c>
      <c r="X23" s="36"/>
      <c r="Y23" s="36"/>
      <c r="Z23" s="36"/>
      <c r="AA23" s="36"/>
      <c r="AB23" s="36"/>
      <c r="AC23" s="36"/>
      <c r="AD23" s="36"/>
      <c r="AE23" s="43"/>
    </row>
    <row r="24" spans="1:31" x14ac:dyDescent="0.3">
      <c r="A24" s="16" t="s">
        <v>60</v>
      </c>
      <c r="B24" s="16" t="s">
        <v>61</v>
      </c>
      <c r="C24" s="29">
        <f>SUM(C25:C28)</f>
        <v>0</v>
      </c>
      <c r="D24" s="6">
        <f t="shared" ref="D24:F24" si="25">SUM(D25:D28)</f>
        <v>0</v>
      </c>
      <c r="E24" s="6">
        <f t="shared" si="25"/>
        <v>0</v>
      </c>
      <c r="F24" s="6">
        <f t="shared" si="25"/>
        <v>40099.440000000002</v>
      </c>
      <c r="G24" s="6">
        <f>SUM(G25:G28)</f>
        <v>0</v>
      </c>
      <c r="H24" s="9">
        <f t="shared" si="4"/>
        <v>40099.440000000002</v>
      </c>
      <c r="I24" s="17" t="str">
        <f t="shared" si="8"/>
        <v>-</v>
      </c>
      <c r="J24" s="6">
        <f t="shared" ref="J24:L24" si="26">SUM(J25:J28)</f>
        <v>0</v>
      </c>
      <c r="K24" s="6">
        <f t="shared" si="26"/>
        <v>0</v>
      </c>
      <c r="L24" s="6">
        <f t="shared" si="26"/>
        <v>0</v>
      </c>
      <c r="M24" s="6">
        <f>SUM(M25:M28)</f>
        <v>0</v>
      </c>
      <c r="N24" s="9">
        <f t="shared" si="0"/>
        <v>0</v>
      </c>
      <c r="O24" s="17" t="str">
        <f t="shared" si="1"/>
        <v>-</v>
      </c>
      <c r="P24" s="6">
        <f t="shared" ref="P24:R24" si="27">SUM(P25:P28)</f>
        <v>0</v>
      </c>
      <c r="Q24" s="6">
        <f t="shared" si="27"/>
        <v>0</v>
      </c>
      <c r="R24" s="6">
        <f t="shared" si="27"/>
        <v>0</v>
      </c>
      <c r="S24" s="6">
        <f>SUM(S25:S28)</f>
        <v>0</v>
      </c>
      <c r="T24" s="9">
        <f t="shared" si="5"/>
        <v>0</v>
      </c>
      <c r="U24" s="17" t="str">
        <f t="shared" si="2"/>
        <v>-</v>
      </c>
      <c r="V24" s="108">
        <f t="shared" si="3"/>
        <v>40099.440000000002</v>
      </c>
      <c r="W24" s="35" t="str">
        <f t="shared" si="17"/>
        <v>-</v>
      </c>
      <c r="X24" s="36"/>
      <c r="Y24" s="36"/>
      <c r="Z24" s="36"/>
      <c r="AA24" s="36"/>
      <c r="AB24" s="36"/>
      <c r="AC24" s="36"/>
      <c r="AD24" s="36"/>
      <c r="AE24" s="43"/>
    </row>
    <row r="25" spans="1:31" ht="27.6" x14ac:dyDescent="0.3">
      <c r="A25" s="2" t="s">
        <v>62</v>
      </c>
      <c r="B25" s="2" t="s">
        <v>63</v>
      </c>
      <c r="C25" s="30">
        <v>0</v>
      </c>
      <c r="D25" s="8">
        <v>0</v>
      </c>
      <c r="E25" s="8">
        <v>0</v>
      </c>
      <c r="F25" s="8">
        <f>40099.44</f>
        <v>40099.440000000002</v>
      </c>
      <c r="G25" s="8">
        <v>0</v>
      </c>
      <c r="H25" s="9">
        <f t="shared" si="4"/>
        <v>40099.440000000002</v>
      </c>
      <c r="I25" s="17" t="str">
        <f t="shared" si="8"/>
        <v>-</v>
      </c>
      <c r="J25" s="8">
        <v>0</v>
      </c>
      <c r="K25" s="8">
        <v>0</v>
      </c>
      <c r="L25" s="8">
        <v>0</v>
      </c>
      <c r="M25" s="8">
        <v>0</v>
      </c>
      <c r="N25" s="9">
        <f t="shared" si="0"/>
        <v>0</v>
      </c>
      <c r="O25" s="17" t="str">
        <f t="shared" si="1"/>
        <v>-</v>
      </c>
      <c r="P25" s="8">
        <v>0</v>
      </c>
      <c r="Q25" s="8">
        <v>0</v>
      </c>
      <c r="R25" s="8">
        <v>0</v>
      </c>
      <c r="S25" s="8">
        <v>0</v>
      </c>
      <c r="T25" s="9">
        <f t="shared" si="5"/>
        <v>0</v>
      </c>
      <c r="U25" s="17" t="str">
        <f t="shared" si="2"/>
        <v>-</v>
      </c>
      <c r="V25" s="108">
        <f t="shared" si="3"/>
        <v>40099.440000000002</v>
      </c>
      <c r="W25" s="35" t="str">
        <f t="shared" si="17"/>
        <v>-</v>
      </c>
      <c r="X25" s="36"/>
      <c r="Y25" s="36"/>
      <c r="Z25" s="36"/>
      <c r="AA25" s="36"/>
      <c r="AB25" s="36"/>
      <c r="AC25" s="36"/>
      <c r="AD25" s="36"/>
      <c r="AE25" s="43"/>
    </row>
    <row r="26" spans="1:31" x14ac:dyDescent="0.3">
      <c r="A26" s="2" t="s">
        <v>64</v>
      </c>
      <c r="B26" s="2" t="s">
        <v>65</v>
      </c>
      <c r="C26" s="30">
        <v>0</v>
      </c>
      <c r="D26" s="8">
        <v>0</v>
      </c>
      <c r="E26" s="8">
        <v>0</v>
      </c>
      <c r="F26" s="8">
        <v>0</v>
      </c>
      <c r="G26" s="8">
        <v>0</v>
      </c>
      <c r="H26" s="9">
        <f t="shared" si="4"/>
        <v>0</v>
      </c>
      <c r="I26" s="17" t="str">
        <f t="shared" si="8"/>
        <v>-</v>
      </c>
      <c r="J26" s="8">
        <v>0</v>
      </c>
      <c r="K26" s="8">
        <v>0</v>
      </c>
      <c r="L26" s="8">
        <v>0</v>
      </c>
      <c r="M26" s="8">
        <v>0</v>
      </c>
      <c r="N26" s="9">
        <f t="shared" si="0"/>
        <v>0</v>
      </c>
      <c r="O26" s="17" t="str">
        <f t="shared" si="1"/>
        <v>-</v>
      </c>
      <c r="P26" s="8">
        <v>0</v>
      </c>
      <c r="Q26" s="8">
        <v>0</v>
      </c>
      <c r="R26" s="8">
        <v>0</v>
      </c>
      <c r="S26" s="8">
        <v>0</v>
      </c>
      <c r="T26" s="9">
        <f t="shared" si="5"/>
        <v>0</v>
      </c>
      <c r="U26" s="17" t="str">
        <f t="shared" si="2"/>
        <v>-</v>
      </c>
      <c r="V26" s="108">
        <f t="shared" si="3"/>
        <v>0</v>
      </c>
      <c r="W26" s="35" t="str">
        <f t="shared" si="17"/>
        <v>-</v>
      </c>
      <c r="X26" s="36"/>
      <c r="Y26" s="36"/>
      <c r="Z26" s="36"/>
      <c r="AA26" s="36"/>
      <c r="AB26" s="36"/>
      <c r="AC26" s="36"/>
      <c r="AD26" s="36"/>
      <c r="AE26" s="43"/>
    </row>
    <row r="27" spans="1:31" x14ac:dyDescent="0.3">
      <c r="A27" s="2" t="s">
        <v>66</v>
      </c>
      <c r="B27" s="2" t="s">
        <v>67</v>
      </c>
      <c r="C27" s="30">
        <v>0</v>
      </c>
      <c r="D27" s="25">
        <v>0</v>
      </c>
      <c r="E27" s="25">
        <v>0</v>
      </c>
      <c r="F27" s="25">
        <v>0</v>
      </c>
      <c r="G27" s="25">
        <v>0</v>
      </c>
      <c r="H27" s="9">
        <f t="shared" si="4"/>
        <v>0</v>
      </c>
      <c r="I27" s="26" t="str">
        <f t="shared" si="8"/>
        <v>-</v>
      </c>
      <c r="J27" s="25">
        <v>0</v>
      </c>
      <c r="K27" s="25">
        <v>0</v>
      </c>
      <c r="L27" s="25">
        <v>0</v>
      </c>
      <c r="M27" s="25">
        <v>0</v>
      </c>
      <c r="N27" s="9">
        <f t="shared" si="0"/>
        <v>0</v>
      </c>
      <c r="O27" s="26" t="str">
        <f t="shared" si="1"/>
        <v>-</v>
      </c>
      <c r="P27" s="25">
        <v>0</v>
      </c>
      <c r="Q27" s="25">
        <v>0</v>
      </c>
      <c r="R27" s="25">
        <v>0</v>
      </c>
      <c r="S27" s="25">
        <v>0</v>
      </c>
      <c r="T27" s="9">
        <f t="shared" si="5"/>
        <v>0</v>
      </c>
      <c r="U27" s="26" t="str">
        <f t="shared" si="2"/>
        <v>-</v>
      </c>
      <c r="V27" s="108">
        <f t="shared" si="3"/>
        <v>0</v>
      </c>
      <c r="W27" s="37" t="str">
        <f t="shared" si="17"/>
        <v>-</v>
      </c>
      <c r="X27" s="36"/>
      <c r="Y27" s="36"/>
      <c r="Z27" s="36"/>
      <c r="AA27" s="36"/>
      <c r="AB27" s="36"/>
      <c r="AC27" s="36"/>
      <c r="AD27" s="36"/>
      <c r="AE27" s="43"/>
    </row>
    <row r="28" spans="1:31" x14ac:dyDescent="0.3">
      <c r="A28" s="2" t="s">
        <v>68</v>
      </c>
      <c r="B28" s="2" t="s">
        <v>69</v>
      </c>
      <c r="C28" s="30">
        <v>0</v>
      </c>
      <c r="D28" s="25">
        <v>0</v>
      </c>
      <c r="E28" s="25">
        <v>0</v>
      </c>
      <c r="F28" s="25">
        <v>0</v>
      </c>
      <c r="G28" s="25">
        <v>0</v>
      </c>
      <c r="H28" s="9">
        <f t="shared" ref="H28" si="28">SUM(D28:G28)</f>
        <v>0</v>
      </c>
      <c r="I28" s="26" t="str">
        <f t="shared" ref="I28" si="29">IF(C28=0,"-",H28/C28)</f>
        <v>-</v>
      </c>
      <c r="J28" s="25">
        <v>0</v>
      </c>
      <c r="K28" s="25">
        <v>0</v>
      </c>
      <c r="L28" s="25">
        <v>0</v>
      </c>
      <c r="M28" s="25">
        <v>0</v>
      </c>
      <c r="N28" s="9">
        <f t="shared" si="0"/>
        <v>0</v>
      </c>
      <c r="O28" s="26" t="str">
        <f t="shared" si="1"/>
        <v>-</v>
      </c>
      <c r="P28" s="25">
        <v>0</v>
      </c>
      <c r="Q28" s="25">
        <v>0</v>
      </c>
      <c r="R28" s="25">
        <v>0</v>
      </c>
      <c r="S28" s="25">
        <v>0</v>
      </c>
      <c r="T28" s="9">
        <f t="shared" si="5"/>
        <v>0</v>
      </c>
      <c r="U28" s="26" t="str">
        <f t="shared" si="2"/>
        <v>-</v>
      </c>
      <c r="V28" s="108">
        <f t="shared" si="3"/>
        <v>0</v>
      </c>
      <c r="W28" s="37" t="str">
        <f t="shared" si="17"/>
        <v>-</v>
      </c>
      <c r="X28" s="36"/>
      <c r="Y28" s="36"/>
      <c r="Z28" s="36"/>
      <c r="AA28" s="36"/>
      <c r="AB28" s="36"/>
      <c r="AC28" s="36"/>
      <c r="AD28" s="36"/>
      <c r="AE28" s="43"/>
    </row>
    <row r="29" spans="1:31" x14ac:dyDescent="0.3">
      <c r="A29" s="16" t="s">
        <v>70</v>
      </c>
      <c r="B29" s="16" t="s">
        <v>71</v>
      </c>
      <c r="C29" s="133">
        <v>0</v>
      </c>
      <c r="D29" s="8">
        <v>0</v>
      </c>
      <c r="E29" s="8">
        <v>0</v>
      </c>
      <c r="F29" s="8">
        <v>0</v>
      </c>
      <c r="G29" s="8">
        <v>0</v>
      </c>
      <c r="H29" s="9">
        <f t="shared" si="4"/>
        <v>0</v>
      </c>
      <c r="I29" s="17" t="str">
        <f t="shared" si="8"/>
        <v>-</v>
      </c>
      <c r="J29" s="8">
        <v>0</v>
      </c>
      <c r="K29" s="8">
        <v>0</v>
      </c>
      <c r="L29" s="8">
        <v>0</v>
      </c>
      <c r="M29" s="8">
        <v>0</v>
      </c>
      <c r="N29" s="9">
        <f t="shared" si="0"/>
        <v>0</v>
      </c>
      <c r="O29" s="17" t="str">
        <f t="shared" si="1"/>
        <v>-</v>
      </c>
      <c r="P29" s="8">
        <v>0</v>
      </c>
      <c r="Q29" s="8">
        <v>0</v>
      </c>
      <c r="R29" s="8">
        <v>0</v>
      </c>
      <c r="S29" s="8">
        <v>0</v>
      </c>
      <c r="T29" s="9">
        <f t="shared" si="5"/>
        <v>0</v>
      </c>
      <c r="U29" s="17" t="str">
        <f>IF(C29=0,"-",T29/C29)</f>
        <v>-</v>
      </c>
      <c r="V29" s="108">
        <f t="shared" si="3"/>
        <v>0</v>
      </c>
      <c r="W29" s="35" t="str">
        <f t="shared" si="17"/>
        <v>-</v>
      </c>
      <c r="X29" s="36"/>
      <c r="Y29" s="36"/>
      <c r="Z29" s="36"/>
      <c r="AA29" s="36"/>
      <c r="AB29" s="36"/>
      <c r="AC29" s="36"/>
      <c r="AD29" s="36"/>
      <c r="AE29" s="43"/>
    </row>
    <row r="30" spans="1:31" x14ac:dyDescent="0.3">
      <c r="A30" s="11"/>
      <c r="B30" s="11"/>
      <c r="C30" s="137"/>
      <c r="X30" s="36"/>
      <c r="Y30" s="36"/>
      <c r="Z30" s="36"/>
      <c r="AA30" s="36"/>
      <c r="AB30" s="36"/>
      <c r="AC30" s="36"/>
      <c r="AD30" s="36"/>
      <c r="AE30" s="43"/>
    </row>
    <row r="31" spans="1:31" x14ac:dyDescent="0.3">
      <c r="A31" s="11"/>
      <c r="B31" s="12" t="s">
        <v>72</v>
      </c>
      <c r="C31" s="138"/>
      <c r="Q31" s="23"/>
      <c r="X31" s="36"/>
      <c r="Y31" s="36"/>
      <c r="Z31" s="36"/>
      <c r="AA31" s="36"/>
      <c r="AB31" s="36"/>
      <c r="AC31" s="36"/>
      <c r="AD31" s="36"/>
      <c r="AE31" s="43"/>
    </row>
    <row r="32" spans="1:31" x14ac:dyDescent="0.3">
      <c r="A32" s="11"/>
      <c r="B32" s="12"/>
      <c r="C32" s="131"/>
      <c r="X32" s="36"/>
      <c r="Y32" s="36"/>
      <c r="Z32" s="36"/>
      <c r="AA32" s="36"/>
      <c r="AB32" s="36"/>
      <c r="AC32" s="36"/>
      <c r="AD32" s="36"/>
      <c r="AE32" s="43"/>
    </row>
    <row r="33" spans="1:31" ht="41.4" x14ac:dyDescent="0.3">
      <c r="A33" s="11"/>
      <c r="B33" s="1" t="s">
        <v>73</v>
      </c>
      <c r="C33" s="132" t="s">
        <v>5</v>
      </c>
      <c r="D33" s="33" t="s">
        <v>6</v>
      </c>
      <c r="E33" s="33" t="s">
        <v>7</v>
      </c>
      <c r="F33" s="32" t="s">
        <v>8</v>
      </c>
      <c r="G33" s="33" t="s">
        <v>9</v>
      </c>
      <c r="H33" s="32" t="s">
        <v>10</v>
      </c>
      <c r="I33" s="4" t="s">
        <v>11</v>
      </c>
      <c r="J33" s="33" t="s">
        <v>12</v>
      </c>
      <c r="K33" s="32" t="s">
        <v>13</v>
      </c>
      <c r="L33" s="32" t="s">
        <v>14</v>
      </c>
      <c r="M33" s="129" t="s">
        <v>15</v>
      </c>
      <c r="N33" s="32" t="s">
        <v>16</v>
      </c>
      <c r="O33" s="4" t="s">
        <v>17</v>
      </c>
      <c r="P33" s="32" t="s">
        <v>18</v>
      </c>
      <c r="Q33" s="32" t="s">
        <v>19</v>
      </c>
      <c r="R33" s="32" t="s">
        <v>20</v>
      </c>
      <c r="S33" s="32" t="s">
        <v>21</v>
      </c>
      <c r="T33" s="32" t="s">
        <v>22</v>
      </c>
      <c r="U33" s="5" t="s">
        <v>23</v>
      </c>
      <c r="V33" s="111" t="s">
        <v>24</v>
      </c>
      <c r="W33" s="34" t="s">
        <v>25</v>
      </c>
      <c r="X33" s="36"/>
      <c r="Y33" s="36"/>
      <c r="Z33" s="36"/>
      <c r="AA33" s="36"/>
      <c r="AB33" s="36"/>
      <c r="AC33" s="36"/>
      <c r="AD33" s="36"/>
      <c r="AE33" s="43"/>
    </row>
    <row r="34" spans="1:31" x14ac:dyDescent="0.3">
      <c r="A34" s="16" t="s">
        <v>74</v>
      </c>
      <c r="B34" s="16" t="s">
        <v>75</v>
      </c>
      <c r="C34" s="29">
        <f>C35+C36+C41</f>
        <v>90788722.469999999</v>
      </c>
      <c r="D34" s="6">
        <f>D35+D36+D41</f>
        <v>3009526.66</v>
      </c>
      <c r="E34" s="6">
        <f>E35+E36+E41</f>
        <v>3463827.58</v>
      </c>
      <c r="F34" s="6">
        <f>F35+F36+F41</f>
        <v>3698200.4199999995</v>
      </c>
      <c r="G34" s="6">
        <f>G35+G36+G41</f>
        <v>4257686.6399999997</v>
      </c>
      <c r="H34" s="9">
        <f>SUM(D34:G34)</f>
        <v>14429241.300000001</v>
      </c>
      <c r="I34" s="17">
        <f t="shared" ref="I34:I45" si="30">IF(C34=0,"-",H34/C34)</f>
        <v>0.15893208878192955</v>
      </c>
      <c r="J34" s="6">
        <f>J35+J36+J41</f>
        <v>3856874.2600000002</v>
      </c>
      <c r="K34" s="6">
        <f>K35+K36+K41</f>
        <v>6492311.1399999997</v>
      </c>
      <c r="L34" s="6">
        <f>L35+L36+L41</f>
        <v>6313151.6600000001</v>
      </c>
      <c r="M34" s="6">
        <f>M35+M36+M41</f>
        <v>8933478.1799999997</v>
      </c>
      <c r="N34" s="9">
        <f t="shared" ref="N34:N45" si="31">SUM(J34:M34)</f>
        <v>25595815.240000002</v>
      </c>
      <c r="O34" s="17">
        <f t="shared" ref="O34:O45" si="32">IF(C34=0,"-",N34/C34)</f>
        <v>0.28192725421880255</v>
      </c>
      <c r="P34" s="6">
        <f>P35+P36+P41</f>
        <v>8534269.1799999997</v>
      </c>
      <c r="Q34" s="6">
        <f>Q35+Q36+Q41</f>
        <v>6062791.46</v>
      </c>
      <c r="R34" s="6">
        <f>R35+R36+R41</f>
        <v>4965533.28</v>
      </c>
      <c r="S34" s="6">
        <f>S35+S36+S41</f>
        <v>6903957.2000000002</v>
      </c>
      <c r="T34" s="9">
        <f>SUM(P34:S34)</f>
        <v>26466551.120000001</v>
      </c>
      <c r="U34" s="17">
        <f t="shared" ref="U34:U45" si="33">IF(C34=0,"-",T34/C34)</f>
        <v>0.29151804761594197</v>
      </c>
      <c r="V34" s="108">
        <f t="shared" ref="V34:V45" si="34">H34+N34+T34</f>
        <v>66491607.660000011</v>
      </c>
      <c r="W34" s="35">
        <f t="shared" ref="W34:W45" si="35">IF(C34=0,"-",V34/C34)</f>
        <v>0.73237739061667417</v>
      </c>
      <c r="X34" s="36"/>
      <c r="Y34" s="36"/>
      <c r="Z34" s="36"/>
      <c r="AA34" s="36"/>
      <c r="AB34" s="36"/>
      <c r="AC34" s="36"/>
      <c r="AD34" s="36"/>
      <c r="AE34" s="43"/>
    </row>
    <row r="35" spans="1:31" x14ac:dyDescent="0.3">
      <c r="A35" s="16" t="s">
        <v>76</v>
      </c>
      <c r="B35" s="16" t="s">
        <v>77</v>
      </c>
      <c r="C35" s="29">
        <v>89268252.510000005</v>
      </c>
      <c r="D35" s="9">
        <f>Jan!J348+D146</f>
        <v>2891347.7</v>
      </c>
      <c r="E35" s="9">
        <f>Fev!J376+E146</f>
        <v>3274763.23</v>
      </c>
      <c r="F35" s="9">
        <f>Mar!J398+F146</f>
        <v>3501620.28</v>
      </c>
      <c r="G35" s="9">
        <f>Abr!F398+G146</f>
        <v>4064506.67</v>
      </c>
      <c r="H35" s="9">
        <f t="shared" ref="H35:H45" si="36">SUM(D35:G35)</f>
        <v>13732237.879999999</v>
      </c>
      <c r="I35" s="17">
        <f t="shared" si="30"/>
        <v>0.15383114930430264</v>
      </c>
      <c r="J35" s="9">
        <f>Mai!J396+J146</f>
        <v>3658274.1</v>
      </c>
      <c r="K35" s="9">
        <f>Jun!J416+K146</f>
        <v>6241662.0299999993</v>
      </c>
      <c r="L35" s="9">
        <f>Jul!J418+L146</f>
        <v>6001137.5</v>
      </c>
      <c r="M35" s="9">
        <f>Ago!J420+Fábricas!M146</f>
        <v>8488630.5299999993</v>
      </c>
      <c r="N35" s="9">
        <f t="shared" si="31"/>
        <v>24389704.159999996</v>
      </c>
      <c r="O35" s="17">
        <f t="shared" si="32"/>
        <v>0.27321812037563764</v>
      </c>
      <c r="P35" s="9">
        <f>Set!F425+P146</f>
        <v>8093861.46</v>
      </c>
      <c r="Q35" s="9">
        <f>Out!J433+Q146</f>
        <v>5739892.6200000001</v>
      </c>
      <c r="R35" s="9">
        <f>Nov!J434+Fábricas!R146</f>
        <v>4559424.04</v>
      </c>
      <c r="S35" s="9">
        <f>Dez!J441+Fábricas!S146</f>
        <v>6529840.4299999997</v>
      </c>
      <c r="T35" s="9">
        <f t="shared" ref="T35:T45" si="37">SUM(P35:S35)</f>
        <v>24923018.550000001</v>
      </c>
      <c r="U35" s="17">
        <f t="shared" si="33"/>
        <v>0.27919240994672856</v>
      </c>
      <c r="V35" s="108">
        <f t="shared" si="34"/>
        <v>63044960.589999989</v>
      </c>
      <c r="W35" s="35">
        <f t="shared" si="35"/>
        <v>0.70624167962666873</v>
      </c>
      <c r="X35" s="36"/>
      <c r="Y35" s="36"/>
      <c r="Z35" s="36"/>
      <c r="AA35" s="36"/>
      <c r="AB35" s="36"/>
      <c r="AC35" s="36"/>
      <c r="AD35" s="36"/>
      <c r="AE35" s="43"/>
    </row>
    <row r="36" spans="1:31" x14ac:dyDescent="0.3">
      <c r="A36" s="16" t="s">
        <v>78</v>
      </c>
      <c r="B36" s="16" t="s">
        <v>79</v>
      </c>
      <c r="C36" s="29">
        <f>SUM(C37:C40)</f>
        <v>812469.96</v>
      </c>
      <c r="D36" s="6">
        <f>SUM(D37:D40)</f>
        <v>24022.43</v>
      </c>
      <c r="E36" s="6">
        <f>SUM(E37:E40)</f>
        <v>80405.11</v>
      </c>
      <c r="F36" s="6">
        <f>SUM(F37:F40)</f>
        <v>54221.86</v>
      </c>
      <c r="G36" s="6">
        <f>SUM(G37:G40)</f>
        <v>60312.01</v>
      </c>
      <c r="H36" s="9">
        <f t="shared" si="36"/>
        <v>218961.41000000003</v>
      </c>
      <c r="I36" s="17">
        <f t="shared" si="30"/>
        <v>0.26950093022516186</v>
      </c>
      <c r="J36" s="6">
        <f>SUM(J37:J40)</f>
        <v>33067.229999999996</v>
      </c>
      <c r="K36" s="6">
        <f>SUM(K37:K40)</f>
        <v>24541.899999999998</v>
      </c>
      <c r="L36" s="29">
        <f>SUM(L37:L40)</f>
        <v>31522.41</v>
      </c>
      <c r="M36" s="6">
        <f>SUM(M37:M40)</f>
        <v>110203.59</v>
      </c>
      <c r="N36" s="9">
        <f t="shared" si="31"/>
        <v>199335.13</v>
      </c>
      <c r="O36" s="17">
        <f t="shared" si="32"/>
        <v>0.24534461557200221</v>
      </c>
      <c r="P36" s="6">
        <f>SUM(P37:P40)</f>
        <v>112094.68000000001</v>
      </c>
      <c r="Q36" s="6">
        <f>SUM(Q37:Q40)</f>
        <v>5644.3099999999995</v>
      </c>
      <c r="R36" s="29">
        <f>SUM(R37:R40)</f>
        <v>74410.41</v>
      </c>
      <c r="S36" s="6">
        <f>SUM(S37:S40)</f>
        <v>5514.73</v>
      </c>
      <c r="T36" s="9">
        <f t="shared" si="37"/>
        <v>197664.13000000003</v>
      </c>
      <c r="U36" s="17">
        <f t="shared" si="33"/>
        <v>0.24328792414675865</v>
      </c>
      <c r="V36" s="108">
        <f t="shared" si="34"/>
        <v>615960.67000000004</v>
      </c>
      <c r="W36" s="35">
        <f t="shared" si="35"/>
        <v>0.75813346994392272</v>
      </c>
      <c r="X36" s="107"/>
      <c r="Y36" s="36"/>
      <c r="Z36" s="36"/>
      <c r="AA36" s="36"/>
      <c r="AB36" s="36"/>
      <c r="AC36" s="36"/>
      <c r="AD36" s="36"/>
      <c r="AE36" s="43"/>
    </row>
    <row r="37" spans="1:31" ht="27.6" x14ac:dyDescent="0.3">
      <c r="A37" s="2" t="s">
        <v>80</v>
      </c>
      <c r="B37" s="2" t="s">
        <v>63</v>
      </c>
      <c r="C37" s="30">
        <v>0</v>
      </c>
      <c r="D37" s="8">
        <v>0</v>
      </c>
      <c r="E37" s="8">
        <v>0</v>
      </c>
      <c r="F37" s="19">
        <v>40099.440000000002</v>
      </c>
      <c r="G37" s="8">
        <v>0</v>
      </c>
      <c r="H37" s="9">
        <f t="shared" si="36"/>
        <v>40099.440000000002</v>
      </c>
      <c r="I37" s="17" t="str">
        <f t="shared" si="30"/>
        <v>-</v>
      </c>
      <c r="J37" s="8">
        <v>0</v>
      </c>
      <c r="K37" s="8">
        <v>0</v>
      </c>
      <c r="L37" s="19">
        <v>0</v>
      </c>
      <c r="M37" s="8">
        <v>0</v>
      </c>
      <c r="N37" s="9">
        <f t="shared" si="31"/>
        <v>0</v>
      </c>
      <c r="O37" s="17" t="str">
        <f t="shared" ref="O37:O42" si="38">IF(C37=0,"-",N37/C37)</f>
        <v>-</v>
      </c>
      <c r="P37" s="8">
        <v>0</v>
      </c>
      <c r="Q37" s="8">
        <v>0</v>
      </c>
      <c r="R37" s="19">
        <v>0</v>
      </c>
      <c r="S37" s="8">
        <v>0</v>
      </c>
      <c r="T37" s="9">
        <f t="shared" si="37"/>
        <v>0</v>
      </c>
      <c r="U37" s="17" t="str">
        <f t="shared" si="33"/>
        <v>-</v>
      </c>
      <c r="V37" s="108">
        <f t="shared" si="34"/>
        <v>40099.440000000002</v>
      </c>
      <c r="W37" s="35" t="str">
        <f t="shared" si="35"/>
        <v>-</v>
      </c>
      <c r="X37" s="36"/>
      <c r="Y37" s="36"/>
      <c r="Z37" s="36"/>
      <c r="AA37" s="36"/>
      <c r="AB37" s="36"/>
      <c r="AC37" s="36"/>
      <c r="AD37" s="36"/>
      <c r="AE37" s="43"/>
    </row>
    <row r="38" spans="1:31" x14ac:dyDescent="0.3">
      <c r="A38" s="2" t="s">
        <v>81</v>
      </c>
      <c r="B38" s="2" t="s">
        <v>65</v>
      </c>
      <c r="C38" s="30">
        <v>0</v>
      </c>
      <c r="D38" s="8">
        <v>0</v>
      </c>
      <c r="E38" s="8">
        <v>0</v>
      </c>
      <c r="F38" s="19">
        <v>0</v>
      </c>
      <c r="G38" s="8">
        <v>0</v>
      </c>
      <c r="H38" s="9">
        <f t="shared" si="36"/>
        <v>0</v>
      </c>
      <c r="I38" s="17" t="str">
        <f t="shared" si="30"/>
        <v>-</v>
      </c>
      <c r="J38" s="8">
        <v>0</v>
      </c>
      <c r="K38" s="8">
        <v>0</v>
      </c>
      <c r="L38" s="19">
        <v>0</v>
      </c>
      <c r="M38" s="8">
        <v>0</v>
      </c>
      <c r="N38" s="9">
        <f t="shared" si="31"/>
        <v>0</v>
      </c>
      <c r="O38" s="17" t="str">
        <f t="shared" si="38"/>
        <v>-</v>
      </c>
      <c r="P38" s="8">
        <v>0</v>
      </c>
      <c r="Q38" s="8">
        <v>0</v>
      </c>
      <c r="R38" s="19">
        <v>0</v>
      </c>
      <c r="S38" s="8">
        <v>0</v>
      </c>
      <c r="T38" s="9">
        <f t="shared" si="37"/>
        <v>0</v>
      </c>
      <c r="U38" s="17" t="str">
        <f t="shared" si="33"/>
        <v>-</v>
      </c>
      <c r="V38" s="108">
        <f t="shared" si="34"/>
        <v>0</v>
      </c>
      <c r="W38" s="35" t="str">
        <f t="shared" si="35"/>
        <v>-</v>
      </c>
      <c r="X38" s="36"/>
      <c r="Y38" s="36"/>
      <c r="Z38" s="36"/>
      <c r="AA38" s="36"/>
      <c r="AB38" s="36"/>
      <c r="AC38" s="36"/>
      <c r="AD38" s="36"/>
      <c r="AE38" s="43"/>
    </row>
    <row r="39" spans="1:31" x14ac:dyDescent="0.3">
      <c r="A39" s="2" t="s">
        <v>82</v>
      </c>
      <c r="B39" s="2" t="s">
        <v>67</v>
      </c>
      <c r="C39" s="10">
        <v>8000</v>
      </c>
      <c r="D39" s="8">
        <v>0</v>
      </c>
      <c r="E39" s="8">
        <f>Fev!J393</f>
        <v>1428.13</v>
      </c>
      <c r="F39" s="19">
        <v>0</v>
      </c>
      <c r="G39" s="8">
        <v>0</v>
      </c>
      <c r="H39" s="9">
        <f t="shared" si="36"/>
        <v>1428.13</v>
      </c>
      <c r="I39" s="17">
        <f>IF(C40=0,"-",H39/C40)</f>
        <v>1.7752434161742972E-3</v>
      </c>
      <c r="J39" s="8">
        <f>Mai!J416</f>
        <v>589.61</v>
      </c>
      <c r="K39" s="8">
        <f>Jun!J436</f>
        <v>3027.89</v>
      </c>
      <c r="L39" s="19">
        <v>0</v>
      </c>
      <c r="M39" s="8">
        <f>Ago!J444</f>
        <v>1881.18</v>
      </c>
      <c r="N39" s="9">
        <f>SUM(J39:M39)</f>
        <v>5498.68</v>
      </c>
      <c r="O39" s="17">
        <f t="shared" si="38"/>
        <v>0.68733500000000003</v>
      </c>
      <c r="P39" s="8">
        <f>Set!F448</f>
        <v>1382.66</v>
      </c>
      <c r="Q39" s="8">
        <f>Out!J455</f>
        <v>2821.89</v>
      </c>
      <c r="R39" s="19">
        <v>0</v>
      </c>
      <c r="S39" s="8">
        <v>0</v>
      </c>
      <c r="T39" s="9">
        <f t="shared" si="37"/>
        <v>4204.55</v>
      </c>
      <c r="U39" s="17">
        <f>IF(C40=0,"-",T39/C40)</f>
        <v>5.2264847776292362E-3</v>
      </c>
      <c r="V39" s="108">
        <f t="shared" si="34"/>
        <v>11131.36</v>
      </c>
      <c r="W39" s="35">
        <f t="shared" si="35"/>
        <v>1.3914200000000001</v>
      </c>
      <c r="X39" s="36"/>
      <c r="Y39" s="36"/>
      <c r="Z39" s="36"/>
      <c r="AA39" s="36"/>
      <c r="AB39" s="36"/>
      <c r="AC39" s="36"/>
      <c r="AD39" s="36"/>
      <c r="AE39" s="43"/>
    </row>
    <row r="40" spans="1:31" x14ac:dyDescent="0.3">
      <c r="A40" s="2" t="s">
        <v>83</v>
      </c>
      <c r="B40" s="2" t="s">
        <v>69</v>
      </c>
      <c r="C40" s="10">
        <v>804469.96</v>
      </c>
      <c r="D40" s="8">
        <f>Jan!K352</f>
        <v>24022.43</v>
      </c>
      <c r="E40" s="8">
        <f>Fev!J380</f>
        <v>78976.98</v>
      </c>
      <c r="F40" s="19">
        <f>Mar!J405</f>
        <v>14122.42</v>
      </c>
      <c r="G40" s="8">
        <f>Abr!F405</f>
        <v>60312.01</v>
      </c>
      <c r="H40" s="9">
        <f t="shared" ref="H40" si="39">SUM(D40:G40)</f>
        <v>177433.84</v>
      </c>
      <c r="I40" s="17">
        <f>IF(C41=0,"-",H40/C41)</f>
        <v>0.25061276836158192</v>
      </c>
      <c r="J40" s="8">
        <f>Mai!J402</f>
        <v>32477.62</v>
      </c>
      <c r="K40" s="8">
        <f>Jun!J422</f>
        <v>21514.01</v>
      </c>
      <c r="L40" s="19">
        <f>Jul!J424</f>
        <v>31522.41</v>
      </c>
      <c r="M40" s="8">
        <f>Ago!J426</f>
        <v>108322.41</v>
      </c>
      <c r="N40" s="9">
        <f>SUM(J40:M40)</f>
        <v>193836.45</v>
      </c>
      <c r="O40" s="17">
        <f t="shared" si="38"/>
        <v>0.24094927049855289</v>
      </c>
      <c r="P40" s="8">
        <f>Set!F431</f>
        <v>110712.02</v>
      </c>
      <c r="Q40" s="8">
        <f>Out!J439</f>
        <v>2822.42</v>
      </c>
      <c r="R40" s="19">
        <f>Nov!J441</f>
        <v>74410.41</v>
      </c>
      <c r="S40" s="8">
        <f>Dez!J448</f>
        <v>5514.73</v>
      </c>
      <c r="T40" s="9">
        <f t="shared" si="37"/>
        <v>193459.58000000002</v>
      </c>
      <c r="U40" s="17">
        <f>IF(C41=0,"-",T40/C41)</f>
        <v>0.27324799435028252</v>
      </c>
      <c r="V40" s="108">
        <f t="shared" si="34"/>
        <v>564729.87000000011</v>
      </c>
      <c r="W40" s="35">
        <f t="shared" si="35"/>
        <v>0.70199000345519447</v>
      </c>
      <c r="X40" s="36"/>
      <c r="Y40" s="36"/>
      <c r="Z40" s="36"/>
      <c r="AA40" s="36"/>
      <c r="AB40" s="36"/>
      <c r="AC40" s="36"/>
      <c r="AD40" s="36"/>
      <c r="AE40" s="43"/>
    </row>
    <row r="41" spans="1:31" x14ac:dyDescent="0.3">
      <c r="A41" s="16" t="s">
        <v>84</v>
      </c>
      <c r="B41" s="16" t="s">
        <v>85</v>
      </c>
      <c r="C41" s="29">
        <f>SUM(C42:C43)</f>
        <v>708000</v>
      </c>
      <c r="D41" s="6">
        <f>SUM(D42:D43)</f>
        <v>94156.53</v>
      </c>
      <c r="E41" s="6">
        <f t="shared" ref="E41:G41" si="40">SUM(E42:E43)</f>
        <v>108659.24</v>
      </c>
      <c r="F41" s="6">
        <f t="shared" si="40"/>
        <v>142358.28</v>
      </c>
      <c r="G41" s="6">
        <f t="shared" si="40"/>
        <v>132867.96</v>
      </c>
      <c r="H41" s="9">
        <f t="shared" si="36"/>
        <v>478042.01</v>
      </c>
      <c r="I41" s="17">
        <f t="shared" si="30"/>
        <v>0.67520057909604525</v>
      </c>
      <c r="J41" s="6">
        <f>SUM(J42:J43)</f>
        <v>165532.93</v>
      </c>
      <c r="K41" s="6">
        <f t="shared" ref="K41:M41" si="41">SUM(K42:K43)</f>
        <v>226107.21</v>
      </c>
      <c r="L41" s="6">
        <f t="shared" si="41"/>
        <v>280491.75</v>
      </c>
      <c r="M41" s="6">
        <f t="shared" si="41"/>
        <v>334644.06</v>
      </c>
      <c r="N41" s="9">
        <f>SUM(J41:M41)</f>
        <v>1006775.95</v>
      </c>
      <c r="O41" s="17">
        <f t="shared" si="38"/>
        <v>1.421999929378531</v>
      </c>
      <c r="P41" s="6">
        <f>SUM(P42:P43)</f>
        <v>328313.04000000004</v>
      </c>
      <c r="Q41" s="6">
        <f t="shared" ref="Q41:S41" si="42">SUM(Q42:Q43)</f>
        <v>317254.53000000003</v>
      </c>
      <c r="R41" s="6">
        <f t="shared" si="42"/>
        <v>331698.83</v>
      </c>
      <c r="S41" s="6">
        <f t="shared" si="42"/>
        <v>368602.04000000004</v>
      </c>
      <c r="T41" s="9">
        <f t="shared" si="37"/>
        <v>1345868.4400000002</v>
      </c>
      <c r="U41" s="17">
        <f t="shared" si="33"/>
        <v>1.9009441242937855</v>
      </c>
      <c r="V41" s="108">
        <f t="shared" si="34"/>
        <v>2830686.4000000004</v>
      </c>
      <c r="W41" s="35">
        <f t="shared" si="35"/>
        <v>3.9981446327683621</v>
      </c>
      <c r="X41" s="36"/>
      <c r="Y41" s="36"/>
      <c r="Z41" s="36"/>
      <c r="AA41" s="36"/>
      <c r="AB41" s="36"/>
      <c r="AC41" s="36"/>
      <c r="AD41" s="36"/>
      <c r="AE41" s="43"/>
    </row>
    <row r="42" spans="1:31" x14ac:dyDescent="0.3">
      <c r="A42" s="2" t="s">
        <v>86</v>
      </c>
      <c r="B42" s="2" t="s">
        <v>87</v>
      </c>
      <c r="C42" s="10">
        <v>708000</v>
      </c>
      <c r="D42" s="8">
        <f>Jan!J356</f>
        <v>92107.81</v>
      </c>
      <c r="E42" s="8">
        <f>Fev!J384</f>
        <v>108659.14</v>
      </c>
      <c r="F42" s="19">
        <f>Mar!J409</f>
        <v>142358.19</v>
      </c>
      <c r="G42" s="8">
        <f>Abr!F409</f>
        <v>132867.85999999999</v>
      </c>
      <c r="H42" s="9">
        <f t="shared" si="36"/>
        <v>475993</v>
      </c>
      <c r="I42" s="17">
        <f t="shared" si="30"/>
        <v>0.67230649717514124</v>
      </c>
      <c r="J42" s="8">
        <f>Mai!J407</f>
        <v>165532.82999999999</v>
      </c>
      <c r="K42" s="8">
        <f>Jun!J427</f>
        <v>226107.11</v>
      </c>
      <c r="L42" s="19">
        <f>Jul!J429</f>
        <v>264635.59999999998</v>
      </c>
      <c r="M42" s="8">
        <f>Ago!J431</f>
        <v>331630.40999999997</v>
      </c>
      <c r="N42" s="9">
        <f>SUM(J42:M42)</f>
        <v>987905.95</v>
      </c>
      <c r="O42" s="17">
        <f t="shared" si="38"/>
        <v>1.3953473870056496</v>
      </c>
      <c r="P42" s="8">
        <f>Set!F436</f>
        <v>315845.65000000002</v>
      </c>
      <c r="Q42" s="8">
        <f>Out!J444</f>
        <v>304291.01</v>
      </c>
      <c r="R42" s="19">
        <f>Nov!J446</f>
        <v>328801.09000000003</v>
      </c>
      <c r="S42" s="8">
        <f>Dez!J452</f>
        <v>368600.53</v>
      </c>
      <c r="T42" s="9">
        <f t="shared" si="37"/>
        <v>1317538.28</v>
      </c>
      <c r="U42" s="17">
        <f t="shared" si="33"/>
        <v>1.8609297740112996</v>
      </c>
      <c r="V42" s="108">
        <f t="shared" si="34"/>
        <v>2781437.23</v>
      </c>
      <c r="W42" s="37">
        <f t="shared" si="35"/>
        <v>3.9285836581920903</v>
      </c>
      <c r="X42" s="36"/>
      <c r="Y42" s="36"/>
      <c r="Z42" s="36"/>
      <c r="AA42" s="36"/>
      <c r="AB42" s="36"/>
      <c r="AC42" s="36"/>
      <c r="AD42" s="36"/>
      <c r="AE42" s="43"/>
    </row>
    <row r="43" spans="1:31" x14ac:dyDescent="0.3">
      <c r="A43" s="2" t="s">
        <v>88</v>
      </c>
      <c r="B43" s="2" t="s">
        <v>53</v>
      </c>
      <c r="C43" s="133">
        <v>0</v>
      </c>
      <c r="D43" s="8">
        <f>Jan!J357+Jan!J361</f>
        <v>2048.7199999999998</v>
      </c>
      <c r="E43" s="8">
        <f>Fev!J385</f>
        <v>0.1</v>
      </c>
      <c r="F43" s="19">
        <f>Mar!J410</f>
        <v>0.09</v>
      </c>
      <c r="G43" s="8">
        <f>Abr!F410</f>
        <v>0.1</v>
      </c>
      <c r="H43" s="9">
        <f t="shared" si="36"/>
        <v>2049.0099999999998</v>
      </c>
      <c r="I43" s="17" t="str">
        <f t="shared" si="30"/>
        <v>-</v>
      </c>
      <c r="J43" s="8">
        <f>Mai!J408</f>
        <v>0.1</v>
      </c>
      <c r="K43" s="8">
        <f>Jun!J428</f>
        <v>0.1</v>
      </c>
      <c r="L43" s="19">
        <f>Jul!J430+Jul!J438</f>
        <v>15856.15</v>
      </c>
      <c r="M43" s="8">
        <f>Ago!J432</f>
        <v>3013.65</v>
      </c>
      <c r="N43" s="9">
        <f>SUM(J43:M43)</f>
        <v>18870</v>
      </c>
      <c r="O43" s="17" t="str">
        <f t="shared" si="32"/>
        <v>-</v>
      </c>
      <c r="P43" s="8">
        <f>Set!F437+Set!F441</f>
        <v>12467.39</v>
      </c>
      <c r="Q43" s="8">
        <f>Out!J445+Out!J449</f>
        <v>12963.52</v>
      </c>
      <c r="R43" s="19">
        <f>Nov!J447+Nov!J450</f>
        <v>2897.74</v>
      </c>
      <c r="S43" s="8">
        <f>Dez!J453</f>
        <v>1.51</v>
      </c>
      <c r="T43" s="9">
        <f t="shared" si="37"/>
        <v>28330.16</v>
      </c>
      <c r="U43" s="17" t="str">
        <f t="shared" si="33"/>
        <v>-</v>
      </c>
      <c r="V43" s="108">
        <f t="shared" si="34"/>
        <v>49249.17</v>
      </c>
      <c r="W43" s="37" t="str">
        <f t="shared" si="35"/>
        <v>-</v>
      </c>
      <c r="X43" s="36"/>
      <c r="Y43" s="36"/>
      <c r="Z43" s="36"/>
      <c r="AA43" s="36"/>
      <c r="AB43" s="36"/>
      <c r="AC43" s="36"/>
      <c r="AD43" s="36"/>
      <c r="AE43" s="43"/>
    </row>
    <row r="44" spans="1:31" x14ac:dyDescent="0.3">
      <c r="A44" s="16" t="s">
        <v>89</v>
      </c>
      <c r="B44" s="16" t="s">
        <v>90</v>
      </c>
      <c r="C44" s="29">
        <f>C45</f>
        <v>0</v>
      </c>
      <c r="D44" s="6">
        <f t="shared" ref="D44:G44" si="43">D45</f>
        <v>0</v>
      </c>
      <c r="E44" s="6">
        <f t="shared" si="43"/>
        <v>0</v>
      </c>
      <c r="F44" s="6">
        <f t="shared" si="43"/>
        <v>0</v>
      </c>
      <c r="G44" s="6">
        <f t="shared" si="43"/>
        <v>0</v>
      </c>
      <c r="H44" s="9">
        <f t="shared" si="36"/>
        <v>0</v>
      </c>
      <c r="I44" s="17" t="str">
        <f t="shared" si="30"/>
        <v>-</v>
      </c>
      <c r="J44" s="6">
        <f t="shared" ref="J44:M44" si="44">J45</f>
        <v>0</v>
      </c>
      <c r="K44" s="6">
        <f t="shared" si="44"/>
        <v>0</v>
      </c>
      <c r="L44" s="6">
        <f t="shared" si="44"/>
        <v>0</v>
      </c>
      <c r="M44" s="6">
        <f t="shared" si="44"/>
        <v>0</v>
      </c>
      <c r="N44" s="9">
        <f t="shared" si="31"/>
        <v>0</v>
      </c>
      <c r="O44" s="17" t="str">
        <f t="shared" si="32"/>
        <v>-</v>
      </c>
      <c r="P44" s="6">
        <f t="shared" ref="P44:S44" si="45">P45</f>
        <v>0</v>
      </c>
      <c r="Q44" s="6">
        <f t="shared" si="45"/>
        <v>0</v>
      </c>
      <c r="R44" s="6">
        <f t="shared" si="45"/>
        <v>0</v>
      </c>
      <c r="S44" s="6">
        <f t="shared" si="45"/>
        <v>0</v>
      </c>
      <c r="T44" s="9">
        <f t="shared" si="37"/>
        <v>0</v>
      </c>
      <c r="U44" s="17" t="str">
        <f t="shared" si="33"/>
        <v>-</v>
      </c>
      <c r="V44" s="108">
        <f t="shared" si="34"/>
        <v>0</v>
      </c>
      <c r="W44" s="35" t="str">
        <f t="shared" si="35"/>
        <v>-</v>
      </c>
      <c r="X44" s="36"/>
      <c r="Y44" s="36"/>
      <c r="Z44" s="36"/>
      <c r="AA44" s="36"/>
      <c r="AB44" s="36"/>
      <c r="AC44" s="36"/>
      <c r="AD44" s="36"/>
      <c r="AE44" s="43"/>
    </row>
    <row r="45" spans="1:31" x14ac:dyDescent="0.3">
      <c r="A45" s="16" t="s">
        <v>91</v>
      </c>
      <c r="B45" s="16" t="s">
        <v>92</v>
      </c>
      <c r="C45" s="133">
        <v>0</v>
      </c>
      <c r="D45" s="9">
        <v>0</v>
      </c>
      <c r="E45" s="9">
        <v>0</v>
      </c>
      <c r="F45" s="18">
        <v>0</v>
      </c>
      <c r="G45" s="9">
        <v>0</v>
      </c>
      <c r="H45" s="9">
        <f t="shared" si="36"/>
        <v>0</v>
      </c>
      <c r="I45" s="17" t="str">
        <f t="shared" si="30"/>
        <v>-</v>
      </c>
      <c r="J45" s="9">
        <v>0</v>
      </c>
      <c r="K45" s="9">
        <v>0</v>
      </c>
      <c r="L45" s="18">
        <v>0</v>
      </c>
      <c r="M45" s="9">
        <v>0</v>
      </c>
      <c r="N45" s="9">
        <f t="shared" si="31"/>
        <v>0</v>
      </c>
      <c r="O45" s="17" t="str">
        <f t="shared" si="32"/>
        <v>-</v>
      </c>
      <c r="P45" s="9">
        <v>0</v>
      </c>
      <c r="Q45" s="9">
        <v>0</v>
      </c>
      <c r="R45" s="18">
        <v>0</v>
      </c>
      <c r="S45" s="9">
        <v>0</v>
      </c>
      <c r="T45" s="9">
        <f t="shared" si="37"/>
        <v>0</v>
      </c>
      <c r="U45" s="17" t="str">
        <f t="shared" si="33"/>
        <v>-</v>
      </c>
      <c r="V45" s="108">
        <f t="shared" si="34"/>
        <v>0</v>
      </c>
      <c r="W45" s="35" t="str">
        <f t="shared" si="35"/>
        <v>-</v>
      </c>
      <c r="X45" s="36"/>
      <c r="Y45" s="36"/>
      <c r="Z45" s="36"/>
      <c r="AA45" s="36"/>
      <c r="AB45" s="36"/>
      <c r="AC45" s="36"/>
      <c r="AD45" s="36"/>
      <c r="AE45" s="43"/>
    </row>
    <row r="46" spans="1:31" x14ac:dyDescent="0.3">
      <c r="A46" s="11"/>
      <c r="B46" s="11"/>
      <c r="C46" s="137"/>
      <c r="Q46" s="23"/>
      <c r="X46" s="36"/>
      <c r="Y46" s="36"/>
      <c r="Z46" s="36"/>
      <c r="AA46" s="36"/>
      <c r="AB46" s="36"/>
      <c r="AC46" s="36"/>
      <c r="AD46" s="36"/>
      <c r="AE46" s="43"/>
    </row>
    <row r="47" spans="1:31" ht="44.25" customHeight="1" x14ac:dyDescent="0.3">
      <c r="A47" s="11"/>
      <c r="B47" s="1" t="s">
        <v>93</v>
      </c>
      <c r="C47" s="132" t="s">
        <v>5</v>
      </c>
      <c r="D47" s="33" t="s">
        <v>6</v>
      </c>
      <c r="E47" s="33" t="s">
        <v>7</v>
      </c>
      <c r="F47" s="32" t="s">
        <v>8</v>
      </c>
      <c r="G47" s="33" t="s">
        <v>9</v>
      </c>
      <c r="H47" s="32" t="s">
        <v>10</v>
      </c>
      <c r="I47" s="4" t="s">
        <v>11</v>
      </c>
      <c r="J47" s="33" t="s">
        <v>12</v>
      </c>
      <c r="K47" s="32" t="s">
        <v>13</v>
      </c>
      <c r="L47" s="32" t="s">
        <v>14</v>
      </c>
      <c r="M47" s="129" t="s">
        <v>15</v>
      </c>
      <c r="N47" s="32" t="s">
        <v>16</v>
      </c>
      <c r="O47" s="4" t="s">
        <v>17</v>
      </c>
      <c r="P47" s="32" t="s">
        <v>18</v>
      </c>
      <c r="Q47" s="32" t="s">
        <v>19</v>
      </c>
      <c r="R47" s="32" t="s">
        <v>20</v>
      </c>
      <c r="S47" s="32" t="s">
        <v>21</v>
      </c>
      <c r="T47" s="32" t="s">
        <v>22</v>
      </c>
      <c r="U47" s="5" t="s">
        <v>23</v>
      </c>
      <c r="V47" s="111" t="s">
        <v>24</v>
      </c>
      <c r="W47" s="34" t="s">
        <v>25</v>
      </c>
      <c r="X47" s="36"/>
      <c r="Y47" s="36"/>
      <c r="Z47" s="36"/>
      <c r="AA47" s="36"/>
      <c r="AB47" s="36"/>
      <c r="AC47" s="36"/>
      <c r="AD47" s="36"/>
      <c r="AE47" s="43"/>
    </row>
    <row r="48" spans="1:31" x14ac:dyDescent="0.3">
      <c r="A48" s="16" t="s">
        <v>94</v>
      </c>
      <c r="B48" s="16" t="s">
        <v>95</v>
      </c>
      <c r="C48" s="133">
        <f>C49+C134</f>
        <v>-90788722.469999999</v>
      </c>
      <c r="D48" s="6">
        <f>D49+D134</f>
        <v>-3009526.6599999997</v>
      </c>
      <c r="E48" s="6">
        <f>E49+E134</f>
        <v>-3463827.5799999996</v>
      </c>
      <c r="F48" s="6">
        <f>F49+F134</f>
        <v>-3698200.4199999995</v>
      </c>
      <c r="G48" s="6">
        <f>G49+G134</f>
        <v>-4257686.6400000006</v>
      </c>
      <c r="H48" s="9">
        <f t="shared" ref="H48:H107" si="46">SUM(D48:G48)</f>
        <v>-14429241.299999999</v>
      </c>
      <c r="I48" s="26">
        <f t="shared" ref="I48:I113" si="47">IF(C48=0,"-",H48/C48)</f>
        <v>0.15893208878192952</v>
      </c>
      <c r="J48" s="6">
        <f>J49+J134</f>
        <v>-3856874.26</v>
      </c>
      <c r="K48" s="6">
        <f>K49+K134</f>
        <v>-6492311.1400000006</v>
      </c>
      <c r="L48" s="6">
        <f>L49+L134</f>
        <v>-6313151.6599999992</v>
      </c>
      <c r="M48" s="6">
        <f>M49+M134</f>
        <v>-8933478.1799999997</v>
      </c>
      <c r="N48" s="9">
        <f t="shared" ref="N48:N107" si="48">SUM(J48:M48)</f>
        <v>-25595815.239999998</v>
      </c>
      <c r="O48" s="17">
        <f t="shared" ref="O48:O85" si="49">IF(C48=0,"-",N48/C48)</f>
        <v>0.28192725421880255</v>
      </c>
      <c r="P48" s="6">
        <f>P49+P134</f>
        <v>-8534269.1799999997</v>
      </c>
      <c r="Q48" s="6">
        <f>Q49+Q134</f>
        <v>-6062791.459999999</v>
      </c>
      <c r="R48" s="6">
        <f>R49+R134</f>
        <v>-4965533.28</v>
      </c>
      <c r="S48" s="6">
        <f>S49+S134</f>
        <v>-6903957.2000000002</v>
      </c>
      <c r="T48" s="9">
        <f t="shared" ref="T48:T107" si="50">SUM(P48:S48)</f>
        <v>-26466551.119999997</v>
      </c>
      <c r="U48" s="26">
        <f t="shared" ref="U48:U85" si="51">IF(C48=0,"-",T48/C48)</f>
        <v>0.29151804761594191</v>
      </c>
      <c r="V48" s="108">
        <f t="shared" ref="V48:V107" si="52">H48+N48+T48</f>
        <v>-66491607.659999996</v>
      </c>
      <c r="W48" s="35">
        <f>IF(C48=0,"-",V48/C48)</f>
        <v>0.73237739061667395</v>
      </c>
      <c r="X48" s="36"/>
      <c r="Y48" s="36"/>
      <c r="Z48" s="36"/>
      <c r="AA48" s="36"/>
      <c r="AB48" s="36"/>
      <c r="AC48" s="36"/>
      <c r="AD48" s="36"/>
      <c r="AE48" s="43"/>
    </row>
    <row r="49" spans="1:31" x14ac:dyDescent="0.3">
      <c r="A49" s="16" t="s">
        <v>96</v>
      </c>
      <c r="B49" s="16" t="s">
        <v>97</v>
      </c>
      <c r="C49" s="133">
        <f>C50+C63+C72+C93+C101+C128</f>
        <v>-87417752.510000005</v>
      </c>
      <c r="D49" s="6">
        <f>D50+D63+D72+D93+D101+D128</f>
        <v>-2835173.05</v>
      </c>
      <c r="E49" s="6">
        <f>E50+E63+E72+E93+E101+E128</f>
        <v>-3250242.9199999995</v>
      </c>
      <c r="F49" s="6">
        <f>F50+F63+F72+F93+F101+F128</f>
        <v>-3531725.8299999996</v>
      </c>
      <c r="G49" s="6">
        <f>G50+G63+G72+G93+G101+G128</f>
        <v>-4055522.870000001</v>
      </c>
      <c r="H49" s="9">
        <f t="shared" si="46"/>
        <v>-13672664.67</v>
      </c>
      <c r="I49" s="26">
        <f>IF(C49=0,"-",H49/C49)</f>
        <v>0.15640604199285424</v>
      </c>
      <c r="J49" s="6">
        <f>J50+J63+J72+J93+J101+J128</f>
        <v>-3676991.5599999996</v>
      </c>
      <c r="K49" s="6">
        <f>K50+K63+K72+K93+K101+K128</f>
        <v>-6317961.1400000006</v>
      </c>
      <c r="L49" s="6">
        <f>L50+L63+L72+L93+L101+L128</f>
        <v>-6098564.1499999994</v>
      </c>
      <c r="M49" s="6">
        <f>M50+M63+M72+M93+M101+M128</f>
        <v>-8581270.6899999995</v>
      </c>
      <c r="N49" s="9">
        <f t="shared" si="48"/>
        <v>-24674787.539999999</v>
      </c>
      <c r="O49" s="17">
        <f t="shared" si="49"/>
        <v>0.28226289090625351</v>
      </c>
      <c r="P49" s="6">
        <f>P50+P63+P72+P93+P101+P128</f>
        <v>-8153253.5600000005</v>
      </c>
      <c r="Q49" s="6">
        <f>Q50+Q63+Q72+Q93+Q101+Q128</f>
        <v>-5717753.6999999993</v>
      </c>
      <c r="R49" s="6">
        <f>R50+R63+R72+R93+R101+R128</f>
        <v>-4572057.2700000005</v>
      </c>
      <c r="S49" s="6">
        <f>S50+S63+S72+S93+S101+S128</f>
        <v>-6584473.7400000002</v>
      </c>
      <c r="T49" s="9">
        <f t="shared" si="50"/>
        <v>-25027538.270000003</v>
      </c>
      <c r="U49" s="26">
        <f t="shared" si="51"/>
        <v>0.28629812082090556</v>
      </c>
      <c r="V49" s="108">
        <f t="shared" si="52"/>
        <v>-63374990.480000004</v>
      </c>
      <c r="W49" s="35">
        <f t="shared" ref="W49:W85" si="53">IF(C49=0,"-",V49/C49)</f>
        <v>0.72496705372001335</v>
      </c>
      <c r="X49" s="36"/>
      <c r="Y49" s="36"/>
      <c r="Z49" s="36"/>
      <c r="AA49" s="36"/>
      <c r="AB49" s="36"/>
      <c r="AC49" s="36"/>
      <c r="AD49" s="36"/>
      <c r="AE49" s="43"/>
    </row>
    <row r="50" spans="1:31" x14ac:dyDescent="0.3">
      <c r="A50" s="16" t="s">
        <v>98</v>
      </c>
      <c r="B50" s="16" t="s">
        <v>99</v>
      </c>
      <c r="C50" s="133">
        <f>C51+C54+C57+C60</f>
        <v>-40026157.650000006</v>
      </c>
      <c r="D50" s="6">
        <f>D51+D54+D57+D60</f>
        <v>-2118338.27</v>
      </c>
      <c r="E50" s="6">
        <f t="shared" ref="E50" si="54">E51+E54+E57+E60</f>
        <v>-2273724.5099999998</v>
      </c>
      <c r="F50" s="6">
        <f>F51+F54+F57+F60</f>
        <v>-2429169.88</v>
      </c>
      <c r="G50" s="6">
        <f t="shared" ref="G50" si="55">G51+G54+G57+G60</f>
        <v>-2652949.1800000006</v>
      </c>
      <c r="H50" s="9">
        <f t="shared" si="46"/>
        <v>-9474181.8399999999</v>
      </c>
      <c r="I50" s="26">
        <f>IF(C50=0,"-",H50/C50)</f>
        <v>0.23669975826420597</v>
      </c>
      <c r="J50" s="6">
        <f>J51+J54+J57+J60</f>
        <v>-2562995.2999999993</v>
      </c>
      <c r="K50" s="6">
        <f t="shared" ref="K50" si="56">K51+K54+K57+K60</f>
        <v>-4004061.5600000005</v>
      </c>
      <c r="L50" s="6">
        <f>L51+L54+L57+L60</f>
        <v>-2761266.8499999996</v>
      </c>
      <c r="M50" s="6">
        <f t="shared" ref="M50" si="57">M51+M54+M57+M60</f>
        <v>-2849322.7599999993</v>
      </c>
      <c r="N50" s="9">
        <f t="shared" si="48"/>
        <v>-12177646.469999999</v>
      </c>
      <c r="O50" s="17">
        <f t="shared" si="49"/>
        <v>0.30424220522201428</v>
      </c>
      <c r="P50" s="6">
        <f>P51+P54+P57+P60</f>
        <v>-3265215.5700000003</v>
      </c>
      <c r="Q50" s="6">
        <f t="shared" ref="Q50" si="58">Q51+Q54+Q57+Q60</f>
        <v>-3217861.09</v>
      </c>
      <c r="R50" s="6">
        <f>R51+R54+R57+R60</f>
        <v>-2470036.5000000005</v>
      </c>
      <c r="S50" s="6">
        <f t="shared" ref="S50" si="59">S51+S54+S57+S60</f>
        <v>-3550742.44</v>
      </c>
      <c r="T50" s="9">
        <f t="shared" si="50"/>
        <v>-12503855.6</v>
      </c>
      <c r="U50" s="26">
        <f t="shared" si="51"/>
        <v>0.31239210391707428</v>
      </c>
      <c r="V50" s="108">
        <f t="shared" si="52"/>
        <v>-34155683.909999996</v>
      </c>
      <c r="W50" s="35">
        <f t="shared" si="53"/>
        <v>0.85333406740329454</v>
      </c>
      <c r="X50" s="36"/>
      <c r="Y50" s="36"/>
      <c r="Z50" s="36"/>
      <c r="AA50" s="36"/>
      <c r="AB50" s="36"/>
      <c r="AC50" s="36"/>
      <c r="AD50" s="36"/>
      <c r="AE50" s="43"/>
    </row>
    <row r="51" spans="1:31" x14ac:dyDescent="0.3">
      <c r="A51" s="16" t="s">
        <v>100</v>
      </c>
      <c r="B51" s="16" t="s">
        <v>101</v>
      </c>
      <c r="C51" s="133">
        <f>SUM(C52:C53)</f>
        <v>-902460.96</v>
      </c>
      <c r="D51" s="6">
        <f t="shared" ref="D51:G51" si="60">SUM(D52:D53)</f>
        <v>-31660.63</v>
      </c>
      <c r="E51" s="6">
        <f t="shared" si="60"/>
        <v>-50479.839999999997</v>
      </c>
      <c r="F51" s="6">
        <f t="shared" si="60"/>
        <v>-46962.359999999993</v>
      </c>
      <c r="G51" s="6">
        <f t="shared" si="60"/>
        <v>-34834.910000000003</v>
      </c>
      <c r="H51" s="9">
        <f t="shared" si="46"/>
        <v>-163937.74</v>
      </c>
      <c r="I51" s="26">
        <f t="shared" si="47"/>
        <v>0.18165632339375656</v>
      </c>
      <c r="J51" s="6">
        <f t="shared" ref="J51:M51" si="61">SUM(J52:J53)</f>
        <v>-34833.509999999995</v>
      </c>
      <c r="K51" s="6">
        <f t="shared" si="61"/>
        <v>-91145.23000000001</v>
      </c>
      <c r="L51" s="6">
        <f t="shared" si="61"/>
        <v>-81805.48</v>
      </c>
      <c r="M51" s="6">
        <f t="shared" si="61"/>
        <v>-88241.4</v>
      </c>
      <c r="N51" s="9">
        <f t="shared" si="48"/>
        <v>-296025.62</v>
      </c>
      <c r="O51" s="17">
        <f t="shared" si="49"/>
        <v>0.32802041652859976</v>
      </c>
      <c r="P51" s="6">
        <f t="shared" ref="P51:S51" si="62">SUM(P52:P53)</f>
        <v>-81781.090000000011</v>
      </c>
      <c r="Q51" s="6">
        <f t="shared" si="62"/>
        <v>-80880.070000000007</v>
      </c>
      <c r="R51" s="6">
        <f t="shared" si="62"/>
        <v>-79323.760000000009</v>
      </c>
      <c r="S51" s="6">
        <f t="shared" si="62"/>
        <v>-85059.85</v>
      </c>
      <c r="T51" s="9">
        <f t="shared" si="50"/>
        <v>-327044.77</v>
      </c>
      <c r="U51" s="26">
        <f t="shared" si="51"/>
        <v>0.3623921526755019</v>
      </c>
      <c r="V51" s="108">
        <f t="shared" si="52"/>
        <v>-787008.13</v>
      </c>
      <c r="W51" s="35">
        <f t="shared" si="53"/>
        <v>0.87206889259785825</v>
      </c>
      <c r="X51" s="36"/>
      <c r="Y51" s="36"/>
      <c r="Z51" s="36"/>
      <c r="AA51" s="36"/>
      <c r="AB51" s="36"/>
      <c r="AC51" s="36"/>
      <c r="AD51" s="36"/>
      <c r="AE51" s="43"/>
    </row>
    <row r="52" spans="1:31" x14ac:dyDescent="0.3">
      <c r="A52" s="2" t="s">
        <v>102</v>
      </c>
      <c r="B52" s="2" t="s">
        <v>103</v>
      </c>
      <c r="C52" s="30">
        <v>-451230.48</v>
      </c>
      <c r="D52" s="8">
        <v>0</v>
      </c>
      <c r="E52" s="8">
        <v>0</v>
      </c>
      <c r="F52" s="8">
        <v>0</v>
      </c>
      <c r="G52" s="8">
        <v>0</v>
      </c>
      <c r="H52" s="9">
        <f t="shared" si="46"/>
        <v>0</v>
      </c>
      <c r="I52" s="26">
        <f t="shared" si="47"/>
        <v>0</v>
      </c>
      <c r="J52" s="8">
        <v>0</v>
      </c>
      <c r="K52" s="8">
        <f>-Jun!L152</f>
        <v>-38630.68</v>
      </c>
      <c r="L52" s="8">
        <f>-Jul!L152</f>
        <v>-42016.869999999995</v>
      </c>
      <c r="M52" s="8">
        <f>-Ago!L151</f>
        <v>-41992.51</v>
      </c>
      <c r="N52" s="9">
        <f t="shared" si="48"/>
        <v>-122640.06</v>
      </c>
      <c r="O52" s="17">
        <f t="shared" si="49"/>
        <v>0.2717902833159675</v>
      </c>
      <c r="P52" s="8">
        <f>-Set!H150</f>
        <v>-41992.490000000005</v>
      </c>
      <c r="Q52" s="8">
        <f>-Out!L155</f>
        <v>-41992.51</v>
      </c>
      <c r="R52" s="8">
        <f>-Nov!L154</f>
        <v>-34979.33</v>
      </c>
      <c r="S52" s="8">
        <f>-Dez!L157</f>
        <v>-46473.460000000006</v>
      </c>
      <c r="T52" s="9">
        <f t="shared" si="50"/>
        <v>-165437.79</v>
      </c>
      <c r="U52" s="26">
        <f t="shared" si="51"/>
        <v>0.36663700111747771</v>
      </c>
      <c r="V52" s="108">
        <f t="shared" si="52"/>
        <v>-288077.84999999998</v>
      </c>
      <c r="W52" s="35">
        <f t="shared" si="53"/>
        <v>0.63842728443344521</v>
      </c>
      <c r="X52" s="36"/>
      <c r="Y52" s="36"/>
      <c r="Z52" s="36"/>
      <c r="AA52" s="36"/>
      <c r="AB52" s="36"/>
      <c r="AC52" s="36"/>
      <c r="AD52" s="36"/>
      <c r="AE52" s="43"/>
    </row>
    <row r="53" spans="1:31" x14ac:dyDescent="0.3">
      <c r="A53" s="2" t="s">
        <v>104</v>
      </c>
      <c r="B53" s="2" t="s">
        <v>105</v>
      </c>
      <c r="C53" s="30">
        <v>-451230.48</v>
      </c>
      <c r="D53" s="25">
        <f>-Jan!K155</f>
        <v>-31660.63</v>
      </c>
      <c r="E53" s="25">
        <f>-Fev!L155</f>
        <v>-50479.839999999997</v>
      </c>
      <c r="F53" s="25">
        <f>-Mar!L161</f>
        <v>-46962.359999999993</v>
      </c>
      <c r="G53" s="25">
        <f>-Abr!H157</f>
        <v>-34834.910000000003</v>
      </c>
      <c r="H53" s="73">
        <f t="shared" si="46"/>
        <v>-163937.74</v>
      </c>
      <c r="I53" s="26">
        <f t="shared" si="47"/>
        <v>0.36331264678751313</v>
      </c>
      <c r="J53" s="25">
        <f>-Mai!L154</f>
        <v>-34833.509999999995</v>
      </c>
      <c r="K53" s="25">
        <f>-Jun!L163</f>
        <v>-52514.55</v>
      </c>
      <c r="L53" s="25">
        <f>-Jul!L163</f>
        <v>-39788.61</v>
      </c>
      <c r="M53" s="25">
        <f>-Ago!L162</f>
        <v>-46248.89</v>
      </c>
      <c r="N53" s="73">
        <f t="shared" si="48"/>
        <v>-173385.56</v>
      </c>
      <c r="O53" s="26">
        <f t="shared" si="49"/>
        <v>0.38425054974123202</v>
      </c>
      <c r="P53" s="25">
        <f>-Set!H161</f>
        <v>-39788.600000000006</v>
      </c>
      <c r="Q53" s="25">
        <f>-Out!L166</f>
        <v>-38887.56</v>
      </c>
      <c r="R53" s="25">
        <f>-Nov!L165</f>
        <v>-44344.43</v>
      </c>
      <c r="S53" s="25">
        <f>-Dez!L169</f>
        <v>-38586.39</v>
      </c>
      <c r="T53" s="73">
        <f t="shared" si="50"/>
        <v>-161606.97999999998</v>
      </c>
      <c r="U53" s="26">
        <f t="shared" si="51"/>
        <v>0.35814730423352603</v>
      </c>
      <c r="V53" s="109">
        <f t="shared" si="52"/>
        <v>-498930.27999999997</v>
      </c>
      <c r="W53" s="37">
        <f t="shared" si="53"/>
        <v>1.1057105007622712</v>
      </c>
      <c r="X53" s="36"/>
      <c r="Y53" s="36"/>
      <c r="Z53" s="36"/>
      <c r="AA53" s="36"/>
      <c r="AB53" s="36"/>
      <c r="AC53" s="36"/>
      <c r="AD53" s="36"/>
      <c r="AE53" s="43"/>
    </row>
    <row r="54" spans="1:31" x14ac:dyDescent="0.3">
      <c r="A54" s="16" t="s">
        <v>106</v>
      </c>
      <c r="B54" s="16" t="s">
        <v>107</v>
      </c>
      <c r="C54" s="133">
        <f t="shared" ref="C54:G54" si="63">SUM(C55:C56)</f>
        <v>-38508196.690000005</v>
      </c>
      <c r="D54" s="41">
        <f t="shared" si="63"/>
        <v>-2057296.76</v>
      </c>
      <c r="E54" s="41">
        <f t="shared" si="63"/>
        <v>-2198584.12</v>
      </c>
      <c r="F54" s="41">
        <f t="shared" si="63"/>
        <v>-2352205.63</v>
      </c>
      <c r="G54" s="41">
        <f t="shared" si="63"/>
        <v>-2574810.5500000003</v>
      </c>
      <c r="H54" s="73">
        <f t="shared" si="46"/>
        <v>-9182897.0600000005</v>
      </c>
      <c r="I54" s="26">
        <f t="shared" si="47"/>
        <v>0.23846603708619415</v>
      </c>
      <c r="J54" s="41">
        <f t="shared" ref="J54:M54" si="64">SUM(J55:J56)</f>
        <v>-2484876.4099999997</v>
      </c>
      <c r="K54" s="41">
        <f t="shared" si="64"/>
        <v>-3854232.4400000004</v>
      </c>
      <c r="L54" s="41">
        <f t="shared" si="64"/>
        <v>-2620512.7799999998</v>
      </c>
      <c r="M54" s="41">
        <f t="shared" si="64"/>
        <v>-2703626.0199999996</v>
      </c>
      <c r="N54" s="73">
        <f t="shared" si="48"/>
        <v>-11663247.649999999</v>
      </c>
      <c r="O54" s="26">
        <f t="shared" si="49"/>
        <v>0.30287701457151761</v>
      </c>
      <c r="P54" s="41">
        <f t="shared" ref="P54:S54" si="65">SUM(P55:P56)</f>
        <v>-3127619.1800000006</v>
      </c>
      <c r="Q54" s="41">
        <f t="shared" si="65"/>
        <v>-3085653.95</v>
      </c>
      <c r="R54" s="41">
        <f t="shared" si="65"/>
        <v>-2345643.3800000004</v>
      </c>
      <c r="S54" s="41">
        <f t="shared" si="65"/>
        <v>-3419628.7399999998</v>
      </c>
      <c r="T54" s="73">
        <f t="shared" si="50"/>
        <v>-11978545.250000002</v>
      </c>
      <c r="U54" s="26">
        <f t="shared" si="51"/>
        <v>0.31106481943130432</v>
      </c>
      <c r="V54" s="109">
        <f t="shared" si="52"/>
        <v>-32824689.960000001</v>
      </c>
      <c r="W54" s="37">
        <f t="shared" si="53"/>
        <v>0.85240787108901606</v>
      </c>
      <c r="X54" s="36"/>
      <c r="Y54" s="36"/>
      <c r="Z54" s="36"/>
      <c r="AA54" s="36"/>
      <c r="AB54" s="36"/>
      <c r="AC54" s="36"/>
      <c r="AD54" s="36"/>
      <c r="AE54" s="43"/>
    </row>
    <row r="55" spans="1:31" x14ac:dyDescent="0.3">
      <c r="A55" s="2" t="s">
        <v>108</v>
      </c>
      <c r="B55" s="2" t="s">
        <v>103</v>
      </c>
      <c r="C55" s="30">
        <v>-3873612.7</v>
      </c>
      <c r="D55" s="25">
        <f>-Jan!K165</f>
        <v>-274177.96000000002</v>
      </c>
      <c r="E55" s="25">
        <f>-Fev!L165</f>
        <v>-276138.3</v>
      </c>
      <c r="F55" s="25">
        <f>-Mar!L171</f>
        <v>-294985.8</v>
      </c>
      <c r="G55" s="25">
        <f>-Abr!H167</f>
        <v>-288461.61999999994</v>
      </c>
      <c r="H55" s="73">
        <f t="shared" si="46"/>
        <v>-1133763.68</v>
      </c>
      <c r="I55" s="26">
        <f t="shared" si="47"/>
        <v>0.29268896190886606</v>
      </c>
      <c r="J55" s="25">
        <f>-Mai!L164</f>
        <v>-308857.12</v>
      </c>
      <c r="K55" s="25">
        <f>-Jun!L173</f>
        <v>-532625.62</v>
      </c>
      <c r="L55" s="25">
        <f>-Jul!L173</f>
        <v>-343351.52</v>
      </c>
      <c r="M55" s="25">
        <f>-Ago!L172</f>
        <v>-367681.64999999997</v>
      </c>
      <c r="N55" s="73">
        <f t="shared" si="48"/>
        <v>-1552515.91</v>
      </c>
      <c r="O55" s="26">
        <f t="shared" si="49"/>
        <v>0.40079275607496845</v>
      </c>
      <c r="P55" s="25">
        <f>-Set!H171</f>
        <v>-396198.99</v>
      </c>
      <c r="Q55" s="25">
        <f>-Out!L176</f>
        <v>-420216.27</v>
      </c>
      <c r="R55" s="25">
        <f>-Nov!L176</f>
        <v>-321768.34999999998</v>
      </c>
      <c r="S55" s="25">
        <f>-Dez!L181</f>
        <v>-504434.06999999995</v>
      </c>
      <c r="T55" s="73">
        <f t="shared" si="50"/>
        <v>-1642617.6799999997</v>
      </c>
      <c r="U55" s="26">
        <f t="shared" si="51"/>
        <v>0.42405315327471937</v>
      </c>
      <c r="V55" s="109">
        <f t="shared" si="52"/>
        <v>-4328897.2699999996</v>
      </c>
      <c r="W55" s="37">
        <f t="shared" si="53"/>
        <v>1.117534871258554</v>
      </c>
      <c r="X55" s="36"/>
      <c r="Y55" s="36"/>
      <c r="Z55" s="36"/>
      <c r="AA55" s="36"/>
      <c r="AB55" s="36"/>
      <c r="AC55" s="36"/>
      <c r="AD55" s="36"/>
      <c r="AE55" s="43"/>
    </row>
    <row r="56" spans="1:31" x14ac:dyDescent="0.3">
      <c r="A56" s="2" t="s">
        <v>109</v>
      </c>
      <c r="B56" s="2" t="s">
        <v>105</v>
      </c>
      <c r="C56" s="30">
        <v>-34634583.990000002</v>
      </c>
      <c r="D56" s="25">
        <f>-Jan!K178</f>
        <v>-1783118.8</v>
      </c>
      <c r="E56" s="25">
        <f>-Fev!L178</f>
        <v>-1922445.82</v>
      </c>
      <c r="F56" s="25">
        <f>-Mar!L184</f>
        <v>-2057219.8299999998</v>
      </c>
      <c r="G56" s="25">
        <f>-Abr!H180</f>
        <v>-2286348.9300000002</v>
      </c>
      <c r="H56" s="73">
        <f t="shared" si="46"/>
        <v>-8049133.3800000008</v>
      </c>
      <c r="I56" s="26">
        <f t="shared" si="47"/>
        <v>0.23240161863425346</v>
      </c>
      <c r="J56" s="25">
        <f>-Mai!L177</f>
        <v>-2176019.2899999996</v>
      </c>
      <c r="K56" s="25">
        <f>-Jun!L187</f>
        <v>-3321606.8200000003</v>
      </c>
      <c r="L56" s="25">
        <f>-Jul!L187</f>
        <v>-2277161.2599999998</v>
      </c>
      <c r="M56" s="25">
        <f>-Ago!L186</f>
        <v>-2335944.3699999996</v>
      </c>
      <c r="N56" s="73">
        <f t="shared" si="48"/>
        <v>-10110731.739999998</v>
      </c>
      <c r="O56" s="26">
        <f t="shared" si="49"/>
        <v>0.29192588953628712</v>
      </c>
      <c r="P56" s="25">
        <f>-Set!H185</f>
        <v>-2731420.1900000004</v>
      </c>
      <c r="Q56" s="25">
        <f>-Out!L190</f>
        <v>-2665437.6800000002</v>
      </c>
      <c r="R56" s="25">
        <f>-Nov!L190</f>
        <v>-2023875.0300000003</v>
      </c>
      <c r="S56" s="25">
        <f>-Dez!L195</f>
        <v>-2915194.67</v>
      </c>
      <c r="T56" s="73">
        <f t="shared" si="50"/>
        <v>-10335927.57</v>
      </c>
      <c r="U56" s="26">
        <f t="shared" si="51"/>
        <v>0.2984279404939375</v>
      </c>
      <c r="V56" s="109">
        <f t="shared" si="52"/>
        <v>-28495792.689999998</v>
      </c>
      <c r="W56" s="37">
        <f t="shared" si="53"/>
        <v>0.82275544866447803</v>
      </c>
      <c r="X56" s="36"/>
      <c r="Y56" s="36"/>
      <c r="Z56" s="36"/>
      <c r="AA56" s="36"/>
      <c r="AB56" s="36"/>
      <c r="AC56" s="36"/>
      <c r="AD56" s="36"/>
      <c r="AE56" s="43"/>
    </row>
    <row r="57" spans="1:31" x14ac:dyDescent="0.3">
      <c r="A57" s="16" t="s">
        <v>110</v>
      </c>
      <c r="B57" s="16" t="s">
        <v>111</v>
      </c>
      <c r="C57" s="133">
        <f t="shared" ref="C57:G57" si="66">SUM(C58:C59)</f>
        <v>-16000</v>
      </c>
      <c r="D57" s="41">
        <f t="shared" si="66"/>
        <v>-2239.44</v>
      </c>
      <c r="E57" s="41">
        <f t="shared" si="66"/>
        <v>-2325.0100000000002</v>
      </c>
      <c r="F57" s="41">
        <f t="shared" si="66"/>
        <v>-982.66</v>
      </c>
      <c r="G57" s="41">
        <f t="shared" si="66"/>
        <v>-766.52</v>
      </c>
      <c r="H57" s="73">
        <f t="shared" si="46"/>
        <v>-6313.630000000001</v>
      </c>
      <c r="I57" s="26">
        <f t="shared" si="47"/>
        <v>0.39460187500000005</v>
      </c>
      <c r="J57" s="41">
        <f t="shared" ref="J57:M57" si="67">SUM(J58:J59)</f>
        <v>-1109.96</v>
      </c>
      <c r="K57" s="41">
        <f t="shared" si="67"/>
        <v>-1119.3499999999999</v>
      </c>
      <c r="L57" s="41">
        <f t="shared" si="67"/>
        <v>-1106.57</v>
      </c>
      <c r="M57" s="41">
        <f t="shared" si="67"/>
        <v>-381.34</v>
      </c>
      <c r="N57" s="73">
        <f t="shared" si="48"/>
        <v>-3717.2200000000003</v>
      </c>
      <c r="O57" s="26">
        <f t="shared" si="49"/>
        <v>0.23232625000000001</v>
      </c>
      <c r="P57" s="41">
        <f t="shared" ref="P57:S57" si="68">SUM(P58:P59)</f>
        <v>0</v>
      </c>
      <c r="Q57" s="41">
        <f t="shared" si="68"/>
        <v>0</v>
      </c>
      <c r="R57" s="41">
        <f t="shared" si="68"/>
        <v>0</v>
      </c>
      <c r="S57" s="41">
        <f t="shared" si="68"/>
        <v>0</v>
      </c>
      <c r="T57" s="73">
        <f t="shared" si="50"/>
        <v>0</v>
      </c>
      <c r="U57" s="26">
        <f t="shared" si="51"/>
        <v>0</v>
      </c>
      <c r="V57" s="109">
        <f t="shared" si="52"/>
        <v>-10030.850000000002</v>
      </c>
      <c r="W57" s="37">
        <f t="shared" si="53"/>
        <v>0.62692812500000017</v>
      </c>
      <c r="X57" s="36"/>
      <c r="Y57" s="36"/>
      <c r="Z57" s="36"/>
      <c r="AA57" s="36"/>
      <c r="AB57" s="36"/>
      <c r="AC57" s="36"/>
      <c r="AD57" s="36"/>
      <c r="AE57" s="43"/>
    </row>
    <row r="58" spans="1:31" x14ac:dyDescent="0.3">
      <c r="A58" s="2" t="s">
        <v>112</v>
      </c>
      <c r="B58" s="2" t="s">
        <v>103</v>
      </c>
      <c r="C58" s="30">
        <v>-16000</v>
      </c>
      <c r="D58" s="25">
        <f>-Jan!K193</f>
        <v>-2239.44</v>
      </c>
      <c r="E58" s="25">
        <f>-Fev!L192</f>
        <v>-2325.0100000000002</v>
      </c>
      <c r="F58" s="25">
        <f>-Mar!L199</f>
        <v>-982.66</v>
      </c>
      <c r="G58" s="25">
        <f>-Abr!H194</f>
        <v>-766.52</v>
      </c>
      <c r="H58" s="73">
        <f t="shared" si="46"/>
        <v>-6313.630000000001</v>
      </c>
      <c r="I58" s="26">
        <f t="shared" si="47"/>
        <v>0.39460187500000005</v>
      </c>
      <c r="J58" s="25">
        <f>-Mai!L192</f>
        <v>-1109.96</v>
      </c>
      <c r="K58" s="25">
        <f>-Jun!L202</f>
        <v>-1119.3499999999999</v>
      </c>
      <c r="L58" s="25">
        <f>-Jul!L203</f>
        <v>-1106.57</v>
      </c>
      <c r="M58" s="25">
        <f>-Ago!L202</f>
        <v>-381.34</v>
      </c>
      <c r="N58" s="73">
        <f t="shared" si="48"/>
        <v>-3717.2200000000003</v>
      </c>
      <c r="O58" s="26">
        <f t="shared" si="49"/>
        <v>0.23232625000000001</v>
      </c>
      <c r="P58" s="25">
        <v>0</v>
      </c>
      <c r="Q58" s="25">
        <v>0</v>
      </c>
      <c r="R58" s="25">
        <v>0</v>
      </c>
      <c r="S58" s="25">
        <v>0</v>
      </c>
      <c r="T58" s="73">
        <f t="shared" si="50"/>
        <v>0</v>
      </c>
      <c r="U58" s="26">
        <f t="shared" si="51"/>
        <v>0</v>
      </c>
      <c r="V58" s="109">
        <f t="shared" si="52"/>
        <v>-10030.850000000002</v>
      </c>
      <c r="W58" s="37">
        <f t="shared" si="53"/>
        <v>0.62692812500000017</v>
      </c>
      <c r="X58" s="36"/>
      <c r="Y58" s="36"/>
      <c r="Z58" s="36"/>
      <c r="AA58" s="36"/>
      <c r="AB58" s="36"/>
      <c r="AC58" s="36"/>
      <c r="AD58" s="36"/>
      <c r="AE58" s="43"/>
    </row>
    <row r="59" spans="1:31" x14ac:dyDescent="0.3">
      <c r="A59" s="2" t="s">
        <v>113</v>
      </c>
      <c r="B59" s="2" t="s">
        <v>105</v>
      </c>
      <c r="C59" s="30">
        <v>0</v>
      </c>
      <c r="D59" s="25">
        <v>0</v>
      </c>
      <c r="E59" s="25">
        <v>0</v>
      </c>
      <c r="F59" s="25">
        <v>0</v>
      </c>
      <c r="G59" s="25">
        <v>0</v>
      </c>
      <c r="H59" s="73">
        <f t="shared" si="46"/>
        <v>0</v>
      </c>
      <c r="I59" s="26" t="str">
        <f t="shared" si="47"/>
        <v>-</v>
      </c>
      <c r="J59" s="25">
        <v>0</v>
      </c>
      <c r="K59" s="25">
        <v>0</v>
      </c>
      <c r="L59" s="25">
        <v>0</v>
      </c>
      <c r="M59" s="25">
        <v>0</v>
      </c>
      <c r="N59" s="73">
        <f t="shared" si="48"/>
        <v>0</v>
      </c>
      <c r="O59" s="26" t="str">
        <f t="shared" si="49"/>
        <v>-</v>
      </c>
      <c r="P59" s="25">
        <v>0</v>
      </c>
      <c r="Q59" s="25">
        <v>0</v>
      </c>
      <c r="R59" s="25">
        <v>0</v>
      </c>
      <c r="S59" s="25">
        <v>0</v>
      </c>
      <c r="T59" s="73">
        <f t="shared" si="50"/>
        <v>0</v>
      </c>
      <c r="U59" s="26" t="str">
        <f t="shared" si="51"/>
        <v>-</v>
      </c>
      <c r="V59" s="109">
        <f t="shared" si="52"/>
        <v>0</v>
      </c>
      <c r="W59" s="37" t="str">
        <f t="shared" si="53"/>
        <v>-</v>
      </c>
      <c r="X59" s="36"/>
      <c r="Y59" s="36"/>
      <c r="Z59" s="36"/>
      <c r="AA59" s="36"/>
      <c r="AB59" s="36"/>
      <c r="AC59" s="36"/>
      <c r="AD59" s="36"/>
      <c r="AE59" s="43"/>
    </row>
    <row r="60" spans="1:31" x14ac:dyDescent="0.3">
      <c r="A60" s="16" t="s">
        <v>114</v>
      </c>
      <c r="B60" s="16" t="s">
        <v>115</v>
      </c>
      <c r="C60" s="133">
        <f>SUM(C61:C62)</f>
        <v>-599500</v>
      </c>
      <c r="D60" s="41">
        <f t="shared" ref="D60:G60" si="69">SUM(D61:D62)</f>
        <v>-27141.439999999999</v>
      </c>
      <c r="E60" s="41">
        <f t="shared" si="69"/>
        <v>-22335.54</v>
      </c>
      <c r="F60" s="41">
        <f t="shared" si="69"/>
        <v>-29019.230000000003</v>
      </c>
      <c r="G60" s="41">
        <f t="shared" si="69"/>
        <v>-42537.2</v>
      </c>
      <c r="H60" s="73">
        <f t="shared" si="46"/>
        <v>-121033.40999999999</v>
      </c>
      <c r="I60" s="26">
        <f t="shared" si="47"/>
        <v>0.20189059216013341</v>
      </c>
      <c r="J60" s="41">
        <f t="shared" ref="J60:M60" si="70">SUM(J61:J62)</f>
        <v>-42175.42</v>
      </c>
      <c r="K60" s="41">
        <f t="shared" si="70"/>
        <v>-57564.54</v>
      </c>
      <c r="L60" s="41">
        <f t="shared" si="70"/>
        <v>-57842.02</v>
      </c>
      <c r="M60" s="41">
        <f t="shared" si="70"/>
        <v>-57074</v>
      </c>
      <c r="N60" s="73">
        <f t="shared" si="48"/>
        <v>-214655.97999999998</v>
      </c>
      <c r="O60" s="26">
        <f t="shared" si="49"/>
        <v>0.35805834862385316</v>
      </c>
      <c r="P60" s="41">
        <f t="shared" ref="P60:S60" si="71">SUM(P61:P62)</f>
        <v>-55815.3</v>
      </c>
      <c r="Q60" s="41">
        <f t="shared" si="71"/>
        <v>-51327.070000000007</v>
      </c>
      <c r="R60" s="41">
        <f t="shared" si="71"/>
        <v>-45069.36</v>
      </c>
      <c r="S60" s="41">
        <f t="shared" si="71"/>
        <v>-46053.850000000006</v>
      </c>
      <c r="T60" s="73">
        <f t="shared" si="50"/>
        <v>-198265.58000000002</v>
      </c>
      <c r="U60" s="26">
        <f t="shared" si="51"/>
        <v>0.33071823185988325</v>
      </c>
      <c r="V60" s="109">
        <f t="shared" si="52"/>
        <v>-533954.97</v>
      </c>
      <c r="W60" s="37">
        <f t="shared" si="53"/>
        <v>0.89066717264386985</v>
      </c>
      <c r="X60" s="36"/>
      <c r="Y60" s="36"/>
      <c r="Z60" s="36"/>
      <c r="AA60" s="36"/>
      <c r="AB60" s="36"/>
      <c r="AC60" s="36"/>
      <c r="AD60" s="36"/>
      <c r="AE60" s="43"/>
    </row>
    <row r="61" spans="1:31" x14ac:dyDescent="0.3">
      <c r="A61" s="2" t="s">
        <v>116</v>
      </c>
      <c r="B61" s="2" t="s">
        <v>103</v>
      </c>
      <c r="C61" s="30">
        <v>0</v>
      </c>
      <c r="D61" s="25">
        <v>0</v>
      </c>
      <c r="E61" s="25">
        <v>0</v>
      </c>
      <c r="F61" s="25">
        <v>0</v>
      </c>
      <c r="G61" s="25">
        <v>0</v>
      </c>
      <c r="H61" s="73">
        <f t="shared" si="46"/>
        <v>0</v>
      </c>
      <c r="I61" s="26" t="str">
        <f t="shared" si="47"/>
        <v>-</v>
      </c>
      <c r="J61" s="25">
        <v>0</v>
      </c>
      <c r="K61" s="25">
        <v>0</v>
      </c>
      <c r="L61" s="25">
        <v>0</v>
      </c>
      <c r="M61" s="25">
        <v>0</v>
      </c>
      <c r="N61" s="73">
        <f t="shared" si="48"/>
        <v>0</v>
      </c>
      <c r="O61" s="26" t="str">
        <f t="shared" si="49"/>
        <v>-</v>
      </c>
      <c r="P61" s="25">
        <v>0</v>
      </c>
      <c r="Q61" s="25">
        <v>0</v>
      </c>
      <c r="R61" s="25">
        <v>0</v>
      </c>
      <c r="S61" s="25">
        <v>0</v>
      </c>
      <c r="T61" s="73">
        <f t="shared" si="50"/>
        <v>0</v>
      </c>
      <c r="U61" s="26" t="str">
        <f t="shared" si="51"/>
        <v>-</v>
      </c>
      <c r="V61" s="109">
        <f t="shared" si="52"/>
        <v>0</v>
      </c>
      <c r="W61" s="37" t="str">
        <f t="shared" si="53"/>
        <v>-</v>
      </c>
      <c r="X61" s="36"/>
      <c r="Y61" s="36"/>
      <c r="Z61" s="36"/>
      <c r="AA61" s="36"/>
      <c r="AB61" s="36"/>
      <c r="AC61" s="36"/>
      <c r="AD61" s="36"/>
      <c r="AE61" s="43"/>
    </row>
    <row r="62" spans="1:31" x14ac:dyDescent="0.3">
      <c r="A62" s="2" t="s">
        <v>117</v>
      </c>
      <c r="B62" s="2" t="s">
        <v>105</v>
      </c>
      <c r="C62" s="139">
        <v>-599500</v>
      </c>
      <c r="D62" s="25">
        <f>-Jan!K198</f>
        <v>-27141.439999999999</v>
      </c>
      <c r="E62" s="25">
        <f>-Fev!L198</f>
        <v>-22335.54</v>
      </c>
      <c r="F62" s="25">
        <f>-Mar!L204</f>
        <v>-29019.230000000003</v>
      </c>
      <c r="G62" s="25">
        <f>-Abr!H200</f>
        <v>-42537.2</v>
      </c>
      <c r="H62" s="73">
        <f t="shared" si="46"/>
        <v>-121033.40999999999</v>
      </c>
      <c r="I62" s="26">
        <f t="shared" si="47"/>
        <v>0.20189059216013341</v>
      </c>
      <c r="J62" s="25">
        <f>-Mai!L198</f>
        <v>-42175.42</v>
      </c>
      <c r="K62" s="25">
        <f>-Jun!L208</f>
        <v>-57564.54</v>
      </c>
      <c r="L62" s="25">
        <f>-Jul!L209</f>
        <v>-57842.02</v>
      </c>
      <c r="M62" s="25">
        <f>-Ago!L208</f>
        <v>-57074</v>
      </c>
      <c r="N62" s="73">
        <f t="shared" si="48"/>
        <v>-214655.97999999998</v>
      </c>
      <c r="O62" s="26">
        <f t="shared" si="49"/>
        <v>0.35805834862385316</v>
      </c>
      <c r="P62" s="25">
        <f>-Set!H207</f>
        <v>-55815.3</v>
      </c>
      <c r="Q62" s="25">
        <f>-Out!L212</f>
        <v>-51327.070000000007</v>
      </c>
      <c r="R62" s="25">
        <f>-Nov!L212</f>
        <v>-45069.36</v>
      </c>
      <c r="S62" s="25">
        <f>-Dez!L217</f>
        <v>-46053.850000000006</v>
      </c>
      <c r="T62" s="73">
        <f t="shared" si="50"/>
        <v>-198265.58000000002</v>
      </c>
      <c r="U62" s="26">
        <f t="shared" si="51"/>
        <v>0.33071823185988325</v>
      </c>
      <c r="V62" s="109">
        <f t="shared" si="52"/>
        <v>-533954.97</v>
      </c>
      <c r="W62" s="37">
        <f t="shared" si="53"/>
        <v>0.89066717264386985</v>
      </c>
      <c r="X62" s="36"/>
      <c r="Y62" s="36"/>
      <c r="Z62" s="36"/>
      <c r="AA62" s="36"/>
      <c r="AB62" s="36"/>
      <c r="AC62" s="36"/>
      <c r="AD62" s="36"/>
      <c r="AE62" s="43"/>
    </row>
    <row r="63" spans="1:31" ht="27.6" x14ac:dyDescent="0.3">
      <c r="A63" s="16" t="s">
        <v>118</v>
      </c>
      <c r="B63" s="16" t="s">
        <v>119</v>
      </c>
      <c r="C63" s="133">
        <f>SUM(C64:C71)</f>
        <v>-10528000</v>
      </c>
      <c r="D63" s="41">
        <f>SUM(D64:D71)</f>
        <v>-443838.25000000006</v>
      </c>
      <c r="E63" s="41">
        <f t="shared" ref="E63" si="72">SUM(E64:E71)</f>
        <v>-490304.92000000004</v>
      </c>
      <c r="F63" s="41">
        <f>SUM(F64:F71)</f>
        <v>-472766.97</v>
      </c>
      <c r="G63" s="41">
        <f t="shared" ref="G63" si="73">SUM(G64:G71)</f>
        <v>-477772.81</v>
      </c>
      <c r="H63" s="73">
        <f t="shared" si="46"/>
        <v>-1884682.9500000002</v>
      </c>
      <c r="I63" s="26">
        <f t="shared" si="47"/>
        <v>0.17901623765197569</v>
      </c>
      <c r="J63" s="41">
        <f>SUM(J64:J71)</f>
        <v>-479247.49000000005</v>
      </c>
      <c r="K63" s="41">
        <f t="shared" ref="K63" si="74">SUM(K64:K71)</f>
        <v>-484203.97000000003</v>
      </c>
      <c r="L63" s="41">
        <f>SUM(L64:L71)</f>
        <v>-481963.39</v>
      </c>
      <c r="M63" s="41">
        <f t="shared" ref="M63" si="75">SUM(M64:M71)</f>
        <v>-538717.77</v>
      </c>
      <c r="N63" s="73">
        <f t="shared" si="48"/>
        <v>-1984132.62</v>
      </c>
      <c r="O63" s="26">
        <f t="shared" si="49"/>
        <v>0.18846244490881461</v>
      </c>
      <c r="P63" s="41">
        <f>SUM(P64:P71)</f>
        <v>-504492.97</v>
      </c>
      <c r="Q63" s="41">
        <f t="shared" ref="Q63" si="76">SUM(Q64:Q71)</f>
        <v>-536357.1</v>
      </c>
      <c r="R63" s="41">
        <f>SUM(R64:R71)</f>
        <v>-657196.60999999987</v>
      </c>
      <c r="S63" s="41">
        <f t="shared" ref="S63" si="77">SUM(S64:S71)</f>
        <v>-557304.99</v>
      </c>
      <c r="T63" s="73">
        <f t="shared" si="50"/>
        <v>-2255351.67</v>
      </c>
      <c r="U63" s="26">
        <f t="shared" si="51"/>
        <v>0.2142241327887538</v>
      </c>
      <c r="V63" s="109">
        <f t="shared" si="52"/>
        <v>-6124167.2400000002</v>
      </c>
      <c r="W63" s="37">
        <f t="shared" si="53"/>
        <v>0.58170281534954404</v>
      </c>
      <c r="X63" s="36"/>
      <c r="Y63" s="36"/>
      <c r="Z63" s="36"/>
      <c r="AA63" s="36"/>
      <c r="AB63" s="36"/>
      <c r="AC63" s="36"/>
      <c r="AD63" s="36"/>
      <c r="AE63" s="43"/>
    </row>
    <row r="64" spans="1:31" x14ac:dyDescent="0.3">
      <c r="A64" s="2" t="s">
        <v>120</v>
      </c>
      <c r="B64" s="2" t="s">
        <v>121</v>
      </c>
      <c r="C64" s="139">
        <v>-2385000</v>
      </c>
      <c r="D64" s="25">
        <f>-Jan!K216</f>
        <v>-162989.32</v>
      </c>
      <c r="E64" s="25">
        <f>-Fev!L218</f>
        <v>-162989.32</v>
      </c>
      <c r="F64" s="25">
        <f>-Mar!L225</f>
        <v>-162989.32</v>
      </c>
      <c r="G64" s="25">
        <f>-Abr!H221</f>
        <v>-162989.32</v>
      </c>
      <c r="H64" s="73">
        <f t="shared" si="46"/>
        <v>-651957.28</v>
      </c>
      <c r="I64" s="26">
        <f t="shared" si="47"/>
        <v>0.27335735010482182</v>
      </c>
      <c r="J64" s="25">
        <f>-Mai!L218</f>
        <v>-162989.32</v>
      </c>
      <c r="K64" s="25">
        <f>-Jun!L228</f>
        <v>-172286.89</v>
      </c>
      <c r="L64" s="25">
        <f>-Jul!L229</f>
        <v>-155669.75</v>
      </c>
      <c r="M64" s="25">
        <f>-Ago!L228</f>
        <v>-164967.32</v>
      </c>
      <c r="N64" s="73">
        <f t="shared" si="48"/>
        <v>-655913.28</v>
      </c>
      <c r="O64" s="26">
        <f t="shared" si="49"/>
        <v>0.27501605031446541</v>
      </c>
      <c r="P64" s="25">
        <f>-Set!H227</f>
        <v>-187086.78</v>
      </c>
      <c r="Q64" s="25">
        <f>-Out!L232</f>
        <v>-187086.78</v>
      </c>
      <c r="R64" s="25">
        <f>-Nov!L232</f>
        <v>-187086.78</v>
      </c>
      <c r="S64" s="25">
        <f>-Dez!L238</f>
        <v>-187086.78</v>
      </c>
      <c r="T64" s="73">
        <f t="shared" si="50"/>
        <v>-748347.12</v>
      </c>
      <c r="U64" s="26">
        <f t="shared" si="51"/>
        <v>0.31377237735849056</v>
      </c>
      <c r="V64" s="109">
        <f t="shared" si="52"/>
        <v>-2056217.6800000002</v>
      </c>
      <c r="W64" s="37">
        <f t="shared" si="53"/>
        <v>0.8621457777777779</v>
      </c>
      <c r="X64" s="36"/>
      <c r="Y64" s="36"/>
      <c r="Z64" s="36"/>
      <c r="AA64" s="36"/>
      <c r="AB64" s="36"/>
      <c r="AC64" s="36"/>
      <c r="AD64" s="36"/>
      <c r="AE64" s="43"/>
    </row>
    <row r="65" spans="1:31" x14ac:dyDescent="0.3">
      <c r="A65" s="2" t="s">
        <v>122</v>
      </c>
      <c r="B65" s="2" t="s">
        <v>123</v>
      </c>
      <c r="C65" s="140">
        <v>-3246000</v>
      </c>
      <c r="D65" s="25">
        <f>-Jan!K217</f>
        <v>-238755.07</v>
      </c>
      <c r="E65" s="25">
        <f>-Fev!L219</f>
        <v>-250963.59</v>
      </c>
      <c r="F65" s="25">
        <f>-Mar!L227</f>
        <v>-250963.59</v>
      </c>
      <c r="G65" s="25">
        <f>-Abr!H223</f>
        <v>-250963.59</v>
      </c>
      <c r="H65" s="73">
        <f t="shared" si="46"/>
        <v>-991645.84</v>
      </c>
      <c r="I65" s="26">
        <f t="shared" si="47"/>
        <v>0.30549779420825629</v>
      </c>
      <c r="J65" s="25">
        <f>-Mai!L220</f>
        <v>-250963.59</v>
      </c>
      <c r="K65" s="25">
        <f>-Jun!L230</f>
        <v>-241666.02</v>
      </c>
      <c r="L65" s="25">
        <f>-Jul!L231</f>
        <v>-260261.16</v>
      </c>
      <c r="M65" s="25">
        <f>-Ago!L230</f>
        <v>-250963.59</v>
      </c>
      <c r="N65" s="73">
        <f t="shared" si="48"/>
        <v>-1003854.36</v>
      </c>
      <c r="O65" s="26">
        <f t="shared" si="49"/>
        <v>0.30925889094269871</v>
      </c>
      <c r="P65" s="25">
        <f>-Set!H229</f>
        <v>-255887.05</v>
      </c>
      <c r="Q65" s="25">
        <f>-Out!L234</f>
        <v>-255887.05</v>
      </c>
      <c r="R65" s="25">
        <f>-Nov!L234</f>
        <v>-282048.17</v>
      </c>
      <c r="S65" s="25">
        <f>-Dez!L240</f>
        <v>-282048.17</v>
      </c>
      <c r="T65" s="73">
        <f t="shared" si="50"/>
        <v>-1075870.44</v>
      </c>
      <c r="U65" s="26">
        <f t="shared" si="51"/>
        <v>0.33144499075785583</v>
      </c>
      <c r="V65" s="109">
        <f t="shared" si="52"/>
        <v>-3071370.6399999997</v>
      </c>
      <c r="W65" s="37">
        <f t="shared" si="53"/>
        <v>0.94620167590881077</v>
      </c>
      <c r="X65" s="36"/>
      <c r="Y65" s="36"/>
      <c r="Z65" s="36"/>
      <c r="AA65" s="36"/>
      <c r="AB65" s="36"/>
      <c r="AC65" s="36"/>
      <c r="AD65" s="36"/>
      <c r="AE65" s="43"/>
    </row>
    <row r="66" spans="1:31" x14ac:dyDescent="0.3">
      <c r="A66" s="2" t="s">
        <v>124</v>
      </c>
      <c r="B66" s="2" t="s">
        <v>125</v>
      </c>
      <c r="C66" s="140">
        <v>-87000</v>
      </c>
      <c r="D66" s="25">
        <f>-Jan!K214</f>
        <v>-5880</v>
      </c>
      <c r="E66" s="25">
        <f>-Fev!L215</f>
        <v>-5880</v>
      </c>
      <c r="F66" s="25">
        <f>-Mar!L222</f>
        <v>-5880</v>
      </c>
      <c r="G66" s="25">
        <f>-Abr!H218</f>
        <v>-5880</v>
      </c>
      <c r="H66" s="73">
        <f t="shared" si="46"/>
        <v>-23520</v>
      </c>
      <c r="I66" s="26">
        <f t="shared" si="47"/>
        <v>0.27034482758620687</v>
      </c>
      <c r="J66" s="25">
        <f>-Mai!L215</f>
        <v>-5880</v>
      </c>
      <c r="K66" s="25">
        <f>-Jun!L225</f>
        <v>-5880</v>
      </c>
      <c r="L66" s="25">
        <f>-Jul!L226</f>
        <v>-5880</v>
      </c>
      <c r="M66" s="25">
        <f>-Ago!L225</f>
        <v>-5880</v>
      </c>
      <c r="N66" s="73">
        <f t="shared" si="48"/>
        <v>-23520</v>
      </c>
      <c r="O66" s="26">
        <f t="shared" si="49"/>
        <v>0.27034482758620687</v>
      </c>
      <c r="P66" s="25">
        <f>-Set!H224</f>
        <v>-5880</v>
      </c>
      <c r="Q66" s="25">
        <f>-Out!L229</f>
        <v>-5880</v>
      </c>
      <c r="R66" s="25">
        <f>-Nov!L229</f>
        <v>-5880</v>
      </c>
      <c r="S66" s="25">
        <f>-Dez!L235</f>
        <v>-5880</v>
      </c>
      <c r="T66" s="73">
        <f t="shared" si="50"/>
        <v>-23520</v>
      </c>
      <c r="U66" s="26">
        <f t="shared" si="51"/>
        <v>0.27034482758620687</v>
      </c>
      <c r="V66" s="109">
        <f t="shared" si="52"/>
        <v>-70560</v>
      </c>
      <c r="W66" s="37">
        <f t="shared" si="53"/>
        <v>0.81103448275862067</v>
      </c>
      <c r="X66" s="36"/>
      <c r="Y66" s="36"/>
      <c r="Z66" s="36"/>
      <c r="AA66" s="36"/>
      <c r="AB66" s="36"/>
      <c r="AC66" s="36"/>
      <c r="AD66" s="36"/>
      <c r="AE66" s="43"/>
    </row>
    <row r="67" spans="1:31" x14ac:dyDescent="0.3">
      <c r="A67" s="2" t="s">
        <v>126</v>
      </c>
      <c r="B67" s="2" t="s">
        <v>127</v>
      </c>
      <c r="C67" s="140">
        <v>-4132000</v>
      </c>
      <c r="D67" s="25">
        <f>-Jan!K218</f>
        <v>-12441.55</v>
      </c>
      <c r="E67" s="25">
        <f>-Fev!L220</f>
        <v>-16797.55</v>
      </c>
      <c r="F67" s="25">
        <f>-Mar!L228</f>
        <v>-17912.54</v>
      </c>
      <c r="G67" s="25">
        <f>-Abr!H224</f>
        <v>-18533.64</v>
      </c>
      <c r="H67" s="73">
        <f t="shared" si="46"/>
        <v>-65685.279999999999</v>
      </c>
      <c r="I67" s="26">
        <f t="shared" si="47"/>
        <v>1.5896727976766698E-2</v>
      </c>
      <c r="J67" s="25">
        <f>-Mai!L221</f>
        <v>-17785.82</v>
      </c>
      <c r="K67" s="25">
        <f>-Jun!L231</f>
        <v>-18516.71</v>
      </c>
      <c r="L67" s="25">
        <f>-Jul!L232</f>
        <v>-18784.41</v>
      </c>
      <c r="M67" s="25">
        <f>-Ago!L231</f>
        <v>-4332.83</v>
      </c>
      <c r="N67" s="73">
        <f t="shared" si="48"/>
        <v>-59419.770000000004</v>
      </c>
      <c r="O67" s="26">
        <f t="shared" si="49"/>
        <v>1.4380389641819943E-2</v>
      </c>
      <c r="P67" s="25">
        <f>-Set!H230</f>
        <v>-7934.96</v>
      </c>
      <c r="Q67" s="25">
        <f>-Out!L235</f>
        <v>-7934.96</v>
      </c>
      <c r="R67" s="25">
        <f>-Nov!L235</f>
        <v>-53010.33</v>
      </c>
      <c r="S67" s="25">
        <f>-Dez!L241</f>
        <v>-14587.34</v>
      </c>
      <c r="T67" s="73">
        <f t="shared" si="50"/>
        <v>-83467.59</v>
      </c>
      <c r="U67" s="26">
        <f t="shared" si="51"/>
        <v>2.0200287996127782E-2</v>
      </c>
      <c r="V67" s="109">
        <f t="shared" si="52"/>
        <v>-208572.64</v>
      </c>
      <c r="W67" s="37">
        <f t="shared" si="53"/>
        <v>5.0477405614714428E-2</v>
      </c>
      <c r="X67" s="36"/>
      <c r="Y67" s="36"/>
      <c r="Z67" s="36"/>
      <c r="AA67" s="36"/>
      <c r="AB67" s="36"/>
      <c r="AC67" s="36"/>
      <c r="AD67" s="36"/>
      <c r="AE67" s="43"/>
    </row>
    <row r="68" spans="1:31" x14ac:dyDescent="0.3">
      <c r="A68" s="2" t="s">
        <v>128</v>
      </c>
      <c r="B68" s="2" t="s">
        <v>129</v>
      </c>
      <c r="C68" s="140">
        <v>-366000</v>
      </c>
      <c r="D68" s="25">
        <f>-Jan!K219</f>
        <v>-14909.78</v>
      </c>
      <c r="E68" s="25">
        <f>-Fev!L217-Fev!L221</f>
        <v>-20030.93</v>
      </c>
      <c r="F68" s="25">
        <f>-Mar!L224-Mar!L229</f>
        <v>-17239.810000000001</v>
      </c>
      <c r="G68" s="25">
        <f>-Abr!H220-Abr!H225</f>
        <v>-18276.18</v>
      </c>
      <c r="H68" s="73">
        <f t="shared" si="46"/>
        <v>-70456.700000000012</v>
      </c>
      <c r="I68" s="26">
        <f t="shared" si="47"/>
        <v>0.19250464480874321</v>
      </c>
      <c r="J68" s="25">
        <f>-Mai!L217-Mai!L222</f>
        <v>-17980.900000000001</v>
      </c>
      <c r="K68" s="25">
        <f>-Jun!L232-Jun!L227</f>
        <v>-18270.29</v>
      </c>
      <c r="L68" s="25">
        <f>-Jul!L233-Jul!L228</f>
        <v>-17358.47</v>
      </c>
      <c r="M68" s="25">
        <f>-Ago!L232-Ago!L227</f>
        <v>-18785.36</v>
      </c>
      <c r="N68" s="73">
        <f t="shared" si="48"/>
        <v>-72395.02</v>
      </c>
      <c r="O68" s="26">
        <f t="shared" si="49"/>
        <v>0.19780060109289618</v>
      </c>
      <c r="P68" s="25">
        <f>-Set!H226-Set!H231</f>
        <v>-23067.31</v>
      </c>
      <c r="Q68" s="25">
        <f>-Out!L236-Out!L231</f>
        <v>-24218.34</v>
      </c>
      <c r="R68" s="25">
        <f>-Nov!L231-Nov!L236</f>
        <v>-24346.84</v>
      </c>
      <c r="S68" s="25">
        <f>-Dez!L237-Dez!L242</f>
        <v>-42470.32</v>
      </c>
      <c r="T68" s="73">
        <f t="shared" si="50"/>
        <v>-114102.81</v>
      </c>
      <c r="U68" s="26">
        <f t="shared" si="51"/>
        <v>0.31175631147540983</v>
      </c>
      <c r="V68" s="109">
        <f t="shared" si="52"/>
        <v>-256954.53000000003</v>
      </c>
      <c r="W68" s="37">
        <f t="shared" si="53"/>
        <v>0.70206155737704923</v>
      </c>
      <c r="X68" s="36"/>
      <c r="Y68" s="36"/>
      <c r="Z68" s="36"/>
      <c r="AA68" s="36"/>
      <c r="AB68" s="36"/>
      <c r="AC68" s="36"/>
      <c r="AD68" s="36"/>
      <c r="AE68" s="43"/>
    </row>
    <row r="69" spans="1:31" x14ac:dyDescent="0.3">
      <c r="A69" s="2" t="s">
        <v>130</v>
      </c>
      <c r="B69" s="2" t="s">
        <v>131</v>
      </c>
      <c r="C69" s="140">
        <v>-210000</v>
      </c>
      <c r="D69" s="25">
        <v>0</v>
      </c>
      <c r="E69" s="25">
        <f>-Fev!L214</f>
        <v>-33643.199999999997</v>
      </c>
      <c r="F69" s="25">
        <f>-Mar!L221</f>
        <v>-16821.599999999999</v>
      </c>
      <c r="G69" s="25">
        <f>-Abr!H217</f>
        <v>-16821.599999999999</v>
      </c>
      <c r="H69" s="73">
        <f t="shared" si="46"/>
        <v>-67286.399999999994</v>
      </c>
      <c r="I69" s="26">
        <f t="shared" si="47"/>
        <v>0.32041142857142857</v>
      </c>
      <c r="J69" s="25">
        <f>-Mai!L214</f>
        <v>-16821.599999999999</v>
      </c>
      <c r="K69" s="25">
        <f>-Jun!L224</f>
        <v>-16821.599999999999</v>
      </c>
      <c r="L69" s="25">
        <f>-Jul!L225</f>
        <v>-16821.599999999999</v>
      </c>
      <c r="M69" s="25">
        <f>-Ago!L224</f>
        <v>-16821.599999999999</v>
      </c>
      <c r="N69" s="73">
        <f t="shared" si="48"/>
        <v>-67286.399999999994</v>
      </c>
      <c r="O69" s="26">
        <f t="shared" si="49"/>
        <v>0.32041142857142857</v>
      </c>
      <c r="P69" s="25">
        <f>-Set!H223</f>
        <v>-16821.599999999999</v>
      </c>
      <c r="Q69" s="25">
        <f>-Out!L228</f>
        <v>-16821.599999999999</v>
      </c>
      <c r="R69" s="25">
        <f>-Nov!L228</f>
        <v>-25232.400000000001</v>
      </c>
      <c r="S69" s="25">
        <f>-Dez!L234</f>
        <v>-25232.400000000001</v>
      </c>
      <c r="T69" s="73">
        <f t="shared" si="50"/>
        <v>-84108</v>
      </c>
      <c r="U69" s="26">
        <f t="shared" si="51"/>
        <v>0.40051428571428571</v>
      </c>
      <c r="V69" s="109">
        <f t="shared" si="52"/>
        <v>-218680.8</v>
      </c>
      <c r="W69" s="37">
        <f t="shared" si="53"/>
        <v>1.0413371428571427</v>
      </c>
      <c r="X69" s="36"/>
      <c r="Y69" s="36"/>
      <c r="Z69" s="36"/>
      <c r="AA69" s="36"/>
      <c r="AB69" s="36"/>
      <c r="AC69" s="36"/>
      <c r="AD69" s="36"/>
      <c r="AE69" s="43"/>
    </row>
    <row r="70" spans="1:31" x14ac:dyDescent="0.3">
      <c r="A70" s="2" t="s">
        <v>132</v>
      </c>
      <c r="B70" s="2" t="s">
        <v>133</v>
      </c>
      <c r="C70" s="140">
        <v>-102000</v>
      </c>
      <c r="D70" s="25">
        <f>-Jan!K215</f>
        <v>-8862.5300000000007</v>
      </c>
      <c r="E70" s="25">
        <f>-Fev!L216</f>
        <v>-0.33</v>
      </c>
      <c r="F70" s="25">
        <f>-Mar!L223</f>
        <v>-0.11</v>
      </c>
      <c r="G70" s="25">
        <v>0</v>
      </c>
      <c r="H70" s="73">
        <f t="shared" si="46"/>
        <v>-8862.9700000000012</v>
      </c>
      <c r="I70" s="26">
        <f t="shared" si="47"/>
        <v>8.6891862745098053E-2</v>
      </c>
      <c r="J70" s="25">
        <f>-Mai!L216</f>
        <v>0</v>
      </c>
      <c r="K70" s="25">
        <v>0</v>
      </c>
      <c r="L70" s="25">
        <v>0</v>
      </c>
      <c r="M70" s="25">
        <f>-Ago!L226</f>
        <v>-68571.429999999993</v>
      </c>
      <c r="N70" s="73">
        <f t="shared" si="48"/>
        <v>-68571.429999999993</v>
      </c>
      <c r="O70" s="26">
        <f t="shared" si="49"/>
        <v>0.67226892156862739</v>
      </c>
      <c r="P70" s="25">
        <f>-Set!H225</f>
        <v>15.919999999999987</v>
      </c>
      <c r="Q70" s="25">
        <f>-Out!L230</f>
        <v>-19607.87</v>
      </c>
      <c r="R70" s="25">
        <f>-Nov!L230</f>
        <v>0.06</v>
      </c>
      <c r="S70" s="25">
        <f>-Dez!L236</f>
        <v>0.02</v>
      </c>
      <c r="T70" s="73">
        <f t="shared" si="50"/>
        <v>-19591.87</v>
      </c>
      <c r="U70" s="26">
        <f t="shared" si="51"/>
        <v>0.1920771568627451</v>
      </c>
      <c r="V70" s="109">
        <f t="shared" si="52"/>
        <v>-97026.26999999999</v>
      </c>
      <c r="W70" s="37">
        <f t="shared" si="53"/>
        <v>0.95123794117647054</v>
      </c>
      <c r="X70" s="36"/>
      <c r="Y70" s="36"/>
      <c r="Z70" s="36"/>
      <c r="AA70" s="36"/>
      <c r="AB70" s="36"/>
      <c r="AC70" s="36"/>
      <c r="AD70" s="36"/>
      <c r="AE70" s="43"/>
    </row>
    <row r="71" spans="1:31" x14ac:dyDescent="0.3">
      <c r="A71" s="2" t="s">
        <v>134</v>
      </c>
      <c r="B71" s="2" t="s">
        <v>135</v>
      </c>
      <c r="C71" s="140">
        <v>0</v>
      </c>
      <c r="D71" s="25">
        <v>0</v>
      </c>
      <c r="E71" s="25">
        <v>0</v>
      </c>
      <c r="F71" s="25">
        <f>-Mar!L226</f>
        <v>-960</v>
      </c>
      <c r="G71" s="25">
        <f>-Abr!H222</f>
        <v>-4308.4799999999996</v>
      </c>
      <c r="H71" s="73">
        <f t="shared" si="46"/>
        <v>-5268.48</v>
      </c>
      <c r="I71" s="26" t="str">
        <f t="shared" si="47"/>
        <v>-</v>
      </c>
      <c r="J71" s="25">
        <f>-Mai!L219</f>
        <v>-6826.26</v>
      </c>
      <c r="K71" s="25">
        <f>-Jun!L229</f>
        <v>-10762.46</v>
      </c>
      <c r="L71" s="25">
        <f>-Jul!L230</f>
        <v>-7188</v>
      </c>
      <c r="M71" s="25">
        <f>-Ago!L229</f>
        <v>-8395.64</v>
      </c>
      <c r="N71" s="73">
        <f t="shared" si="48"/>
        <v>-33172.36</v>
      </c>
      <c r="O71" s="26" t="str">
        <f t="shared" si="49"/>
        <v>-</v>
      </c>
      <c r="P71" s="25">
        <f>-Set!H228</f>
        <v>-7831.19</v>
      </c>
      <c r="Q71" s="25">
        <f>-Out!L233</f>
        <v>-18920.5</v>
      </c>
      <c r="R71" s="25">
        <f>-Nov!L233</f>
        <v>-79592.149999999994</v>
      </c>
      <c r="S71" s="25">
        <f>-Dez!L239</f>
        <v>0</v>
      </c>
      <c r="T71" s="73">
        <f t="shared" si="50"/>
        <v>-106343.84</v>
      </c>
      <c r="U71" s="26" t="str">
        <f t="shared" si="51"/>
        <v>-</v>
      </c>
      <c r="V71" s="109">
        <f t="shared" si="52"/>
        <v>-144784.68</v>
      </c>
      <c r="W71" s="37" t="str">
        <f t="shared" si="53"/>
        <v>-</v>
      </c>
      <c r="X71" s="36"/>
      <c r="Y71" s="36"/>
      <c r="Z71" s="36"/>
      <c r="AA71" s="36"/>
      <c r="AB71" s="36"/>
      <c r="AC71" s="36"/>
      <c r="AD71" s="36"/>
      <c r="AE71" s="43"/>
    </row>
    <row r="72" spans="1:31" x14ac:dyDescent="0.3">
      <c r="A72" s="16" t="s">
        <v>136</v>
      </c>
      <c r="B72" s="16" t="s">
        <v>137</v>
      </c>
      <c r="C72" s="133">
        <f>C73+C74+C80+C81+C82+C83+C84+C85+C87+C92+C86</f>
        <v>-6448835.5600000005</v>
      </c>
      <c r="D72" s="41">
        <f t="shared" ref="D72:G72" si="78">D73+D74+D80+D81+D82+D83+D84+D85+D87+D92+D86</f>
        <v>-179474.66999999998</v>
      </c>
      <c r="E72" s="41">
        <f t="shared" si="78"/>
        <v>-178764.42</v>
      </c>
      <c r="F72" s="41">
        <f t="shared" si="78"/>
        <v>-229638.58999999997</v>
      </c>
      <c r="G72" s="41">
        <f t="shared" si="78"/>
        <v>-255404.14000000004</v>
      </c>
      <c r="H72" s="73">
        <f t="shared" si="46"/>
        <v>-843281.82</v>
      </c>
      <c r="I72" s="26">
        <f t="shared" si="47"/>
        <v>0.13076497487865854</v>
      </c>
      <c r="J72" s="41">
        <f t="shared" ref="J72:M72" si="79">J73+J74+J80+J81+J82+J83+J84+J85+J87+J92+J86</f>
        <v>-217081.33</v>
      </c>
      <c r="K72" s="41">
        <f t="shared" si="79"/>
        <v>-232222.91999999998</v>
      </c>
      <c r="L72" s="41">
        <f t="shared" si="79"/>
        <v>-231158.17</v>
      </c>
      <c r="M72" s="41">
        <f t="shared" si="79"/>
        <v>-1168995.3400000001</v>
      </c>
      <c r="N72" s="73">
        <f t="shared" si="48"/>
        <v>-1849457.7600000002</v>
      </c>
      <c r="O72" s="26">
        <f t="shared" si="49"/>
        <v>0.28678941225786198</v>
      </c>
      <c r="P72" s="41">
        <f t="shared" ref="P72:S72" si="80">P73+P74+P80+P81+P82+P83+P84+P85+P87+P92+P86</f>
        <v>-450881.54000000004</v>
      </c>
      <c r="Q72" s="41">
        <f t="shared" si="80"/>
        <v>-449463.81999999995</v>
      </c>
      <c r="R72" s="41">
        <f t="shared" si="80"/>
        <v>-497748</v>
      </c>
      <c r="S72" s="41">
        <f t="shared" si="80"/>
        <v>-410777.74000000011</v>
      </c>
      <c r="T72" s="73">
        <f t="shared" si="50"/>
        <v>-1808871.1</v>
      </c>
      <c r="U72" s="26">
        <f t="shared" si="51"/>
        <v>0.28049577061940156</v>
      </c>
      <c r="V72" s="109">
        <f t="shared" si="52"/>
        <v>-4501610.68</v>
      </c>
      <c r="W72" s="37">
        <f t="shared" si="53"/>
        <v>0.69805015775592194</v>
      </c>
      <c r="X72" s="36"/>
      <c r="Y72" s="36"/>
      <c r="Z72" s="36"/>
      <c r="AA72" s="36"/>
      <c r="AB72" s="36"/>
      <c r="AC72" s="36"/>
      <c r="AD72" s="36"/>
      <c r="AE72" s="43"/>
    </row>
    <row r="73" spans="1:31" x14ac:dyDescent="0.3">
      <c r="A73" s="2" t="s">
        <v>138</v>
      </c>
      <c r="B73" s="92" t="s">
        <v>139</v>
      </c>
      <c r="C73" s="30">
        <v>0</v>
      </c>
      <c r="D73" s="31">
        <v>0</v>
      </c>
      <c r="E73" s="31">
        <v>0</v>
      </c>
      <c r="F73" s="31">
        <v>0</v>
      </c>
      <c r="G73" s="31">
        <v>0</v>
      </c>
      <c r="H73" s="73">
        <f t="shared" si="46"/>
        <v>0</v>
      </c>
      <c r="I73" s="26" t="str">
        <f t="shared" si="47"/>
        <v>-</v>
      </c>
      <c r="J73" s="31">
        <v>0</v>
      </c>
      <c r="K73" s="31">
        <v>0</v>
      </c>
      <c r="L73" s="31">
        <v>0</v>
      </c>
      <c r="M73" s="31">
        <v>0</v>
      </c>
      <c r="N73" s="73">
        <f t="shared" si="48"/>
        <v>0</v>
      </c>
      <c r="O73" s="26" t="str">
        <f t="shared" si="49"/>
        <v>-</v>
      </c>
      <c r="P73" s="31">
        <v>0</v>
      </c>
      <c r="Q73" s="31">
        <v>0</v>
      </c>
      <c r="R73" s="31">
        <v>0</v>
      </c>
      <c r="S73" s="31">
        <v>0</v>
      </c>
      <c r="T73" s="73">
        <f t="shared" si="50"/>
        <v>0</v>
      </c>
      <c r="U73" s="26" t="str">
        <f t="shared" si="51"/>
        <v>-</v>
      </c>
      <c r="V73" s="109">
        <f t="shared" si="52"/>
        <v>0</v>
      </c>
      <c r="W73" s="37" t="str">
        <f t="shared" si="53"/>
        <v>-</v>
      </c>
      <c r="X73" s="36"/>
      <c r="Y73" s="36"/>
      <c r="Z73" s="36"/>
      <c r="AA73" s="36"/>
      <c r="AB73" s="36"/>
      <c r="AC73" s="36"/>
      <c r="AD73" s="36"/>
      <c r="AE73" s="43"/>
    </row>
    <row r="74" spans="1:31" s="38" customFormat="1" x14ac:dyDescent="0.3">
      <c r="A74" s="16" t="s">
        <v>140</v>
      </c>
      <c r="B74" s="16" t="s">
        <v>141</v>
      </c>
      <c r="C74" s="133">
        <f>SUM(C75:C79)</f>
        <v>-2095000</v>
      </c>
      <c r="D74" s="41">
        <f>SUM(D75:D79)</f>
        <v>-89548.22</v>
      </c>
      <c r="E74" s="41">
        <f>SUM(E75:E79)</f>
        <v>-82101.489999999991</v>
      </c>
      <c r="F74" s="41">
        <f>SUM(F75:F79)</f>
        <v>-105012.39000000001</v>
      </c>
      <c r="G74" s="41">
        <f>SUM(G75:G79)</f>
        <v>-112140.50000000001</v>
      </c>
      <c r="H74" s="73">
        <f t="shared" si="46"/>
        <v>-388802.6</v>
      </c>
      <c r="I74" s="26">
        <f t="shared" si="47"/>
        <v>0.18558596658711216</v>
      </c>
      <c r="J74" s="41">
        <f>SUM(J75:J79)</f>
        <v>-88568.84</v>
      </c>
      <c r="K74" s="41">
        <f>SUM(K75:K79)</f>
        <v>-94249.599999999991</v>
      </c>
      <c r="L74" s="41">
        <f>SUM(L75:L79)</f>
        <v>-83215.42</v>
      </c>
      <c r="M74" s="41">
        <f>SUM(M75:M79)</f>
        <v>-90912.219999999987</v>
      </c>
      <c r="N74" s="73">
        <f t="shared" si="48"/>
        <v>-356946.07999999996</v>
      </c>
      <c r="O74" s="26">
        <f t="shared" si="49"/>
        <v>0.17037999045346061</v>
      </c>
      <c r="P74" s="41">
        <f>SUM(P75:P79)</f>
        <v>-94808.02</v>
      </c>
      <c r="Q74" s="41">
        <f>SUM(Q75:Q79)</f>
        <v>-82609.149999999994</v>
      </c>
      <c r="R74" s="41">
        <f>SUM(R75:R79)</f>
        <v>-93427.38</v>
      </c>
      <c r="S74" s="41">
        <f>SUM(S75:S79)</f>
        <v>-150727.86000000002</v>
      </c>
      <c r="T74" s="73">
        <f t="shared" si="50"/>
        <v>-421572.41000000003</v>
      </c>
      <c r="U74" s="26">
        <f t="shared" si="51"/>
        <v>0.20122788066825778</v>
      </c>
      <c r="V74" s="109">
        <f t="shared" si="52"/>
        <v>-1167321.0899999999</v>
      </c>
      <c r="W74" s="37">
        <f t="shared" si="53"/>
        <v>0.55719383770883046</v>
      </c>
      <c r="X74" s="36"/>
      <c r="Y74" s="36"/>
      <c r="Z74" s="36"/>
      <c r="AA74" s="36"/>
      <c r="AB74" s="36"/>
      <c r="AC74" s="36"/>
      <c r="AD74" s="36"/>
      <c r="AE74" s="43"/>
    </row>
    <row r="75" spans="1:31" x14ac:dyDescent="0.3">
      <c r="A75" s="2" t="s">
        <v>142</v>
      </c>
      <c r="B75" s="2" t="s">
        <v>143</v>
      </c>
      <c r="C75" s="140">
        <v>-345000</v>
      </c>
      <c r="D75" s="25">
        <f>-Jan!K230</f>
        <v>-12715.04</v>
      </c>
      <c r="E75" s="25">
        <f>-Fev!L232</f>
        <v>-11771.53</v>
      </c>
      <c r="F75" s="25">
        <f>-Mar!L240</f>
        <v>-16835.71</v>
      </c>
      <c r="G75" s="25">
        <f>-Abr!H236</f>
        <v>-17350.54</v>
      </c>
      <c r="H75" s="73">
        <f t="shared" si="46"/>
        <v>-58672.82</v>
      </c>
      <c r="I75" s="26">
        <f t="shared" si="47"/>
        <v>0.17006614492753624</v>
      </c>
      <c r="J75" s="25">
        <f>-Mai!L233</f>
        <v>-16700.669999999998</v>
      </c>
      <c r="K75" s="25">
        <f>-Jun!L243</f>
        <v>-30250.09</v>
      </c>
      <c r="L75" s="25">
        <f>-Jul!L244</f>
        <v>-16245.89</v>
      </c>
      <c r="M75" s="25">
        <f>-Ago!L243</f>
        <v>-28876.51</v>
      </c>
      <c r="N75" s="73">
        <f t="shared" si="48"/>
        <v>-92073.159999999989</v>
      </c>
      <c r="O75" s="26">
        <f t="shared" si="49"/>
        <v>0.26687872463768114</v>
      </c>
      <c r="P75" s="25">
        <f>-Set!H242</f>
        <v>-24707.3</v>
      </c>
      <c r="Q75" s="25">
        <f>-Out!L247</f>
        <v>-24725.58</v>
      </c>
      <c r="R75" s="25">
        <f>-Nov!L247</f>
        <v>-27876.19</v>
      </c>
      <c r="S75" s="25">
        <f>-Dez!L253</f>
        <v>-29772.7</v>
      </c>
      <c r="T75" s="73">
        <f t="shared" si="50"/>
        <v>-107081.77</v>
      </c>
      <c r="U75" s="26">
        <f t="shared" si="51"/>
        <v>0.3103819420289855</v>
      </c>
      <c r="V75" s="109">
        <f t="shared" si="52"/>
        <v>-257827.75</v>
      </c>
      <c r="W75" s="37">
        <f t="shared" si="53"/>
        <v>0.74732681159420289</v>
      </c>
      <c r="X75" s="36"/>
      <c r="Y75" s="36"/>
      <c r="Z75" s="36"/>
      <c r="AA75" s="36"/>
      <c r="AB75" s="36"/>
      <c r="AC75" s="36"/>
      <c r="AD75" s="36"/>
      <c r="AE75" s="43"/>
    </row>
    <row r="76" spans="1:31" x14ac:dyDescent="0.3">
      <c r="A76" s="2" t="s">
        <v>144</v>
      </c>
      <c r="B76" s="2" t="s">
        <v>145</v>
      </c>
      <c r="C76" s="140">
        <v>-880000</v>
      </c>
      <c r="D76" s="25">
        <f>-Jan!K228</f>
        <v>-42311.05</v>
      </c>
      <c r="E76" s="25">
        <f>-Fev!L230</f>
        <v>-35028.839999999997</v>
      </c>
      <c r="F76" s="25">
        <f>-Mar!L238</f>
        <v>-52951.83</v>
      </c>
      <c r="G76" s="25">
        <f>-Abr!H234</f>
        <v>-59341.279999999999</v>
      </c>
      <c r="H76" s="73">
        <f t="shared" si="46"/>
        <v>-189633</v>
      </c>
      <c r="I76" s="26">
        <f t="shared" si="47"/>
        <v>0.21549204545454545</v>
      </c>
      <c r="J76" s="25">
        <f>-Mai!L231</f>
        <v>-36236.01</v>
      </c>
      <c r="K76" s="25">
        <f>-Jun!L241</f>
        <v>-29158.2</v>
      </c>
      <c r="L76" s="25">
        <f>-Jul!L242</f>
        <v>-43185.39</v>
      </c>
      <c r="M76" s="25">
        <f>-Ago!L241</f>
        <v>-38167.839999999997</v>
      </c>
      <c r="N76" s="73">
        <f t="shared" si="48"/>
        <v>-146747.44</v>
      </c>
      <c r="O76" s="26">
        <f t="shared" si="49"/>
        <v>0.16675845454545454</v>
      </c>
      <c r="P76" s="25">
        <f>-Set!H240</f>
        <v>-46463.01</v>
      </c>
      <c r="Q76" s="25">
        <f>-Out!L245</f>
        <v>-34174.129999999997</v>
      </c>
      <c r="R76" s="25">
        <f>-Nov!L245</f>
        <v>-42524.88</v>
      </c>
      <c r="S76" s="25">
        <f>-Dez!L251</f>
        <v>-43820.35</v>
      </c>
      <c r="T76" s="73">
        <f t="shared" si="50"/>
        <v>-166982.37</v>
      </c>
      <c r="U76" s="26">
        <f t="shared" si="51"/>
        <v>0.18975269318181817</v>
      </c>
      <c r="V76" s="109">
        <f t="shared" si="52"/>
        <v>-503362.81</v>
      </c>
      <c r="W76" s="37">
        <f t="shared" si="53"/>
        <v>0.57200319318181814</v>
      </c>
      <c r="X76" s="36"/>
      <c r="Y76" s="36"/>
      <c r="Z76" s="36"/>
      <c r="AA76" s="36"/>
      <c r="AB76" s="36"/>
      <c r="AC76" s="36"/>
      <c r="AD76" s="36"/>
      <c r="AE76" s="43"/>
    </row>
    <row r="77" spans="1:31" x14ac:dyDescent="0.3">
      <c r="A77" s="2" t="s">
        <v>146</v>
      </c>
      <c r="B77" s="2" t="s">
        <v>147</v>
      </c>
      <c r="C77" s="140">
        <v>0</v>
      </c>
      <c r="D77" s="25">
        <v>0</v>
      </c>
      <c r="E77" s="25">
        <v>0</v>
      </c>
      <c r="F77" s="25">
        <v>0</v>
      </c>
      <c r="G77" s="25">
        <v>0</v>
      </c>
      <c r="H77" s="73">
        <f t="shared" si="46"/>
        <v>0</v>
      </c>
      <c r="I77" s="26" t="str">
        <f t="shared" si="47"/>
        <v>-</v>
      </c>
      <c r="J77" s="25">
        <v>0</v>
      </c>
      <c r="K77" s="25">
        <v>0</v>
      </c>
      <c r="L77" s="25">
        <v>0</v>
      </c>
      <c r="M77" s="25">
        <v>0</v>
      </c>
      <c r="N77" s="73">
        <f t="shared" si="48"/>
        <v>0</v>
      </c>
      <c r="O77" s="26" t="str">
        <f t="shared" si="49"/>
        <v>-</v>
      </c>
      <c r="P77" s="25">
        <v>0</v>
      </c>
      <c r="Q77" s="25">
        <v>0</v>
      </c>
      <c r="R77" s="25">
        <v>0</v>
      </c>
      <c r="S77" s="25">
        <v>0</v>
      </c>
      <c r="T77" s="73">
        <f t="shared" si="50"/>
        <v>0</v>
      </c>
      <c r="U77" s="26" t="str">
        <f t="shared" si="51"/>
        <v>-</v>
      </c>
      <c r="V77" s="109">
        <f t="shared" si="52"/>
        <v>0</v>
      </c>
      <c r="W77" s="37" t="str">
        <f t="shared" si="53"/>
        <v>-</v>
      </c>
      <c r="X77" s="36"/>
      <c r="Y77" s="36"/>
      <c r="Z77" s="36"/>
      <c r="AA77" s="36"/>
      <c r="AB77" s="36"/>
      <c r="AC77" s="36"/>
      <c r="AD77" s="36"/>
      <c r="AE77" s="43"/>
    </row>
    <row r="78" spans="1:31" x14ac:dyDescent="0.3">
      <c r="A78" s="2" t="s">
        <v>148</v>
      </c>
      <c r="B78" s="2" t="s">
        <v>149</v>
      </c>
      <c r="C78" s="140">
        <v>-710000</v>
      </c>
      <c r="D78" s="25">
        <f>-Jan!K229</f>
        <v>-26946.54</v>
      </c>
      <c r="E78" s="25">
        <f>-Fev!L231</f>
        <v>-28041.94</v>
      </c>
      <c r="F78" s="25">
        <f>-Mar!L239</f>
        <v>-28041.94</v>
      </c>
      <c r="G78" s="25">
        <f>-Abr!H235</f>
        <v>-28041.94</v>
      </c>
      <c r="H78" s="73">
        <f t="shared" si="46"/>
        <v>-111072.36</v>
      </c>
      <c r="I78" s="26">
        <f t="shared" si="47"/>
        <v>0.15643994366197184</v>
      </c>
      <c r="J78" s="25">
        <f>-Mai!L232</f>
        <v>-28041.94</v>
      </c>
      <c r="K78" s="25">
        <f>-Jun!L242</f>
        <v>-28041.94</v>
      </c>
      <c r="L78" s="25">
        <f>-Jul!L243</f>
        <v>-16747.240000000002</v>
      </c>
      <c r="M78" s="25">
        <f>-Ago!L242</f>
        <v>-16749.82</v>
      </c>
      <c r="N78" s="73">
        <f t="shared" si="48"/>
        <v>-89580.94</v>
      </c>
      <c r="O78" s="26">
        <f t="shared" si="49"/>
        <v>0.12617033802816902</v>
      </c>
      <c r="P78" s="25">
        <f>-Set!H241</f>
        <v>-16708.599999999999</v>
      </c>
      <c r="Q78" s="25">
        <f>-Out!L246</f>
        <v>-16540.43</v>
      </c>
      <c r="R78" s="25">
        <f>-Nov!L246</f>
        <v>-16540.43</v>
      </c>
      <c r="S78" s="25">
        <f>-Dez!L252</f>
        <v>-64314.05</v>
      </c>
      <c r="T78" s="73">
        <f t="shared" si="50"/>
        <v>-114103.51000000001</v>
      </c>
      <c r="U78" s="26">
        <f t="shared" si="51"/>
        <v>0.16070916901408452</v>
      </c>
      <c r="V78" s="109">
        <f t="shared" si="52"/>
        <v>-314756.81</v>
      </c>
      <c r="W78" s="37">
        <f t="shared" si="53"/>
        <v>0.44331945070422535</v>
      </c>
      <c r="X78" s="36"/>
      <c r="Y78" s="36"/>
      <c r="Z78" s="36"/>
      <c r="AA78" s="36"/>
      <c r="AB78" s="36"/>
      <c r="AC78" s="36"/>
      <c r="AD78" s="36"/>
      <c r="AE78" s="43"/>
    </row>
    <row r="79" spans="1:31" x14ac:dyDescent="0.3">
      <c r="A79" s="2" t="s">
        <v>150</v>
      </c>
      <c r="B79" s="2" t="s">
        <v>151</v>
      </c>
      <c r="C79" s="140">
        <v>-160000</v>
      </c>
      <c r="D79" s="25">
        <f>-Jan!K231</f>
        <v>-7575.59</v>
      </c>
      <c r="E79" s="25">
        <f>-Fev!L233</f>
        <v>-7259.18</v>
      </c>
      <c r="F79" s="25">
        <f>-Mar!L241</f>
        <v>-7182.91</v>
      </c>
      <c r="G79" s="25">
        <f>-Abr!H237</f>
        <v>-7406.74</v>
      </c>
      <c r="H79" s="73">
        <f t="shared" si="46"/>
        <v>-29424.42</v>
      </c>
      <c r="I79" s="26">
        <f t="shared" si="47"/>
        <v>0.18390262499999999</v>
      </c>
      <c r="J79" s="25">
        <f>-Mai!L234</f>
        <v>-7590.22</v>
      </c>
      <c r="K79" s="25">
        <f>-Jun!L244</f>
        <v>-6799.37</v>
      </c>
      <c r="L79" s="25">
        <f>-Jul!L245</f>
        <v>-7036.9</v>
      </c>
      <c r="M79" s="25">
        <f>-Ago!L244</f>
        <v>-7118.05</v>
      </c>
      <c r="N79" s="73">
        <f t="shared" si="48"/>
        <v>-28544.539999999997</v>
      </c>
      <c r="O79" s="26">
        <f t="shared" si="49"/>
        <v>0.17840337499999998</v>
      </c>
      <c r="P79" s="25">
        <f>-Set!H243</f>
        <v>-6929.11</v>
      </c>
      <c r="Q79" s="25">
        <f>-Out!L248</f>
        <v>-7169.01</v>
      </c>
      <c r="R79" s="25">
        <f>-Nov!L248</f>
        <v>-6485.88</v>
      </c>
      <c r="S79" s="25">
        <f>-Dez!L254</f>
        <v>-12820.76</v>
      </c>
      <c r="T79" s="73">
        <f t="shared" si="50"/>
        <v>-33404.76</v>
      </c>
      <c r="U79" s="26">
        <f t="shared" si="51"/>
        <v>0.20877975000000001</v>
      </c>
      <c r="V79" s="109">
        <f t="shared" si="52"/>
        <v>-91373.72</v>
      </c>
      <c r="W79" s="37">
        <f t="shared" si="53"/>
        <v>0.57108575000000006</v>
      </c>
      <c r="X79" s="36"/>
      <c r="Y79" s="36"/>
      <c r="Z79" s="36"/>
      <c r="AA79" s="36"/>
      <c r="AB79" s="36"/>
      <c r="AC79" s="36"/>
      <c r="AD79" s="36"/>
      <c r="AE79" s="43"/>
    </row>
    <row r="80" spans="1:31" x14ac:dyDescent="0.3">
      <c r="A80" s="2" t="s">
        <v>152</v>
      </c>
      <c r="B80" s="2" t="s">
        <v>153</v>
      </c>
      <c r="C80" s="140">
        <v>-91000</v>
      </c>
      <c r="D80" s="25">
        <v>0</v>
      </c>
      <c r="E80" s="25">
        <v>0</v>
      </c>
      <c r="F80" s="25">
        <f>-Mar!L243</f>
        <v>-5535.2</v>
      </c>
      <c r="G80" s="25">
        <v>0</v>
      </c>
      <c r="H80" s="73">
        <f t="shared" si="46"/>
        <v>-5535.2</v>
      </c>
      <c r="I80" s="26">
        <f t="shared" si="47"/>
        <v>6.0826373626373623E-2</v>
      </c>
      <c r="J80" s="25">
        <v>0</v>
      </c>
      <c r="K80" s="25">
        <f>-Jun!L246</f>
        <v>-205.59</v>
      </c>
      <c r="L80" s="25">
        <f>-Jul!L247</f>
        <v>-59</v>
      </c>
      <c r="M80" s="25">
        <v>0</v>
      </c>
      <c r="N80" s="73">
        <f t="shared" si="48"/>
        <v>-264.59000000000003</v>
      </c>
      <c r="O80" s="26">
        <f t="shared" si="49"/>
        <v>2.907582417582418E-3</v>
      </c>
      <c r="P80" s="25">
        <v>0</v>
      </c>
      <c r="Q80" s="25">
        <v>0</v>
      </c>
      <c r="R80" s="25">
        <v>0</v>
      </c>
      <c r="S80" s="25">
        <v>0</v>
      </c>
      <c r="T80" s="73">
        <f t="shared" si="50"/>
        <v>0</v>
      </c>
      <c r="U80" s="26">
        <f t="shared" si="51"/>
        <v>0</v>
      </c>
      <c r="V80" s="109">
        <f t="shared" si="52"/>
        <v>-5799.79</v>
      </c>
      <c r="W80" s="37">
        <f t="shared" si="53"/>
        <v>6.3733956043956042E-2</v>
      </c>
      <c r="X80" s="36"/>
      <c r="Y80" s="36"/>
      <c r="Z80" s="36"/>
      <c r="AA80" s="36"/>
      <c r="AB80" s="36"/>
      <c r="AC80" s="36"/>
      <c r="AD80" s="36"/>
      <c r="AE80" s="43"/>
    </row>
    <row r="81" spans="1:31" x14ac:dyDescent="0.3">
      <c r="A81" s="2" t="s">
        <v>154</v>
      </c>
      <c r="B81" s="2" t="s">
        <v>155</v>
      </c>
      <c r="C81" s="140">
        <v>-295000</v>
      </c>
      <c r="D81" s="25">
        <f>-Jan!K233</f>
        <v>-627.5</v>
      </c>
      <c r="E81" s="25">
        <v>0</v>
      </c>
      <c r="F81" s="25">
        <v>0</v>
      </c>
      <c r="G81" s="25">
        <f>-Abr!H242</f>
        <v>-38</v>
      </c>
      <c r="H81" s="73">
        <f t="shared" si="46"/>
        <v>-665.5</v>
      </c>
      <c r="I81" s="26">
        <f t="shared" si="47"/>
        <v>2.2559322033898306E-3</v>
      </c>
      <c r="J81" s="25">
        <f>-Mai!L239</f>
        <v>-73.2</v>
      </c>
      <c r="K81" s="25">
        <f>-Jun!L250</f>
        <v>-2733.28</v>
      </c>
      <c r="L81" s="25">
        <f>-Jul!L251</f>
        <v>-1808.42</v>
      </c>
      <c r="M81" s="25">
        <f>-Ago!L250</f>
        <v>-13066.72</v>
      </c>
      <c r="N81" s="73">
        <f t="shared" si="48"/>
        <v>-17681.62</v>
      </c>
      <c r="O81" s="26">
        <f t="shared" si="49"/>
        <v>5.9937694915254233E-2</v>
      </c>
      <c r="P81" s="25">
        <f>-Set!H249</f>
        <v>-9523.7900000000009</v>
      </c>
      <c r="Q81" s="25">
        <f>-Out!L254</f>
        <v>-9539.58</v>
      </c>
      <c r="R81" s="25">
        <f>-Nov!L254</f>
        <v>-994.87</v>
      </c>
      <c r="S81" s="25">
        <f>-Dez!L260</f>
        <v>-882.33</v>
      </c>
      <c r="T81" s="73">
        <f t="shared" si="50"/>
        <v>-20940.570000000003</v>
      </c>
      <c r="U81" s="26">
        <f t="shared" si="51"/>
        <v>7.0984983050847467E-2</v>
      </c>
      <c r="V81" s="109">
        <f t="shared" si="52"/>
        <v>-39287.69</v>
      </c>
      <c r="W81" s="37">
        <f t="shared" si="53"/>
        <v>0.13317861016949153</v>
      </c>
      <c r="X81" s="36"/>
      <c r="Y81" s="36"/>
      <c r="Z81" s="36"/>
      <c r="AA81" s="36"/>
      <c r="AB81" s="36"/>
      <c r="AC81" s="36"/>
      <c r="AD81" s="36"/>
      <c r="AE81" s="43"/>
    </row>
    <row r="82" spans="1:31" x14ac:dyDescent="0.3">
      <c r="A82" s="2" t="s">
        <v>156</v>
      </c>
      <c r="B82" s="2" t="s">
        <v>157</v>
      </c>
      <c r="C82" s="140">
        <v>-453835.56</v>
      </c>
      <c r="D82" s="25">
        <f>-Jan!K237</f>
        <v>-16061.15</v>
      </c>
      <c r="E82" s="25">
        <f>-Fev!L239</f>
        <v>-22824.76</v>
      </c>
      <c r="F82" s="25">
        <f>-Mar!L250</f>
        <v>-26923.38</v>
      </c>
      <c r="G82" s="25">
        <f>-Abr!H246</f>
        <v>-28695.99</v>
      </c>
      <c r="H82" s="73">
        <f t="shared" si="46"/>
        <v>-94505.279999999999</v>
      </c>
      <c r="I82" s="26">
        <f t="shared" si="47"/>
        <v>0.20823683362317399</v>
      </c>
      <c r="J82" s="25">
        <f>-Mai!L243</f>
        <v>-29392.86</v>
      </c>
      <c r="K82" s="25">
        <f>-Jun!L255</f>
        <v>-28002.16</v>
      </c>
      <c r="L82" s="25">
        <f>-Jul!L257</f>
        <v>-29066.99</v>
      </c>
      <c r="M82" s="25">
        <f>-Ago!L257</f>
        <v>-29882.080000000002</v>
      </c>
      <c r="N82" s="73">
        <f t="shared" si="48"/>
        <v>-116344.09000000001</v>
      </c>
      <c r="O82" s="26">
        <f t="shared" si="49"/>
        <v>0.25635736873505466</v>
      </c>
      <c r="P82" s="25">
        <f>-Set!H256</f>
        <v>-30740.57</v>
      </c>
      <c r="Q82" s="25">
        <f>-Out!L261</f>
        <v>-43337.89</v>
      </c>
      <c r="R82" s="25">
        <f>-Nov!L261</f>
        <v>-41762.26</v>
      </c>
      <c r="S82" s="25">
        <f>-Dez!L267</f>
        <v>-38392.03</v>
      </c>
      <c r="T82" s="73">
        <f t="shared" si="50"/>
        <v>-154232.75</v>
      </c>
      <c r="U82" s="26">
        <f t="shared" si="51"/>
        <v>0.33984280561884572</v>
      </c>
      <c r="V82" s="109">
        <f t="shared" si="52"/>
        <v>-365082.12</v>
      </c>
      <c r="W82" s="37">
        <f t="shared" si="53"/>
        <v>0.80443700797707429</v>
      </c>
      <c r="X82" s="36"/>
      <c r="Y82" s="36"/>
      <c r="Z82" s="36"/>
      <c r="AA82" s="36"/>
      <c r="AB82" s="36"/>
      <c r="AC82" s="36"/>
      <c r="AD82" s="36"/>
      <c r="AE82" s="43"/>
    </row>
    <row r="83" spans="1:31" x14ac:dyDescent="0.3">
      <c r="A83" s="2" t="s">
        <v>158</v>
      </c>
      <c r="B83" s="2" t="s">
        <v>159</v>
      </c>
      <c r="C83" s="140">
        <v>-250000</v>
      </c>
      <c r="D83" s="25">
        <f>-Jan!K242</f>
        <v>-23786.94</v>
      </c>
      <c r="E83" s="25">
        <f>-Fev!L245</f>
        <v>-28304.78</v>
      </c>
      <c r="F83" s="25">
        <f>-Mar!L256</f>
        <v>-38878.29</v>
      </c>
      <c r="G83" s="25">
        <f>-Abr!H252</f>
        <v>-36728.550000000003</v>
      </c>
      <c r="H83" s="73">
        <f t="shared" si="46"/>
        <v>-127698.56000000001</v>
      </c>
      <c r="I83" s="26">
        <f t="shared" si="47"/>
        <v>0.51079424000000007</v>
      </c>
      <c r="J83" s="25">
        <f>-Mai!L249</f>
        <v>-44890.2</v>
      </c>
      <c r="K83" s="25">
        <f>-Jun!L262</f>
        <v>-57517.04</v>
      </c>
      <c r="L83" s="25">
        <f>-Jul!L264</f>
        <v>-72342.37</v>
      </c>
      <c r="M83" s="25">
        <f>-Ago!L264</f>
        <v>-88226.06</v>
      </c>
      <c r="N83" s="73">
        <f t="shared" si="48"/>
        <v>-262975.67</v>
      </c>
      <c r="O83" s="26">
        <f t="shared" si="49"/>
        <v>1.05190268</v>
      </c>
      <c r="P83" s="25">
        <f>-Set!H263</f>
        <v>-84441.57</v>
      </c>
      <c r="Q83" s="25">
        <f>-Out!L268</f>
        <v>-82648.899999999994</v>
      </c>
      <c r="R83" s="25">
        <f>-Nov!L268</f>
        <v>-89265.69</v>
      </c>
      <c r="S83" s="25">
        <f>-Dez!L274</f>
        <v>-92221.82</v>
      </c>
      <c r="T83" s="73">
        <f t="shared" si="50"/>
        <v>-348577.98</v>
      </c>
      <c r="U83" s="26">
        <f t="shared" si="51"/>
        <v>1.3943119199999998</v>
      </c>
      <c r="V83" s="109">
        <f t="shared" si="52"/>
        <v>-739252.21</v>
      </c>
      <c r="W83" s="37">
        <f t="shared" si="53"/>
        <v>2.9570088399999999</v>
      </c>
      <c r="X83" s="36"/>
      <c r="Y83" s="36"/>
      <c r="Z83" s="36"/>
      <c r="AA83" s="36"/>
      <c r="AB83" s="36"/>
      <c r="AC83" s="36"/>
      <c r="AD83" s="36"/>
      <c r="AE83" s="43"/>
    </row>
    <row r="84" spans="1:31" x14ac:dyDescent="0.3">
      <c r="A84" s="2" t="s">
        <v>160</v>
      </c>
      <c r="B84" s="2" t="s">
        <v>161</v>
      </c>
      <c r="C84" s="140">
        <v>-197000</v>
      </c>
      <c r="D84" s="25">
        <f>-Jan!K247+Jan!K250+Jan!K256</f>
        <v>-8603.4900000000016</v>
      </c>
      <c r="E84" s="25">
        <f>-Fev!L251+Fev!I254+Fev!I262</f>
        <v>-5609.4500000000007</v>
      </c>
      <c r="F84" s="25">
        <f>-Mar!L262+Mar!I266+Mar!I274</f>
        <v>-10105.400000000001</v>
      </c>
      <c r="G84" s="25">
        <f>-Abr!H258+Abr!E262+Abr!E270</f>
        <v>-12179.18</v>
      </c>
      <c r="H84" s="73">
        <f t="shared" si="46"/>
        <v>-36497.520000000004</v>
      </c>
      <c r="I84" s="26">
        <f t="shared" si="47"/>
        <v>0.1852665989847716</v>
      </c>
      <c r="J84" s="25">
        <f>-Mai!L255+Mai!L259+Mai!L267</f>
        <v>-8630.9999999999982</v>
      </c>
      <c r="K84" s="25">
        <f>-Jun!L268+Jun!L281</f>
        <v>-5639</v>
      </c>
      <c r="L84" s="25">
        <f>-Jul!L270+Jul!L283</f>
        <v>-11626.39</v>
      </c>
      <c r="M84" s="25">
        <f>-Ago!L270+Ago!L274+Ago!L283</f>
        <v>-8402.64</v>
      </c>
      <c r="N84" s="73">
        <f t="shared" si="48"/>
        <v>-34299.03</v>
      </c>
      <c r="O84" s="26">
        <f t="shared" si="49"/>
        <v>0.17410675126903552</v>
      </c>
      <c r="P84" s="25">
        <f>-Set!H269+Set!H284</f>
        <v>-12955.949999999999</v>
      </c>
      <c r="Q84" s="25">
        <f>-Out!L274+Out!L279+Out!L289</f>
        <v>-33120.639999999999</v>
      </c>
      <c r="R84" s="25">
        <f>-Nov!L274+Nov!L279+Nov!L290</f>
        <v>-25080.97</v>
      </c>
      <c r="S84" s="25">
        <f>-Dez!L280+Dez!L285+Dez!L296</f>
        <v>-6614.9</v>
      </c>
      <c r="T84" s="73">
        <f t="shared" si="50"/>
        <v>-77772.459999999992</v>
      </c>
      <c r="U84" s="26">
        <f t="shared" si="51"/>
        <v>0.39478406091370555</v>
      </c>
      <c r="V84" s="109">
        <f t="shared" si="52"/>
        <v>-148569.01</v>
      </c>
      <c r="W84" s="37">
        <f t="shared" si="53"/>
        <v>0.75415741116751278</v>
      </c>
      <c r="X84" s="36"/>
      <c r="Y84" s="36"/>
      <c r="Z84" s="36"/>
      <c r="AA84" s="36"/>
      <c r="AB84" s="36"/>
      <c r="AC84" s="36"/>
      <c r="AD84" s="36"/>
      <c r="AE84" s="43"/>
    </row>
    <row r="85" spans="1:31" x14ac:dyDescent="0.3">
      <c r="A85" s="2" t="s">
        <v>162</v>
      </c>
      <c r="B85" s="2" t="s">
        <v>163</v>
      </c>
      <c r="C85" s="140">
        <v>-30000</v>
      </c>
      <c r="D85" s="25">
        <f>-Jan!K250</f>
        <v>-2920.36</v>
      </c>
      <c r="E85" s="25">
        <f>-Fev!I254</f>
        <v>-712.19</v>
      </c>
      <c r="F85" s="25">
        <f>-Mar!I266</f>
        <v>-0.55000000000000004</v>
      </c>
      <c r="G85" s="25">
        <f>-Abr!E262</f>
        <v>-5299.2</v>
      </c>
      <c r="H85" s="73">
        <f t="shared" si="46"/>
        <v>-8932.2999999999993</v>
      </c>
      <c r="I85" s="26">
        <f t="shared" si="47"/>
        <v>0.2977433333333333</v>
      </c>
      <c r="J85" s="25">
        <f>-Mai!L259</f>
        <v>-14164.5</v>
      </c>
      <c r="K85" s="25">
        <v>0</v>
      </c>
      <c r="L85" s="25">
        <v>0</v>
      </c>
      <c r="M85" s="25">
        <f>-Ago!L274</f>
        <v>-11030.94</v>
      </c>
      <c r="N85" s="73">
        <f t="shared" si="48"/>
        <v>-25195.440000000002</v>
      </c>
      <c r="O85" s="26">
        <f t="shared" si="49"/>
        <v>0.83984800000000004</v>
      </c>
      <c r="P85" s="25">
        <v>0</v>
      </c>
      <c r="Q85" s="25">
        <f>-Out!L279</f>
        <v>0</v>
      </c>
      <c r="R85" s="25">
        <f>-Nov!L279</f>
        <v>0</v>
      </c>
      <c r="S85" s="25">
        <f>0</f>
        <v>0</v>
      </c>
      <c r="T85" s="73">
        <f t="shared" si="50"/>
        <v>0</v>
      </c>
      <c r="U85" s="26">
        <f t="shared" si="51"/>
        <v>0</v>
      </c>
      <c r="V85" s="109">
        <f t="shared" si="52"/>
        <v>-34127.740000000005</v>
      </c>
      <c r="W85" s="37">
        <f t="shared" si="53"/>
        <v>1.1375913333333334</v>
      </c>
      <c r="X85" s="36"/>
      <c r="Y85" s="36"/>
      <c r="Z85" s="36"/>
      <c r="AA85" s="36"/>
      <c r="AB85" s="36"/>
      <c r="AC85" s="36"/>
      <c r="AD85" s="36"/>
      <c r="AE85" s="43"/>
    </row>
    <row r="86" spans="1:31" x14ac:dyDescent="0.3">
      <c r="A86" s="2" t="s">
        <v>164</v>
      </c>
      <c r="B86" s="2" t="s">
        <v>165</v>
      </c>
      <c r="C86" s="140">
        <v>-67000</v>
      </c>
      <c r="D86" s="25">
        <f>-Jan!K256</f>
        <v>-6459.87</v>
      </c>
      <c r="E86" s="25">
        <f>-Fev!I262</f>
        <v>-6159.92</v>
      </c>
      <c r="F86" s="25">
        <f>-Mar!I274</f>
        <v>-5504.12</v>
      </c>
      <c r="G86" s="25">
        <f>-Abr!E270</f>
        <v>-2876.91</v>
      </c>
      <c r="H86" s="73">
        <f t="shared" ref="H86" si="81">SUM(D86:G86)</f>
        <v>-21000.82</v>
      </c>
      <c r="I86" s="26">
        <f t="shared" ref="I86" si="82">IF(C86=0,"-",H86/C86)</f>
        <v>0.31344507462686566</v>
      </c>
      <c r="J86" s="25">
        <f>-Mai!L267</f>
        <v>-3153.6</v>
      </c>
      <c r="K86" s="25">
        <f>-Jun!L281</f>
        <v>-1094.93</v>
      </c>
      <c r="L86" s="25">
        <f>-Jul!L283</f>
        <v>-3184.08</v>
      </c>
      <c r="M86" s="25">
        <f>-Ago!L283</f>
        <v>-3155.83</v>
      </c>
      <c r="N86" s="73">
        <f t="shared" ref="N86" si="83">SUM(J86:M86)</f>
        <v>-10588.439999999999</v>
      </c>
      <c r="O86" s="26">
        <f t="shared" ref="O86" si="84">IF(C86=0,"-",N86/C86)</f>
        <v>0.15803641791044773</v>
      </c>
      <c r="P86" s="25">
        <f>-Set!H284</f>
        <v>-1924.85</v>
      </c>
      <c r="Q86" s="25">
        <f>-Out!L289</f>
        <v>-1452.49</v>
      </c>
      <c r="R86" s="25">
        <f>-Nov!L290</f>
        <v>-1419.39</v>
      </c>
      <c r="S86" s="25">
        <f>-Dez!L296</f>
        <v>-1905.01</v>
      </c>
      <c r="T86" s="73">
        <f t="shared" ref="T86" si="85">SUM(P86:S86)</f>
        <v>-6701.7400000000007</v>
      </c>
      <c r="U86" s="26">
        <f t="shared" ref="U86" si="86">IF(C86=0,"-",T86/C86)</f>
        <v>0.10002597014925374</v>
      </c>
      <c r="V86" s="109">
        <f t="shared" ref="V86" si="87">H86+N86+T86</f>
        <v>-38291</v>
      </c>
      <c r="W86" s="37">
        <f t="shared" ref="W86" si="88">IF(C86=0,"-",V86/C86)</f>
        <v>0.57150746268656716</v>
      </c>
      <c r="X86" s="36"/>
      <c r="Y86" s="36"/>
      <c r="Z86" s="36"/>
      <c r="AA86" s="36"/>
      <c r="AB86" s="36"/>
      <c r="AC86" s="36"/>
      <c r="AD86" s="36"/>
      <c r="AE86" s="43"/>
    </row>
    <row r="87" spans="1:31" s="38" customFormat="1" x14ac:dyDescent="0.3">
      <c r="A87" s="16" t="s">
        <v>166</v>
      </c>
      <c r="B87" s="16" t="s">
        <v>135</v>
      </c>
      <c r="C87" s="133">
        <f>SUM(C88:C91)</f>
        <v>-2970000</v>
      </c>
      <c r="D87" s="41">
        <f t="shared" ref="D87:G87" si="89">SUM(D88:D91)</f>
        <v>-31467.14</v>
      </c>
      <c r="E87" s="41">
        <f t="shared" si="89"/>
        <v>-33051.83</v>
      </c>
      <c r="F87" s="41">
        <f t="shared" si="89"/>
        <v>-37679.259999999995</v>
      </c>
      <c r="G87" s="41">
        <f t="shared" si="89"/>
        <v>-57445.81</v>
      </c>
      <c r="H87" s="73">
        <f t="shared" si="46"/>
        <v>-159644.03999999998</v>
      </c>
      <c r="I87" s="26">
        <f t="shared" si="47"/>
        <v>5.3752202020202013E-2</v>
      </c>
      <c r="J87" s="41">
        <f t="shared" ref="J87:M87" si="90">SUM(J88:J91)</f>
        <v>-28207.13</v>
      </c>
      <c r="K87" s="41">
        <f t="shared" si="90"/>
        <v>-42781.319999999992</v>
      </c>
      <c r="L87" s="41">
        <f t="shared" si="90"/>
        <v>-29855.5</v>
      </c>
      <c r="M87" s="41">
        <f t="shared" si="90"/>
        <v>-924318.85</v>
      </c>
      <c r="N87" s="73">
        <f t="shared" si="48"/>
        <v>-1025162.7999999999</v>
      </c>
      <c r="O87" s="26">
        <f t="shared" ref="O87:O112" si="91">IF(C87=0,"-",N87/C87)</f>
        <v>0.34517265993265989</v>
      </c>
      <c r="P87" s="41">
        <f t="shared" ref="P87:S87" si="92">SUM(P88:P91)</f>
        <v>-216486.79000000004</v>
      </c>
      <c r="Q87" s="41">
        <f t="shared" si="92"/>
        <v>-196755.16999999998</v>
      </c>
      <c r="R87" s="41">
        <f t="shared" si="92"/>
        <v>-245797.44</v>
      </c>
      <c r="S87" s="41">
        <f t="shared" si="92"/>
        <v>-120033.79000000001</v>
      </c>
      <c r="T87" s="73">
        <f t="shared" si="50"/>
        <v>-779073.19000000006</v>
      </c>
      <c r="U87" s="26">
        <f t="shared" ref="U87:U92" si="93">IF(C87=0,"-",T87/C87)</f>
        <v>0.2623142053872054</v>
      </c>
      <c r="V87" s="109">
        <f t="shared" si="52"/>
        <v>-1963880.0299999998</v>
      </c>
      <c r="W87" s="37">
        <f t="shared" ref="W87:W112" si="94">IF(C87=0,"-",V87/C87)</f>
        <v>0.66123906734006732</v>
      </c>
      <c r="X87" s="36"/>
      <c r="Y87" s="36"/>
      <c r="Z87" s="36"/>
      <c r="AA87" s="36"/>
      <c r="AB87" s="36"/>
      <c r="AC87" s="36"/>
      <c r="AD87" s="36"/>
      <c r="AE87" s="43"/>
    </row>
    <row r="88" spans="1:31" x14ac:dyDescent="0.3">
      <c r="A88" s="2" t="s">
        <v>167</v>
      </c>
      <c r="B88" s="2" t="s">
        <v>168</v>
      </c>
      <c r="C88" s="140">
        <v>-2470000</v>
      </c>
      <c r="D88" s="25">
        <f>-8110</f>
        <v>-8110</v>
      </c>
      <c r="E88" s="25">
        <v>-5849.1</v>
      </c>
      <c r="F88" s="25">
        <f>-8999</f>
        <v>-8999</v>
      </c>
      <c r="G88" s="25">
        <v>-11308.63</v>
      </c>
      <c r="H88" s="73">
        <f t="shared" si="46"/>
        <v>-34266.729999999996</v>
      </c>
      <c r="I88" s="26">
        <f t="shared" si="47"/>
        <v>1.3873170040485829E-2</v>
      </c>
      <c r="J88" s="25">
        <v>0</v>
      </c>
      <c r="K88" s="25">
        <v>-16610.07</v>
      </c>
      <c r="L88" s="25">
        <v>0</v>
      </c>
      <c r="M88" s="25">
        <f>-840791.85</f>
        <v>-840791.85</v>
      </c>
      <c r="N88" s="73">
        <f t="shared" si="48"/>
        <v>-857401.91999999993</v>
      </c>
      <c r="O88" s="26">
        <f t="shared" si="91"/>
        <v>0.3471262834008097</v>
      </c>
      <c r="P88" s="25">
        <f>-170115.64</f>
        <v>-170115.64</v>
      </c>
      <c r="Q88" s="25">
        <f>-104225</f>
        <v>-104225</v>
      </c>
      <c r="R88" s="25">
        <f>-114245.48</f>
        <v>-114245.48</v>
      </c>
      <c r="S88" s="25">
        <v>-81282</v>
      </c>
      <c r="T88" s="73">
        <f t="shared" si="50"/>
        <v>-469868.12</v>
      </c>
      <c r="U88" s="26">
        <f t="shared" si="93"/>
        <v>0.190230008097166</v>
      </c>
      <c r="V88" s="109">
        <f t="shared" si="52"/>
        <v>-1361536.77</v>
      </c>
      <c r="W88" s="37">
        <f t="shared" si="94"/>
        <v>0.55122946153846153</v>
      </c>
      <c r="X88" s="36"/>
      <c r="Y88" s="36"/>
      <c r="Z88" s="36"/>
      <c r="AA88" s="36"/>
      <c r="AB88" s="36"/>
      <c r="AC88" s="36"/>
      <c r="AD88" s="36"/>
      <c r="AE88" s="43"/>
    </row>
    <row r="89" spans="1:31" x14ac:dyDescent="0.3">
      <c r="A89" s="2" t="s">
        <v>169</v>
      </c>
      <c r="B89" s="2" t="s">
        <v>170</v>
      </c>
      <c r="C89" s="140">
        <v>0</v>
      </c>
      <c r="D89" s="25">
        <v>0</v>
      </c>
      <c r="E89" s="25">
        <f>-Fev!L264</f>
        <v>-896.8</v>
      </c>
      <c r="F89" s="25">
        <f>-Mar!L276</f>
        <v>-840</v>
      </c>
      <c r="G89" s="25">
        <f>-Abr!H272</f>
        <v>-17311.89</v>
      </c>
      <c r="H89" s="73">
        <f t="shared" si="46"/>
        <v>-19048.689999999999</v>
      </c>
      <c r="I89" s="26" t="str">
        <f t="shared" si="47"/>
        <v>-</v>
      </c>
      <c r="J89" s="25">
        <f>-Mai!L269</f>
        <v>-214</v>
      </c>
      <c r="K89" s="25">
        <f>-Jun!L283</f>
        <v>-647.12</v>
      </c>
      <c r="L89" s="25">
        <f>-Jul!L285</f>
        <v>-3158.46</v>
      </c>
      <c r="M89" s="25">
        <f>-Ago!L285</f>
        <v>-40404</v>
      </c>
      <c r="N89" s="73">
        <f t="shared" si="48"/>
        <v>-44423.58</v>
      </c>
      <c r="O89" s="26" t="str">
        <f t="shared" si="91"/>
        <v>-</v>
      </c>
      <c r="P89" s="25">
        <v>0</v>
      </c>
      <c r="Q89" s="25">
        <v>0</v>
      </c>
      <c r="R89" s="25">
        <v>0</v>
      </c>
      <c r="S89" s="25">
        <v>0</v>
      </c>
      <c r="T89" s="73">
        <f t="shared" si="50"/>
        <v>0</v>
      </c>
      <c r="U89" s="26" t="str">
        <f t="shared" si="93"/>
        <v>-</v>
      </c>
      <c r="V89" s="109">
        <f t="shared" si="52"/>
        <v>-63472.270000000004</v>
      </c>
      <c r="W89" s="37" t="str">
        <f t="shared" si="94"/>
        <v>-</v>
      </c>
      <c r="X89" s="36"/>
      <c r="Y89" s="36"/>
      <c r="Z89" s="36"/>
      <c r="AA89" s="36"/>
      <c r="AB89" s="36"/>
      <c r="AC89" s="36"/>
      <c r="AD89" s="36"/>
      <c r="AE89" s="43"/>
    </row>
    <row r="90" spans="1:31" x14ac:dyDescent="0.3">
      <c r="A90" s="92" t="s">
        <v>171</v>
      </c>
      <c r="B90" s="92" t="s">
        <v>172</v>
      </c>
      <c r="C90" s="140">
        <v>0</v>
      </c>
      <c r="D90" s="25">
        <f>-Jan!K324</f>
        <v>-2014.06</v>
      </c>
      <c r="E90" s="25">
        <f>-Fev!L351</f>
        <v>-2024.13</v>
      </c>
      <c r="F90" s="25">
        <f>-Mar!L373</f>
        <v>-2034.25</v>
      </c>
      <c r="G90" s="25">
        <f>-Abr!H373</f>
        <v>-2044.42</v>
      </c>
      <c r="H90" s="73">
        <f t="shared" si="46"/>
        <v>-8116.8600000000006</v>
      </c>
      <c r="I90" s="26" t="str">
        <f t="shared" si="47"/>
        <v>-</v>
      </c>
      <c r="J90" s="25">
        <f>-Mai!L370</f>
        <v>-2054.64</v>
      </c>
      <c r="K90" s="25">
        <f>-Jun!L393</f>
        <v>-2064.91</v>
      </c>
      <c r="L90" s="25">
        <f>-Jul!L395</f>
        <v>-1890.28</v>
      </c>
      <c r="M90" s="25">
        <f>-Ago!L397</f>
        <v>-1899.73</v>
      </c>
      <c r="N90" s="73">
        <f t="shared" si="48"/>
        <v>-7909.5599999999995</v>
      </c>
      <c r="O90" s="26" t="str">
        <f t="shared" si="91"/>
        <v>-</v>
      </c>
      <c r="P90" s="25">
        <f>-Set!H402</f>
        <v>-5547.04</v>
      </c>
      <c r="Q90" s="25">
        <f>-Out!L410</f>
        <v>-51405.81</v>
      </c>
      <c r="R90" s="25">
        <f>-Nov!L412</f>
        <v>-92195.3</v>
      </c>
      <c r="S90" s="25">
        <f>-Dez!L418</f>
        <v>-2636.77</v>
      </c>
      <c r="T90" s="73">
        <f t="shared" si="50"/>
        <v>-151784.91999999998</v>
      </c>
      <c r="U90" s="26" t="str">
        <f t="shared" si="93"/>
        <v>-</v>
      </c>
      <c r="V90" s="109">
        <f t="shared" si="52"/>
        <v>-167811.34</v>
      </c>
      <c r="W90" s="37" t="str">
        <f t="shared" si="94"/>
        <v>-</v>
      </c>
      <c r="X90" s="36"/>
      <c r="Y90" s="36"/>
      <c r="Z90" s="36"/>
      <c r="AA90" s="36"/>
      <c r="AB90" s="36"/>
      <c r="AC90" s="36"/>
      <c r="AD90" s="36"/>
      <c r="AE90" s="43"/>
    </row>
    <row r="91" spans="1:31" x14ac:dyDescent="0.3">
      <c r="A91" s="92" t="s">
        <v>173</v>
      </c>
      <c r="B91" s="2" t="s">
        <v>174</v>
      </c>
      <c r="C91" s="140">
        <v>-500000</v>
      </c>
      <c r="D91" s="25">
        <f>-Jan!K225</f>
        <v>-21343.08</v>
      </c>
      <c r="E91" s="25">
        <f>-Fev!L226</f>
        <v>-24281.8</v>
      </c>
      <c r="F91" s="25">
        <f>-Mar!L234</f>
        <v>-25806.01</v>
      </c>
      <c r="G91" s="25">
        <f>-Abr!H230</f>
        <v>-26780.87</v>
      </c>
      <c r="H91" s="73">
        <f t="shared" si="46"/>
        <v>-98211.76</v>
      </c>
      <c r="I91" s="26">
        <f t="shared" si="47"/>
        <v>0.19642351999999999</v>
      </c>
      <c r="J91" s="25">
        <f>-Mai!L228</f>
        <v>-25938.49</v>
      </c>
      <c r="K91" s="25">
        <f>-Jun!L237</f>
        <v>-23459.219999999998</v>
      </c>
      <c r="L91" s="25">
        <f>-Jul!L238</f>
        <v>-24806.76</v>
      </c>
      <c r="M91" s="25">
        <f>-Ago!L237</f>
        <v>-41223.269999999997</v>
      </c>
      <c r="N91" s="73">
        <f t="shared" si="48"/>
        <v>-115427.73999999999</v>
      </c>
      <c r="O91" s="26">
        <f t="shared" si="91"/>
        <v>0.23085547999999997</v>
      </c>
      <c r="P91" s="25">
        <f>-Set!H236</f>
        <v>-40824.11</v>
      </c>
      <c r="Q91" s="25">
        <f>-Out!L241</f>
        <v>-41124.36</v>
      </c>
      <c r="R91" s="25">
        <f>-Nov!L241</f>
        <v>-39356.660000000003</v>
      </c>
      <c r="S91" s="25">
        <f>-Dez!L247</f>
        <v>-36115.020000000004</v>
      </c>
      <c r="T91" s="73">
        <f t="shared" si="50"/>
        <v>-157420.15000000002</v>
      </c>
      <c r="U91" s="26">
        <f t="shared" si="93"/>
        <v>0.31484030000000007</v>
      </c>
      <c r="V91" s="109">
        <f t="shared" si="52"/>
        <v>-371059.65</v>
      </c>
      <c r="W91" s="37">
        <f t="shared" si="94"/>
        <v>0.74211930000000004</v>
      </c>
      <c r="X91" s="36"/>
      <c r="Y91" s="36"/>
      <c r="Z91" s="36"/>
      <c r="AA91" s="36"/>
      <c r="AB91" s="36"/>
      <c r="AC91" s="36"/>
      <c r="AD91" s="36"/>
      <c r="AE91" s="43"/>
    </row>
    <row r="92" spans="1:31" x14ac:dyDescent="0.3">
      <c r="A92" s="92" t="s">
        <v>175</v>
      </c>
      <c r="B92" s="2" t="s">
        <v>176</v>
      </c>
      <c r="C92" s="140">
        <v>0</v>
      </c>
      <c r="D92" s="25">
        <v>0</v>
      </c>
      <c r="E92" s="25">
        <v>0</v>
      </c>
      <c r="F92" s="25">
        <v>0</v>
      </c>
      <c r="G92" s="25">
        <v>0</v>
      </c>
      <c r="H92" s="73">
        <f t="shared" si="46"/>
        <v>0</v>
      </c>
      <c r="I92" s="26" t="str">
        <f t="shared" si="47"/>
        <v>-</v>
      </c>
      <c r="J92" s="25">
        <v>0</v>
      </c>
      <c r="K92" s="25">
        <v>0</v>
      </c>
      <c r="L92" s="25">
        <v>0</v>
      </c>
      <c r="M92" s="25">
        <v>0</v>
      </c>
      <c r="N92" s="73">
        <f t="shared" si="48"/>
        <v>0</v>
      </c>
      <c r="O92" s="26" t="str">
        <f t="shared" si="91"/>
        <v>-</v>
      </c>
      <c r="P92" s="25">
        <v>0</v>
      </c>
      <c r="Q92" s="25">
        <v>0</v>
      </c>
      <c r="R92" s="25">
        <v>0</v>
      </c>
      <c r="S92" s="25">
        <v>0</v>
      </c>
      <c r="T92" s="73">
        <f t="shared" si="50"/>
        <v>0</v>
      </c>
      <c r="U92" s="26" t="str">
        <f t="shared" si="93"/>
        <v>-</v>
      </c>
      <c r="V92" s="109">
        <f t="shared" si="52"/>
        <v>0</v>
      </c>
      <c r="W92" s="37" t="str">
        <f t="shared" si="94"/>
        <v>-</v>
      </c>
      <c r="X92" s="36"/>
      <c r="Y92" s="36"/>
      <c r="Z92" s="36"/>
      <c r="AA92" s="36"/>
      <c r="AB92" s="36"/>
      <c r="AC92" s="36"/>
      <c r="AD92" s="36"/>
      <c r="AE92" s="43"/>
    </row>
    <row r="93" spans="1:31" x14ac:dyDescent="0.3">
      <c r="A93" s="16" t="s">
        <v>177</v>
      </c>
      <c r="B93" s="16" t="s">
        <v>178</v>
      </c>
      <c r="C93" s="133">
        <f>C94+C95+C96+C97+C98</f>
        <v>-16864315.060000002</v>
      </c>
      <c r="D93" s="41">
        <f>D94+D95+D96+D97+D98</f>
        <v>-44046.39</v>
      </c>
      <c r="E93" s="41">
        <f t="shared" ref="E93" si="95">E94+E95+E96+E97+E98</f>
        <v>-148476.63</v>
      </c>
      <c r="F93" s="41">
        <f>F94+F95+F96+F97+F98</f>
        <v>-175841.1</v>
      </c>
      <c r="G93" s="41">
        <f t="shared" ref="G93" si="96">G94+G95+G96+G97+G98</f>
        <v>-352248.37</v>
      </c>
      <c r="H93" s="73">
        <f t="shared" si="46"/>
        <v>-720612.49</v>
      </c>
      <c r="I93" s="26">
        <f t="shared" si="47"/>
        <v>4.2730018232949203E-2</v>
      </c>
      <c r="J93" s="41">
        <f>J94+J95+J96+J97+J98</f>
        <v>-131956.39000000001</v>
      </c>
      <c r="K93" s="41">
        <f t="shared" ref="K93" si="97">K94+K95+K96+K97+K98</f>
        <v>-260401.47000000003</v>
      </c>
      <c r="L93" s="41">
        <f>L94+L95+L96+L97+L98</f>
        <v>-629699.31999999995</v>
      </c>
      <c r="M93" s="41">
        <f t="shared" ref="M93" si="98">M94+M95+M96+M97+M98</f>
        <v>-1698990.01</v>
      </c>
      <c r="N93" s="73">
        <f t="shared" si="48"/>
        <v>-2721047.19</v>
      </c>
      <c r="O93" s="26">
        <f t="shared" si="91"/>
        <v>0.16134940436768616</v>
      </c>
      <c r="P93" s="41">
        <f>P94+P95+P96+P97+P98</f>
        <v>-2105201.7400000002</v>
      </c>
      <c r="Q93" s="41">
        <f t="shared" ref="Q93" si="99">Q94+Q95+Q96+Q97+Q98</f>
        <v>-634468.92000000004</v>
      </c>
      <c r="R93" s="41">
        <f>R94+R95+R96+R97+R98</f>
        <v>-429807.79</v>
      </c>
      <c r="S93" s="41">
        <f t="shared" ref="S93" si="100">S94+S95+S96+S97+S98</f>
        <v>-1649939.81</v>
      </c>
      <c r="T93" s="73">
        <f t="shared" si="50"/>
        <v>-4819418.26</v>
      </c>
      <c r="U93" s="26">
        <f t="shared" ref="U93:U118" si="101">IF(C93=0,"-",T93/C93)</f>
        <v>0.28577610432759543</v>
      </c>
      <c r="V93" s="109">
        <f t="shared" si="52"/>
        <v>-8261077.9399999995</v>
      </c>
      <c r="W93" s="37">
        <f t="shared" si="94"/>
        <v>0.48985552692823081</v>
      </c>
      <c r="X93" s="36"/>
      <c r="Y93" s="36"/>
      <c r="Z93" s="36"/>
      <c r="AA93" s="36"/>
      <c r="AB93" s="36"/>
      <c r="AC93" s="36"/>
      <c r="AD93" s="36"/>
      <c r="AE93" s="43"/>
    </row>
    <row r="94" spans="1:31" ht="27.6" x14ac:dyDescent="0.3">
      <c r="A94" s="2" t="s">
        <v>179</v>
      </c>
      <c r="B94" s="2" t="s">
        <v>180</v>
      </c>
      <c r="C94" s="135">
        <v>-910000</v>
      </c>
      <c r="D94" s="25">
        <f>-Jan!K261</f>
        <v>-36138.879999999997</v>
      </c>
      <c r="E94" s="25">
        <f>-Fev!L270</f>
        <v>-66232.61</v>
      </c>
      <c r="F94" s="25">
        <f>-Mar!L282</f>
        <v>-86173.590000000011</v>
      </c>
      <c r="G94" s="25">
        <f>-Abr!H279</f>
        <v>-53505.33</v>
      </c>
      <c r="H94" s="73">
        <f t="shared" si="46"/>
        <v>-242050.41000000003</v>
      </c>
      <c r="I94" s="26">
        <f t="shared" si="47"/>
        <v>0.26598946153846159</v>
      </c>
      <c r="J94" s="25">
        <f>-Mai!L276</f>
        <v>-76878.38</v>
      </c>
      <c r="K94" s="25">
        <f>-Jun!L290</f>
        <v>-62328.350000000006</v>
      </c>
      <c r="L94" s="25">
        <f>-Jul!L292</f>
        <v>-71970.149999999994</v>
      </c>
      <c r="M94" s="25">
        <f>-Ago!L292</f>
        <v>-108763.59</v>
      </c>
      <c r="N94" s="73">
        <f t="shared" si="48"/>
        <v>-319940.46999999997</v>
      </c>
      <c r="O94" s="26">
        <f t="shared" si="91"/>
        <v>0.35158293406593405</v>
      </c>
      <c r="P94" s="25">
        <f>-Set!H293</f>
        <v>-59611.7</v>
      </c>
      <c r="Q94" s="25">
        <f>-Out!L298</f>
        <v>-62814.91</v>
      </c>
      <c r="R94" s="25">
        <f>-Nov!L299</f>
        <v>-79597.75</v>
      </c>
      <c r="S94" s="25">
        <f>-Dez!L305</f>
        <v>-282204.83</v>
      </c>
      <c r="T94" s="73">
        <f t="shared" si="50"/>
        <v>-484229.19</v>
      </c>
      <c r="U94" s="26">
        <f t="shared" si="101"/>
        <v>0.532119989010989</v>
      </c>
      <c r="V94" s="109">
        <f t="shared" si="52"/>
        <v>-1046220.0700000001</v>
      </c>
      <c r="W94" s="37">
        <f t="shared" si="94"/>
        <v>1.1496923846153846</v>
      </c>
      <c r="X94" s="36"/>
      <c r="Y94" s="36"/>
      <c r="Z94" s="36"/>
      <c r="AA94" s="36"/>
      <c r="AB94" s="36"/>
      <c r="AC94" s="36"/>
      <c r="AD94" s="36"/>
      <c r="AE94" s="43"/>
    </row>
    <row r="95" spans="1:31" x14ac:dyDescent="0.3">
      <c r="A95" s="2" t="s">
        <v>181</v>
      </c>
      <c r="B95" s="2" t="s">
        <v>182</v>
      </c>
      <c r="C95" s="140">
        <v>-568000</v>
      </c>
      <c r="D95" s="25">
        <f>-Jan!K267</f>
        <v>-3181.42</v>
      </c>
      <c r="E95" s="25">
        <f>-Fev!L278</f>
        <v>-3348.92</v>
      </c>
      <c r="F95" s="25">
        <f>-Mar!L291</f>
        <v>-3348.92</v>
      </c>
      <c r="G95" s="25">
        <f>-Abr!H289</f>
        <v>-54596.92</v>
      </c>
      <c r="H95" s="73">
        <f t="shared" si="46"/>
        <v>-64476.18</v>
      </c>
      <c r="I95" s="26">
        <f t="shared" si="47"/>
        <v>0.1135144014084507</v>
      </c>
      <c r="J95" s="25">
        <f>-Mai!L286</f>
        <v>-23048.92</v>
      </c>
      <c r="K95" s="25">
        <f>-Jun!L300</f>
        <v>-59148.92</v>
      </c>
      <c r="L95" s="25">
        <f>-Jul!L302</f>
        <v>-27240.41</v>
      </c>
      <c r="M95" s="25">
        <f>-Ago!L302</f>
        <v>-9538.52</v>
      </c>
      <c r="N95" s="73">
        <f t="shared" si="48"/>
        <v>-118976.77</v>
      </c>
      <c r="O95" s="26">
        <f t="shared" si="91"/>
        <v>0.20946614436619718</v>
      </c>
      <c r="P95" s="25">
        <f>-Set!H303</f>
        <v>-64763.92</v>
      </c>
      <c r="Q95" s="25">
        <f>-Out!L308</f>
        <v>-3013.92</v>
      </c>
      <c r="R95" s="25">
        <f>-Nov!L309</f>
        <v>-15983.92</v>
      </c>
      <c r="S95" s="25">
        <f>-Dez!L315</f>
        <v>-3013.92</v>
      </c>
      <c r="T95" s="73">
        <f t="shared" si="50"/>
        <v>-86775.679999999993</v>
      </c>
      <c r="U95" s="26">
        <f t="shared" si="101"/>
        <v>0.15277408450704225</v>
      </c>
      <c r="V95" s="109">
        <f t="shared" si="52"/>
        <v>-270228.63</v>
      </c>
      <c r="W95" s="37">
        <f t="shared" si="94"/>
        <v>0.47575463028169013</v>
      </c>
      <c r="X95" s="36"/>
      <c r="Y95" s="36"/>
      <c r="Z95" s="36"/>
      <c r="AA95" s="36"/>
      <c r="AB95" s="36"/>
      <c r="AC95" s="36"/>
      <c r="AD95" s="36"/>
      <c r="AE95" s="43"/>
    </row>
    <row r="96" spans="1:31" x14ac:dyDescent="0.3">
      <c r="A96" s="2" t="s">
        <v>183</v>
      </c>
      <c r="B96" s="2" t="s">
        <v>184</v>
      </c>
      <c r="C96" s="140">
        <v>-220000</v>
      </c>
      <c r="D96" s="25">
        <v>0</v>
      </c>
      <c r="E96" s="25">
        <v>-2744.4</v>
      </c>
      <c r="F96" s="25">
        <v>0</v>
      </c>
      <c r="G96" s="25">
        <v>0</v>
      </c>
      <c r="H96" s="73">
        <f t="shared" si="46"/>
        <v>-2744.4</v>
      </c>
      <c r="I96" s="26">
        <f t="shared" si="47"/>
        <v>1.2474545454545455E-2</v>
      </c>
      <c r="J96" s="25">
        <f>-5096-13880</f>
        <v>-18976</v>
      </c>
      <c r="K96" s="25">
        <v>-21959</v>
      </c>
      <c r="L96" s="25">
        <f>-16989</f>
        <v>-16989</v>
      </c>
      <c r="M96" s="25">
        <f>-30796</f>
        <v>-30796</v>
      </c>
      <c r="N96" s="73">
        <f t="shared" si="48"/>
        <v>-88720</v>
      </c>
      <c r="O96" s="26">
        <f t="shared" si="91"/>
        <v>0.40327272727272728</v>
      </c>
      <c r="P96" s="25">
        <f>-87646.57</f>
        <v>-87646.57</v>
      </c>
      <c r="Q96" s="25">
        <f>-2804.12</f>
        <v>-2804.12</v>
      </c>
      <c r="R96" s="25">
        <f>-32437.9</f>
        <v>-32437.9</v>
      </c>
      <c r="S96" s="25">
        <v>0</v>
      </c>
      <c r="T96" s="73">
        <f t="shared" si="50"/>
        <v>-122888.59</v>
      </c>
      <c r="U96" s="26">
        <f t="shared" si="101"/>
        <v>0.55858450000000004</v>
      </c>
      <c r="V96" s="109">
        <f t="shared" si="52"/>
        <v>-214352.99</v>
      </c>
      <c r="W96" s="37">
        <f t="shared" si="94"/>
        <v>0.97433177272727267</v>
      </c>
      <c r="X96" s="36"/>
      <c r="Y96" s="36"/>
      <c r="Z96" s="36"/>
      <c r="AA96" s="36"/>
      <c r="AB96" s="36"/>
      <c r="AC96" s="36"/>
      <c r="AD96" s="36"/>
      <c r="AE96" s="43"/>
    </row>
    <row r="97" spans="1:31" x14ac:dyDescent="0.3">
      <c r="A97" s="2" t="s">
        <v>185</v>
      </c>
      <c r="B97" s="2" t="s">
        <v>186</v>
      </c>
      <c r="C97" s="140">
        <v>-69000</v>
      </c>
      <c r="D97" s="25">
        <f>-Jan!K271</f>
        <v>-4649.09</v>
      </c>
      <c r="E97" s="25">
        <f>-Fev!L281</f>
        <v>-4199.24</v>
      </c>
      <c r="F97" s="25">
        <f>-Mar!L294</f>
        <v>-4649.09</v>
      </c>
      <c r="G97" s="25">
        <f>-Abr!H292</f>
        <v>-4499.12</v>
      </c>
      <c r="H97" s="73">
        <f t="shared" si="46"/>
        <v>-17996.54</v>
      </c>
      <c r="I97" s="26">
        <f t="shared" si="47"/>
        <v>0.26081942028985511</v>
      </c>
      <c r="J97" s="25">
        <f>-Mai!L289</f>
        <v>-4649.09</v>
      </c>
      <c r="K97" s="25">
        <f>-Jun!L303</f>
        <v>-4499.12</v>
      </c>
      <c r="L97" s="25">
        <f>-Jul!L305</f>
        <v>-4649.09</v>
      </c>
      <c r="M97" s="25">
        <f>-Ago!L305</f>
        <v>-4649.09</v>
      </c>
      <c r="N97" s="73">
        <f t="shared" si="48"/>
        <v>-18446.39</v>
      </c>
      <c r="O97" s="26">
        <f t="shared" si="91"/>
        <v>0.26733898550724638</v>
      </c>
      <c r="P97" s="25">
        <f>-Set!H306</f>
        <v>-4499.12</v>
      </c>
      <c r="Q97" s="25">
        <f>-Out!L311</f>
        <v>-4649.09</v>
      </c>
      <c r="R97" s="25">
        <f>-Nov!L312</f>
        <v>-4499.12</v>
      </c>
      <c r="S97" s="25">
        <f>-Dez!L318</f>
        <v>-4649.09</v>
      </c>
      <c r="T97" s="73">
        <f t="shared" si="50"/>
        <v>-18296.419999999998</v>
      </c>
      <c r="U97" s="26">
        <f t="shared" si="101"/>
        <v>0.26516550724637677</v>
      </c>
      <c r="V97" s="109">
        <f t="shared" si="52"/>
        <v>-54739.35</v>
      </c>
      <c r="W97" s="37">
        <f t="shared" si="94"/>
        <v>0.79332391304347827</v>
      </c>
      <c r="X97" s="36"/>
      <c r="Y97" s="36"/>
      <c r="Z97" s="36"/>
      <c r="AA97" s="36"/>
      <c r="AB97" s="36"/>
      <c r="AC97" s="36"/>
      <c r="AD97" s="36"/>
      <c r="AE97" s="43"/>
    </row>
    <row r="98" spans="1:31" x14ac:dyDescent="0.3">
      <c r="A98" s="2" t="s">
        <v>187</v>
      </c>
      <c r="B98" s="2" t="s">
        <v>188</v>
      </c>
      <c r="C98" s="30">
        <v>-15097315.060000001</v>
      </c>
      <c r="D98" s="31">
        <f>SUM(D99:D100)</f>
        <v>-77</v>
      </c>
      <c r="E98" s="31">
        <f t="shared" ref="E98:G98" si="102">SUM(E99:E100)</f>
        <v>-71951.459999999992</v>
      </c>
      <c r="F98" s="31">
        <f t="shared" si="102"/>
        <v>-81669.5</v>
      </c>
      <c r="G98" s="31">
        <f t="shared" si="102"/>
        <v>-239647</v>
      </c>
      <c r="H98" s="73">
        <f t="shared" si="46"/>
        <v>-393344.95999999996</v>
      </c>
      <c r="I98" s="26">
        <f t="shared" si="47"/>
        <v>2.605396777087594E-2</v>
      </c>
      <c r="J98" s="31">
        <f>SUM(J99:J100)</f>
        <v>-8404</v>
      </c>
      <c r="K98" s="31">
        <f t="shared" ref="K98:M98" si="103">SUM(K99:K100)</f>
        <v>-112466.08</v>
      </c>
      <c r="L98" s="31">
        <f t="shared" si="103"/>
        <v>-508850.67</v>
      </c>
      <c r="M98" s="31">
        <f t="shared" si="103"/>
        <v>-1545242.81</v>
      </c>
      <c r="N98" s="73">
        <f t="shared" si="48"/>
        <v>-2174963.56</v>
      </c>
      <c r="O98" s="26">
        <f t="shared" si="91"/>
        <v>0.14406293777113505</v>
      </c>
      <c r="P98" s="31">
        <f>SUM(P99:P100)</f>
        <v>-1888680.4300000002</v>
      </c>
      <c r="Q98" s="31">
        <f t="shared" ref="Q98:S98" si="104">SUM(Q99:Q100)</f>
        <v>-561186.88</v>
      </c>
      <c r="R98" s="31">
        <f t="shared" si="104"/>
        <v>-297289.09999999998</v>
      </c>
      <c r="S98" s="31">
        <f t="shared" si="104"/>
        <v>-1360071.97</v>
      </c>
      <c r="T98" s="73">
        <f t="shared" si="50"/>
        <v>-4107228.38</v>
      </c>
      <c r="U98" s="26">
        <f t="shared" si="101"/>
        <v>0.27205025288781381</v>
      </c>
      <c r="V98" s="109">
        <f t="shared" si="52"/>
        <v>-6675536.9000000004</v>
      </c>
      <c r="W98" s="37">
        <f t="shared" si="94"/>
        <v>0.44216715842982479</v>
      </c>
      <c r="X98" s="36"/>
      <c r="Y98" s="36"/>
      <c r="Z98" s="36"/>
      <c r="AA98" s="36"/>
      <c r="AB98" s="36"/>
      <c r="AC98" s="36"/>
      <c r="AD98" s="36"/>
      <c r="AE98" s="43"/>
    </row>
    <row r="99" spans="1:31" x14ac:dyDescent="0.3">
      <c r="A99" s="2" t="s">
        <v>189</v>
      </c>
      <c r="B99" s="2" t="s">
        <v>190</v>
      </c>
      <c r="C99" s="139">
        <v>-12949315.060000001</v>
      </c>
      <c r="D99" s="25">
        <v>0</v>
      </c>
      <c r="E99" s="25">
        <f>-Fev!L285-63899.46</f>
        <v>-71819.459999999992</v>
      </c>
      <c r="F99" s="25">
        <f>-80450.5</f>
        <v>-80450.5</v>
      </c>
      <c r="G99" s="25">
        <f>-Abr!H296</f>
        <v>-234147</v>
      </c>
      <c r="H99" s="73">
        <f t="shared" si="46"/>
        <v>-386416.95999999996</v>
      </c>
      <c r="I99" s="26">
        <f t="shared" si="47"/>
        <v>2.984072579974743E-2</v>
      </c>
      <c r="J99" s="25">
        <f>-Mai!L293</f>
        <v>-654</v>
      </c>
      <c r="K99" s="25">
        <v>-111675.2</v>
      </c>
      <c r="L99" s="25">
        <f>-491958.67</f>
        <v>-491958.67</v>
      </c>
      <c r="M99" s="25">
        <f>-1517380.81</f>
        <v>-1517380.81</v>
      </c>
      <c r="N99" s="73">
        <f t="shared" si="48"/>
        <v>-2121668.6800000002</v>
      </c>
      <c r="O99" s="26">
        <f t="shared" si="91"/>
        <v>0.16384408520214042</v>
      </c>
      <c r="P99" s="25">
        <f>-Set!H312-1795759.81</f>
        <v>-1848413.1500000001</v>
      </c>
      <c r="Q99" s="25">
        <f>-548616.88</f>
        <v>-548616.88</v>
      </c>
      <c r="R99" s="25">
        <f>-Nov!L321-74711.1</f>
        <v>-293711.09999999998</v>
      </c>
      <c r="S99" s="25">
        <f>-Dez!L327-1355709.49</f>
        <v>-1359609.49</v>
      </c>
      <c r="T99" s="73">
        <f t="shared" si="50"/>
        <v>-4050350.62</v>
      </c>
      <c r="U99" s="26">
        <f t="shared" si="101"/>
        <v>0.31278493119002077</v>
      </c>
      <c r="V99" s="109">
        <f t="shared" si="52"/>
        <v>-6558436.2599999998</v>
      </c>
      <c r="W99" s="37">
        <f t="shared" si="94"/>
        <v>0.50646974219190866</v>
      </c>
      <c r="X99" s="36"/>
      <c r="Y99" s="36"/>
      <c r="Z99" s="36"/>
      <c r="AA99" s="36"/>
      <c r="AB99" s="36"/>
      <c r="AC99" s="36"/>
      <c r="AD99" s="36"/>
      <c r="AE99" s="43"/>
    </row>
    <row r="100" spans="1:31" x14ac:dyDescent="0.3">
      <c r="A100" s="2" t="s">
        <v>191</v>
      </c>
      <c r="B100" s="2" t="s">
        <v>170</v>
      </c>
      <c r="C100" s="30">
        <v>-2148000</v>
      </c>
      <c r="D100" s="25">
        <f>-Jan!K273</f>
        <v>-77</v>
      </c>
      <c r="E100" s="25">
        <f>-Fev!L286</f>
        <v>-132</v>
      </c>
      <c r="F100" s="25">
        <f>-Mar!L299</f>
        <v>-1219</v>
      </c>
      <c r="G100" s="25">
        <f>-Abr!H297</f>
        <v>-5500</v>
      </c>
      <c r="H100" s="73">
        <f t="shared" si="46"/>
        <v>-6928</v>
      </c>
      <c r="I100" s="26">
        <f t="shared" si="47"/>
        <v>3.2253258845437618E-3</v>
      </c>
      <c r="J100" s="25">
        <f>-Mai!L294</f>
        <v>-7750</v>
      </c>
      <c r="K100" s="25">
        <f>-Jun!L308</f>
        <v>-790.88</v>
      </c>
      <c r="L100" s="25">
        <f>-Jul!L310</f>
        <v>-16892</v>
      </c>
      <c r="M100" s="25">
        <f>-Ago!L309-Ago!L311</f>
        <v>-27862</v>
      </c>
      <c r="N100" s="73">
        <f t="shared" si="48"/>
        <v>-53294.879999999997</v>
      </c>
      <c r="O100" s="26">
        <f t="shared" si="91"/>
        <v>2.481139664804469E-2</v>
      </c>
      <c r="P100" s="25">
        <f>-Set!H310-Set!H311-Set!H313</f>
        <v>-40267.279999999999</v>
      </c>
      <c r="Q100" s="25">
        <f>-Out!L314</f>
        <v>-12570</v>
      </c>
      <c r="R100" s="25">
        <f>-Nov!L319-Nov!L322</f>
        <v>-3578</v>
      </c>
      <c r="S100" s="25">
        <f>-Dez!L328</f>
        <v>-462.48</v>
      </c>
      <c r="T100" s="73">
        <f t="shared" si="50"/>
        <v>-56877.760000000002</v>
      </c>
      <c r="U100" s="26">
        <f t="shared" si="101"/>
        <v>2.6479404096834264E-2</v>
      </c>
      <c r="V100" s="109">
        <f t="shared" si="52"/>
        <v>-117100.64</v>
      </c>
      <c r="W100" s="37">
        <f t="shared" si="94"/>
        <v>5.451612662942272E-2</v>
      </c>
      <c r="X100" s="36"/>
      <c r="Y100" s="36"/>
      <c r="Z100" s="36"/>
      <c r="AA100" s="36"/>
      <c r="AB100" s="36"/>
      <c r="AC100" s="36"/>
      <c r="AD100" s="36"/>
      <c r="AE100" s="43"/>
    </row>
    <row r="101" spans="1:31" x14ac:dyDescent="0.3">
      <c r="A101" s="16" t="s">
        <v>192</v>
      </c>
      <c r="B101" s="16" t="s">
        <v>193</v>
      </c>
      <c r="C101" s="133">
        <f>C102+C107+C118</f>
        <v>-12850444.24</v>
      </c>
      <c r="D101" s="41">
        <f>D102+D107+D118</f>
        <v>-38023.630000000005</v>
      </c>
      <c r="E101" s="41">
        <f>E102+E107+E118</f>
        <v>-156313.44000000003</v>
      </c>
      <c r="F101" s="41">
        <f>F102+F107+F118</f>
        <v>-169968.07</v>
      </c>
      <c r="G101" s="41">
        <f>G102+G107+G118</f>
        <v>-296297.66000000003</v>
      </c>
      <c r="H101" s="73">
        <f t="shared" si="46"/>
        <v>-660602.80000000005</v>
      </c>
      <c r="I101" s="26">
        <f t="shared" si="47"/>
        <v>5.1407001008083437E-2</v>
      </c>
      <c r="J101" s="41">
        <f>J102+J107+J118</f>
        <v>-255869.5</v>
      </c>
      <c r="K101" s="41">
        <f>K102+K107+K118</f>
        <v>-1313116.24</v>
      </c>
      <c r="L101" s="41">
        <f>L102+L107+L118</f>
        <v>-1986062.4000000001</v>
      </c>
      <c r="M101" s="41">
        <f>M102+M107+M118</f>
        <v>-2272516.7300000004</v>
      </c>
      <c r="N101" s="73">
        <f t="shared" si="48"/>
        <v>-5827564.870000001</v>
      </c>
      <c r="O101" s="26">
        <f t="shared" si="91"/>
        <v>0.45349131603251103</v>
      </c>
      <c r="P101" s="41">
        <f>P102+P107+P118</f>
        <v>-1769656.82</v>
      </c>
      <c r="Q101" s="41">
        <f>Q102+Q107+Q118</f>
        <v>-825038.16999999993</v>
      </c>
      <c r="R101" s="41">
        <f>R102+R107+R118</f>
        <v>-455781.91</v>
      </c>
      <c r="S101" s="41">
        <f>S102+S107+S118</f>
        <v>-399420.87999999995</v>
      </c>
      <c r="T101" s="73">
        <f t="shared" si="50"/>
        <v>-3449897.7800000003</v>
      </c>
      <c r="U101" s="26">
        <f t="shared" si="101"/>
        <v>0.26846525424089152</v>
      </c>
      <c r="V101" s="109">
        <f t="shared" si="52"/>
        <v>-9938065.4500000011</v>
      </c>
      <c r="W101" s="37">
        <f t="shared" si="94"/>
        <v>0.77336357128148603</v>
      </c>
      <c r="X101" s="36"/>
      <c r="Y101" s="36"/>
      <c r="Z101" s="36"/>
      <c r="AA101" s="36"/>
      <c r="AB101" s="36"/>
      <c r="AC101" s="36"/>
      <c r="AD101" s="36"/>
      <c r="AE101" s="43"/>
    </row>
    <row r="102" spans="1:31" x14ac:dyDescent="0.3">
      <c r="A102" s="16" t="s">
        <v>194</v>
      </c>
      <c r="B102" s="16" t="s">
        <v>195</v>
      </c>
      <c r="C102" s="133">
        <f>SUM(C103:C106)</f>
        <v>-702000</v>
      </c>
      <c r="D102" s="41">
        <f t="shared" ref="D102:G102" si="105">SUM(D103:D106)</f>
        <v>-6799.0599999999995</v>
      </c>
      <c r="E102" s="41">
        <f t="shared" si="105"/>
        <v>-22923.24</v>
      </c>
      <c r="F102" s="41">
        <f t="shared" si="105"/>
        <v>-6799.1100000000006</v>
      </c>
      <c r="G102" s="41">
        <f t="shared" si="105"/>
        <v>-17977.719999999998</v>
      </c>
      <c r="H102" s="73">
        <f t="shared" si="46"/>
        <v>-54499.130000000005</v>
      </c>
      <c r="I102" s="26">
        <f t="shared" si="47"/>
        <v>7.7634088319088329E-2</v>
      </c>
      <c r="J102" s="41">
        <f t="shared" ref="J102:M102" si="106">SUM(J103:J106)</f>
        <v>-11368.23</v>
      </c>
      <c r="K102" s="41">
        <f t="shared" si="106"/>
        <v>-25669.16</v>
      </c>
      <c r="L102" s="41">
        <f t="shared" si="106"/>
        <v>-165577.18</v>
      </c>
      <c r="M102" s="41">
        <f t="shared" si="106"/>
        <v>-388830.94</v>
      </c>
      <c r="N102" s="73">
        <f t="shared" si="48"/>
        <v>-591445.51</v>
      </c>
      <c r="O102" s="26">
        <f t="shared" si="91"/>
        <v>0.84251497150997157</v>
      </c>
      <c r="P102" s="41">
        <f t="shared" ref="P102:S102" si="107">SUM(P103:P106)</f>
        <v>-126331.28</v>
      </c>
      <c r="Q102" s="41">
        <f t="shared" si="107"/>
        <v>-18098.89</v>
      </c>
      <c r="R102" s="41">
        <f t="shared" si="107"/>
        <v>-11208.800000000001</v>
      </c>
      <c r="S102" s="41">
        <f t="shared" si="107"/>
        <v>-7953.5999999999995</v>
      </c>
      <c r="T102" s="73">
        <f t="shared" si="50"/>
        <v>-163592.56999999998</v>
      </c>
      <c r="U102" s="26">
        <f t="shared" si="101"/>
        <v>0.23303784900284896</v>
      </c>
      <c r="V102" s="109">
        <f t="shared" si="52"/>
        <v>-809537.21</v>
      </c>
      <c r="W102" s="37">
        <f t="shared" si="94"/>
        <v>1.1531869088319089</v>
      </c>
      <c r="X102" s="36"/>
      <c r="Y102" s="36"/>
      <c r="Z102" s="36"/>
      <c r="AA102" s="36"/>
      <c r="AB102" s="36"/>
      <c r="AC102" s="36"/>
      <c r="AD102" s="36"/>
      <c r="AE102" s="43"/>
    </row>
    <row r="103" spans="1:31" x14ac:dyDescent="0.3">
      <c r="A103" s="2" t="s">
        <v>196</v>
      </c>
      <c r="B103" s="2" t="s">
        <v>197</v>
      </c>
      <c r="C103" s="30">
        <v>-195000</v>
      </c>
      <c r="D103" s="31">
        <f>-Jan!K279</f>
        <v>-5340.69</v>
      </c>
      <c r="E103" s="31">
        <f>-Fev!L291</f>
        <v>-5340.72</v>
      </c>
      <c r="F103" s="25">
        <f>-Mar!L304</f>
        <v>-5340.71</v>
      </c>
      <c r="G103" s="25">
        <f>-Abr!H302</f>
        <v>-15727.38</v>
      </c>
      <c r="H103" s="73">
        <f t="shared" si="46"/>
        <v>-31749.5</v>
      </c>
      <c r="I103" s="26">
        <f t="shared" si="47"/>
        <v>0.16281794871794872</v>
      </c>
      <c r="J103" s="31">
        <f>-Mai!L299</f>
        <v>-5340.69</v>
      </c>
      <c r="K103" s="31">
        <f>-Jun!L313</f>
        <v>-10052.73</v>
      </c>
      <c r="L103" s="25">
        <f>-Jul!L315</f>
        <v>-66080.790000000008</v>
      </c>
      <c r="M103" s="25">
        <f>-Ago!L316</f>
        <v>-10681.39</v>
      </c>
      <c r="N103" s="73">
        <f t="shared" si="48"/>
        <v>-92155.6</v>
      </c>
      <c r="O103" s="26">
        <f t="shared" si="91"/>
        <v>0.47259282051282053</v>
      </c>
      <c r="P103" s="31">
        <f>-Set!H318</f>
        <v>-5602.9000000000005</v>
      </c>
      <c r="Q103" s="31">
        <f>-Out!L326</f>
        <v>-13136.369999999999</v>
      </c>
      <c r="R103" s="25">
        <f>-Nov!L327</f>
        <v>-5340.7</v>
      </c>
      <c r="S103" s="25">
        <f>-Dez!L333</f>
        <v>-5340.69</v>
      </c>
      <c r="T103" s="73">
        <f t="shared" si="50"/>
        <v>-29420.66</v>
      </c>
      <c r="U103" s="26">
        <f t="shared" si="101"/>
        <v>0.15087517948717949</v>
      </c>
      <c r="V103" s="109">
        <f t="shared" si="52"/>
        <v>-153325.76000000001</v>
      </c>
      <c r="W103" s="37">
        <f t="shared" si="94"/>
        <v>0.78628594871794877</v>
      </c>
      <c r="X103" s="36"/>
      <c r="Y103" s="36"/>
      <c r="Z103" s="36"/>
      <c r="AA103" s="36"/>
      <c r="AB103" s="36"/>
      <c r="AC103" s="36"/>
      <c r="AD103" s="36"/>
      <c r="AE103" s="43"/>
    </row>
    <row r="104" spans="1:31" x14ac:dyDescent="0.3">
      <c r="A104" s="2" t="s">
        <v>198</v>
      </c>
      <c r="B104" s="2" t="s">
        <v>199</v>
      </c>
      <c r="C104" s="30">
        <v>-22000</v>
      </c>
      <c r="D104" s="31">
        <v>0</v>
      </c>
      <c r="E104" s="31">
        <v>0</v>
      </c>
      <c r="F104" s="30">
        <v>0</v>
      </c>
      <c r="G104" s="25">
        <v>0</v>
      </c>
      <c r="H104" s="73">
        <f t="shared" si="46"/>
        <v>0</v>
      </c>
      <c r="I104" s="26">
        <f t="shared" si="47"/>
        <v>0</v>
      </c>
      <c r="J104" s="31">
        <v>0</v>
      </c>
      <c r="K104" s="31">
        <f>-Jun!L316</f>
        <v>-6600</v>
      </c>
      <c r="L104" s="30">
        <v>0</v>
      </c>
      <c r="M104" s="25">
        <v>0</v>
      </c>
      <c r="N104" s="73">
        <f t="shared" si="48"/>
        <v>-6600</v>
      </c>
      <c r="O104" s="26">
        <f t="shared" si="91"/>
        <v>0.3</v>
      </c>
      <c r="P104" s="31">
        <v>0</v>
      </c>
      <c r="Q104" s="31">
        <v>0</v>
      </c>
      <c r="R104" s="30">
        <f>-Nov!L330</f>
        <v>-3600</v>
      </c>
      <c r="S104" s="25">
        <f>-Dez!L336</f>
        <v>-1100</v>
      </c>
      <c r="T104" s="73">
        <f t="shared" si="50"/>
        <v>-4700</v>
      </c>
      <c r="U104" s="26">
        <f t="shared" si="101"/>
        <v>0.21363636363636362</v>
      </c>
      <c r="V104" s="109">
        <f t="shared" si="52"/>
        <v>-11300</v>
      </c>
      <c r="W104" s="37">
        <f t="shared" si="94"/>
        <v>0.51363636363636367</v>
      </c>
      <c r="X104" s="36"/>
      <c r="Y104" s="36"/>
      <c r="Z104" s="36"/>
      <c r="AA104" s="36"/>
      <c r="AB104" s="36"/>
      <c r="AC104" s="36"/>
      <c r="AD104" s="36"/>
      <c r="AE104" s="43"/>
    </row>
    <row r="105" spans="1:31" x14ac:dyDescent="0.3">
      <c r="A105" s="2" t="s">
        <v>200</v>
      </c>
      <c r="B105" s="2" t="s">
        <v>201</v>
      </c>
      <c r="C105" s="30">
        <v>-17000</v>
      </c>
      <c r="D105" s="25">
        <v>0</v>
      </c>
      <c r="E105" s="25">
        <f>-Fev!L294</f>
        <v>-3224.14</v>
      </c>
      <c r="F105" s="25">
        <v>0</v>
      </c>
      <c r="G105" s="25">
        <f>-Abr!H305</f>
        <v>-246.15</v>
      </c>
      <c r="H105" s="73">
        <f t="shared" si="46"/>
        <v>-3470.29</v>
      </c>
      <c r="I105" s="26">
        <f t="shared" si="47"/>
        <v>0.20413470588235294</v>
      </c>
      <c r="J105" s="25">
        <f>-Mai!L302</f>
        <v>-4569.12</v>
      </c>
      <c r="K105" s="25">
        <f>-Jun!L319</f>
        <v>-385.02</v>
      </c>
      <c r="L105" s="25">
        <v>0</v>
      </c>
      <c r="M105" s="25">
        <f>-Ago!L322</f>
        <v>-8636.09</v>
      </c>
      <c r="N105" s="73">
        <f t="shared" si="48"/>
        <v>-13590.23</v>
      </c>
      <c r="O105" s="26">
        <f t="shared" si="91"/>
        <v>0.79942529411764707</v>
      </c>
      <c r="P105" s="25">
        <f>-Set!H324</f>
        <v>-1811.28</v>
      </c>
      <c r="Q105" s="25">
        <v>0</v>
      </c>
      <c r="R105" s="25">
        <f>-Nov!L333</f>
        <v>-809.7</v>
      </c>
      <c r="S105" s="25">
        <f>-Dez!L339</f>
        <v>-54.5</v>
      </c>
      <c r="T105" s="73">
        <f t="shared" si="50"/>
        <v>-2675.48</v>
      </c>
      <c r="U105" s="26">
        <f t="shared" si="101"/>
        <v>0.15738117647058825</v>
      </c>
      <c r="V105" s="109">
        <f t="shared" si="52"/>
        <v>-19736</v>
      </c>
      <c r="W105" s="37">
        <f t="shared" si="94"/>
        <v>1.1609411764705881</v>
      </c>
      <c r="X105" s="36"/>
      <c r="Y105" s="36"/>
      <c r="Z105" s="36"/>
      <c r="AA105" s="36"/>
      <c r="AB105" s="36"/>
      <c r="AC105" s="36"/>
      <c r="AD105" s="36"/>
      <c r="AE105" s="43"/>
    </row>
    <row r="106" spans="1:31" x14ac:dyDescent="0.3">
      <c r="A106" s="2" t="s">
        <v>202</v>
      </c>
      <c r="B106" s="2" t="s">
        <v>203</v>
      </c>
      <c r="C106" s="30">
        <v>-468000</v>
      </c>
      <c r="D106" s="25">
        <f>-Jan!K282</f>
        <v>-1458.37</v>
      </c>
      <c r="E106" s="25">
        <f>-Fev!L297-12900</f>
        <v>-14358.380000000001</v>
      </c>
      <c r="F106" s="25">
        <f>-Mar!L310</f>
        <v>-1458.4</v>
      </c>
      <c r="G106" s="25">
        <f>-Abr!H308- 125.8</f>
        <v>-2004.19</v>
      </c>
      <c r="H106" s="73">
        <f t="shared" si="46"/>
        <v>-19279.34</v>
      </c>
      <c r="I106" s="26">
        <f t="shared" si="47"/>
        <v>4.1195170940170937E-2</v>
      </c>
      <c r="J106" s="25">
        <f>-Mai!L305</f>
        <v>-1458.42</v>
      </c>
      <c r="K106" s="25">
        <f>-Jun!L322-6680</f>
        <v>-8631.41</v>
      </c>
      <c r="L106" s="25">
        <f>-Jul!L324-96718</f>
        <v>-99496.39</v>
      </c>
      <c r="M106" s="25">
        <f>-Ago!L325-359655.07</f>
        <v>-369513.46</v>
      </c>
      <c r="N106" s="73">
        <f t="shared" si="48"/>
        <v>-479099.68000000005</v>
      </c>
      <c r="O106" s="26">
        <f t="shared" si="91"/>
        <v>1.023717264957265</v>
      </c>
      <c r="P106" s="25">
        <f>-Set!H327-117458.71</f>
        <v>-118917.1</v>
      </c>
      <c r="Q106" s="25">
        <f>-Out!L335-3504.12</f>
        <v>-4962.5200000000004</v>
      </c>
      <c r="R106" s="25">
        <f>-Nov!L336</f>
        <v>-1458.4</v>
      </c>
      <c r="S106" s="25">
        <f>-Dez!L342</f>
        <v>-1458.41</v>
      </c>
      <c r="T106" s="73">
        <f t="shared" si="50"/>
        <v>-126796.43000000001</v>
      </c>
      <c r="U106" s="26">
        <f t="shared" si="101"/>
        <v>0.27093254273504275</v>
      </c>
      <c r="V106" s="109">
        <f t="shared" si="52"/>
        <v>-625175.45000000007</v>
      </c>
      <c r="W106" s="37">
        <f t="shared" si="94"/>
        <v>1.3358449786324789</v>
      </c>
      <c r="X106" s="36"/>
      <c r="Y106" s="36"/>
      <c r="Z106" s="36"/>
      <c r="AA106" s="36"/>
      <c r="AB106" s="36"/>
      <c r="AC106" s="36"/>
      <c r="AD106" s="36"/>
      <c r="AE106" s="43"/>
    </row>
    <row r="107" spans="1:31" x14ac:dyDescent="0.3">
      <c r="A107" s="16" t="s">
        <v>204</v>
      </c>
      <c r="B107" s="16" t="s">
        <v>205</v>
      </c>
      <c r="C107" s="133">
        <f>SUM(C108:C117)</f>
        <v>-8600444.2400000002</v>
      </c>
      <c r="D107" s="41">
        <f t="shared" ref="D107:G107" si="108">SUM(D108:D117)</f>
        <v>-28074.49</v>
      </c>
      <c r="E107" s="41">
        <f t="shared" si="108"/>
        <v>-96713.750000000015</v>
      </c>
      <c r="F107" s="41">
        <f t="shared" si="108"/>
        <v>-106432.33</v>
      </c>
      <c r="G107" s="41">
        <f t="shared" si="108"/>
        <v>-157887.53</v>
      </c>
      <c r="H107" s="73">
        <f t="shared" si="46"/>
        <v>-389108.1</v>
      </c>
      <c r="I107" s="26">
        <f t="shared" si="47"/>
        <v>4.5242790853789662E-2</v>
      </c>
      <c r="J107" s="41">
        <f t="shared" ref="J107:M107" si="109">SUM(J108:J117)</f>
        <v>-169079.71</v>
      </c>
      <c r="K107" s="41">
        <f t="shared" si="109"/>
        <v>-354606.14</v>
      </c>
      <c r="L107" s="41">
        <f t="shared" si="109"/>
        <v>-1645819.4500000002</v>
      </c>
      <c r="M107" s="41">
        <f t="shared" si="109"/>
        <v>-1416084.8000000003</v>
      </c>
      <c r="N107" s="73">
        <f t="shared" si="48"/>
        <v>-3585590.1000000006</v>
      </c>
      <c r="O107" s="26">
        <f t="shared" si="91"/>
        <v>0.41690754569673255</v>
      </c>
      <c r="P107" s="41">
        <f t="shared" ref="P107:S107" si="110">SUM(P108:P117)</f>
        <v>-1353451.73</v>
      </c>
      <c r="Q107" s="41">
        <f t="shared" si="110"/>
        <v>-626161.40999999992</v>
      </c>
      <c r="R107" s="41">
        <f t="shared" si="110"/>
        <v>-202439.37999999998</v>
      </c>
      <c r="S107" s="41">
        <f t="shared" si="110"/>
        <v>-83464.569999999992</v>
      </c>
      <c r="T107" s="73">
        <f t="shared" si="50"/>
        <v>-2265517.09</v>
      </c>
      <c r="U107" s="26">
        <f t="shared" si="101"/>
        <v>0.26341861266459415</v>
      </c>
      <c r="V107" s="109">
        <f t="shared" si="52"/>
        <v>-6240215.290000001</v>
      </c>
      <c r="W107" s="37">
        <f t="shared" si="94"/>
        <v>0.7255689492151165</v>
      </c>
      <c r="X107" s="36"/>
      <c r="Y107" s="36"/>
      <c r="Z107" s="36"/>
      <c r="AA107" s="36"/>
      <c r="AB107" s="36"/>
      <c r="AC107" s="36"/>
      <c r="AD107" s="36"/>
      <c r="AE107" s="43"/>
    </row>
    <row r="108" spans="1:31" x14ac:dyDescent="0.3">
      <c r="A108" s="2" t="s">
        <v>206</v>
      </c>
      <c r="B108" s="2" t="s">
        <v>207</v>
      </c>
      <c r="C108" s="30">
        <v>-445000</v>
      </c>
      <c r="D108" s="25">
        <v>0</v>
      </c>
      <c r="E108" s="25">
        <f>-Fev!L313</f>
        <v>-3000</v>
      </c>
      <c r="F108" s="25">
        <f>-Mar!L329</f>
        <v>-8500</v>
      </c>
      <c r="G108" s="25">
        <f>-Abr!H328</f>
        <v>-11900</v>
      </c>
      <c r="H108" s="73">
        <f t="shared" ref="H108:H141" si="111">SUM(D108:G108)</f>
        <v>-23400</v>
      </c>
      <c r="I108" s="26">
        <f t="shared" si="47"/>
        <v>5.2584269662921346E-2</v>
      </c>
      <c r="J108" s="25">
        <f>-Mai!L325</f>
        <v>-10439.9</v>
      </c>
      <c r="K108" s="25">
        <f>-Jun!L343</f>
        <v>-10852.5</v>
      </c>
      <c r="L108" s="25">
        <f>-Jul!L345</f>
        <v>-27242.43</v>
      </c>
      <c r="M108" s="25">
        <f>-Ago!L346</f>
        <v>-20943.3</v>
      </c>
      <c r="N108" s="73">
        <f t="shared" ref="N108:N139" si="112">SUM(J108:M108)</f>
        <v>-69478.13</v>
      </c>
      <c r="O108" s="26">
        <f t="shared" si="91"/>
        <v>0.15613062921348317</v>
      </c>
      <c r="P108" s="25">
        <f>-Set!H348</f>
        <v>-32782.21</v>
      </c>
      <c r="Q108" s="25">
        <f>-Out!L356-209.9</f>
        <v>-75773.73</v>
      </c>
      <c r="R108" s="25">
        <f>-Nov!L357</f>
        <v>-23336.48</v>
      </c>
      <c r="S108" s="25">
        <f>-Dez!L363</f>
        <v>-5380</v>
      </c>
      <c r="T108" s="73">
        <f t="shared" ref="T108:T139" si="113">SUM(P108:S108)</f>
        <v>-137272.42000000001</v>
      </c>
      <c r="U108" s="26">
        <f t="shared" si="101"/>
        <v>0.30847734831460677</v>
      </c>
      <c r="V108" s="109">
        <f t="shared" ref="V108:V139" si="114">H108+N108+T108</f>
        <v>-230150.55000000002</v>
      </c>
      <c r="W108" s="37">
        <f t="shared" si="94"/>
        <v>0.51719224719101131</v>
      </c>
      <c r="X108" s="36"/>
      <c r="Y108" s="36"/>
      <c r="Z108" s="36"/>
      <c r="AA108" s="36"/>
      <c r="AB108" s="36"/>
      <c r="AC108" s="36"/>
      <c r="AD108" s="36"/>
      <c r="AE108" s="43"/>
    </row>
    <row r="109" spans="1:31" x14ac:dyDescent="0.3">
      <c r="A109" s="2" t="s">
        <v>208</v>
      </c>
      <c r="B109" s="2" t="s">
        <v>209</v>
      </c>
      <c r="C109" s="30">
        <v>-1341200</v>
      </c>
      <c r="D109" s="31">
        <f>-Jan!K297-Jan!K301-Jan!K303</f>
        <v>-28074.52</v>
      </c>
      <c r="E109" s="31">
        <f>-Fev!L316-Fev!L319-Fev!L323-Fev!L324-Fev!L326-Fev!L327</f>
        <v>-79561.98000000001</v>
      </c>
      <c r="F109" s="31">
        <f>-Mar!L332-Mar!L341-Mar!L343</f>
        <v>-48021.3</v>
      </c>
      <c r="G109" s="25">
        <f>-Abr!H339-Abr!H341-Abr!H343-Abr!H331</f>
        <v>-53286.19</v>
      </c>
      <c r="H109" s="73">
        <f t="shared" si="111"/>
        <v>-208943.99000000002</v>
      </c>
      <c r="I109" s="26">
        <f t="shared" si="47"/>
        <v>0.1557888383537131</v>
      </c>
      <c r="J109" s="31">
        <f>-Mai!L328-Mai!L338-Mai!L340</f>
        <v>-41608.94</v>
      </c>
      <c r="K109" s="31">
        <f>-Jun!L346-Jun!L354-Jun!L356-Jun!L358</f>
        <v>-47103.199999999997</v>
      </c>
      <c r="L109" s="31">
        <f>-Jul!L348-Jul!L356-Jul!L358-Jul!L360-Jul!L363</f>
        <v>-51069.14</v>
      </c>
      <c r="M109" s="25">
        <f>-Ago!L359-Ago!L361-Ago!L364-Ago!L349</f>
        <v>-60606.67</v>
      </c>
      <c r="N109" s="73">
        <f t="shared" si="112"/>
        <v>-200387.95</v>
      </c>
      <c r="O109" s="26">
        <f t="shared" si="91"/>
        <v>0.14940944676409187</v>
      </c>
      <c r="P109" s="31">
        <f>-Set!H359-Set!H361-Set!H363-Set!H366-Set!H351</f>
        <v>-102829.48</v>
      </c>
      <c r="Q109" s="31">
        <f>-Out!L367-Out!L369-Out!L371</f>
        <v>-38447.58</v>
      </c>
      <c r="R109" s="31">
        <f>-Nov!L360-Nov!L368-Nov!L370-Nov!L372</f>
        <v>-62789.539999999994</v>
      </c>
      <c r="S109" s="25">
        <f>-Dez!L366-Dez!L374-Dez!L376-Dez!L378-Dez!L381</f>
        <v>-45837.27</v>
      </c>
      <c r="T109" s="73">
        <f t="shared" si="113"/>
        <v>-249903.86999999997</v>
      </c>
      <c r="U109" s="26">
        <f t="shared" si="101"/>
        <v>0.18632856397256187</v>
      </c>
      <c r="V109" s="109">
        <f t="shared" si="114"/>
        <v>-659235.81000000006</v>
      </c>
      <c r="W109" s="37">
        <f t="shared" si="94"/>
        <v>0.49152684909036687</v>
      </c>
      <c r="X109" s="36"/>
      <c r="Y109" s="36"/>
      <c r="Z109" s="36"/>
      <c r="AA109" s="36"/>
      <c r="AB109" s="36"/>
      <c r="AC109" s="36"/>
      <c r="AD109" s="36"/>
      <c r="AE109" s="43"/>
    </row>
    <row r="110" spans="1:31" x14ac:dyDescent="0.3">
      <c r="A110" s="2" t="s">
        <v>210</v>
      </c>
      <c r="B110" s="2" t="s">
        <v>211</v>
      </c>
      <c r="C110" s="30">
        <v>-1361244.24</v>
      </c>
      <c r="D110" s="25">
        <v>0</v>
      </c>
      <c r="E110" s="25">
        <v>0</v>
      </c>
      <c r="F110" s="25">
        <f>-Mar!L340</f>
        <v>-36326.300000000003</v>
      </c>
      <c r="G110" s="25">
        <f>-Abr!H340</f>
        <v>-72020.600000000006</v>
      </c>
      <c r="H110" s="73">
        <f t="shared" si="111"/>
        <v>-108346.90000000001</v>
      </c>
      <c r="I110" s="26">
        <f t="shared" si="47"/>
        <v>7.9594019071845629E-2</v>
      </c>
      <c r="J110" s="25">
        <f>-Mai!L337</f>
        <v>-76528.600000000006</v>
      </c>
      <c r="K110" s="25">
        <f>-Jun!L355</f>
        <v>-68478.600000000006</v>
      </c>
      <c r="L110" s="25">
        <f>-Jul!L357</f>
        <v>-75348</v>
      </c>
      <c r="M110" s="25">
        <f>-Ago!L358</f>
        <v>-57196.6</v>
      </c>
      <c r="N110" s="73">
        <f t="shared" si="112"/>
        <v>-277551.8</v>
      </c>
      <c r="O110" s="26">
        <f t="shared" si="91"/>
        <v>0.20389566533629555</v>
      </c>
      <c r="P110" s="25">
        <f>-Set!H360</f>
        <v>-86272.16</v>
      </c>
      <c r="Q110" s="25">
        <f>-Out!L368</f>
        <v>-87906</v>
      </c>
      <c r="R110" s="25">
        <f>-Nov!L369</f>
        <v>-74704</v>
      </c>
      <c r="S110" s="25">
        <f>-Dez!L375</f>
        <v>-16422</v>
      </c>
      <c r="T110" s="73">
        <f t="shared" si="113"/>
        <v>-265304.16000000003</v>
      </c>
      <c r="U110" s="26">
        <f t="shared" si="101"/>
        <v>0.19489827923899977</v>
      </c>
      <c r="V110" s="109">
        <f t="shared" si="114"/>
        <v>-651202.8600000001</v>
      </c>
      <c r="W110" s="37">
        <f t="shared" si="94"/>
        <v>0.47838796364714103</v>
      </c>
      <c r="X110" s="36"/>
      <c r="Y110" s="36"/>
      <c r="Z110" s="36"/>
      <c r="AA110" s="36"/>
      <c r="AB110" s="36"/>
      <c r="AC110" s="36"/>
      <c r="AD110" s="36"/>
      <c r="AE110" s="43"/>
    </row>
    <row r="111" spans="1:31" x14ac:dyDescent="0.3">
      <c r="A111" s="2" t="s">
        <v>212</v>
      </c>
      <c r="B111" s="2" t="s">
        <v>213</v>
      </c>
      <c r="C111" s="30">
        <v>-32000</v>
      </c>
      <c r="D111" s="25">
        <v>0</v>
      </c>
      <c r="E111" s="25">
        <v>0</v>
      </c>
      <c r="F111" s="25">
        <f>-Mar!L344</f>
        <v>-901.53</v>
      </c>
      <c r="G111" s="25">
        <f>-Abr!H344</f>
        <v>-2767.8</v>
      </c>
      <c r="H111" s="73">
        <f t="shared" si="111"/>
        <v>-3669.33</v>
      </c>
      <c r="I111" s="26">
        <f t="shared" si="47"/>
        <v>0.1146665625</v>
      </c>
      <c r="J111" s="25">
        <f>-Mai!L341</f>
        <v>-2138.2800000000002</v>
      </c>
      <c r="K111" s="25">
        <f>-Jun!L360</f>
        <v>-3663.49</v>
      </c>
      <c r="L111" s="25">
        <f>-Jul!L362</f>
        <v>-610.55999999999995</v>
      </c>
      <c r="M111" s="25">
        <f>-Ago!L363</f>
        <v>-906.3</v>
      </c>
      <c r="N111" s="73">
        <f t="shared" si="112"/>
        <v>-7318.63</v>
      </c>
      <c r="O111" s="26">
        <f t="shared" si="91"/>
        <v>0.22870718749999999</v>
      </c>
      <c r="P111" s="25">
        <f>-Set!H365</f>
        <v>-3405.07</v>
      </c>
      <c r="Q111" s="25">
        <f>-Out!L373</f>
        <v>-2737.99</v>
      </c>
      <c r="R111" s="25">
        <f>-Nov!L374</f>
        <v>-1912.78</v>
      </c>
      <c r="S111" s="25">
        <f>-Dez!L380</f>
        <v>-410.22</v>
      </c>
      <c r="T111" s="73">
        <f t="shared" si="113"/>
        <v>-8466.06</v>
      </c>
      <c r="U111" s="26">
        <f t="shared" si="101"/>
        <v>0.26456437499999996</v>
      </c>
      <c r="V111" s="109">
        <f t="shared" si="114"/>
        <v>-19454.019999999997</v>
      </c>
      <c r="W111" s="37">
        <f t="shared" si="94"/>
        <v>0.60793812499999988</v>
      </c>
      <c r="X111" s="36"/>
      <c r="Y111" s="36"/>
      <c r="Z111" s="36"/>
      <c r="AA111" s="36"/>
      <c r="AB111" s="36"/>
      <c r="AC111" s="36"/>
      <c r="AD111" s="36"/>
      <c r="AE111" s="43"/>
    </row>
    <row r="112" spans="1:31" x14ac:dyDescent="0.3">
      <c r="A112" s="2" t="s">
        <v>214</v>
      </c>
      <c r="B112" s="2" t="s">
        <v>215</v>
      </c>
      <c r="C112" s="30">
        <v>-137000</v>
      </c>
      <c r="D112" s="25">
        <f>-Jan!K302</f>
        <v>0.03</v>
      </c>
      <c r="E112" s="25">
        <v>0</v>
      </c>
      <c r="F112" s="25">
        <v>0</v>
      </c>
      <c r="G112" s="25">
        <f>-Abr!H342</f>
        <v>-6300</v>
      </c>
      <c r="H112" s="73">
        <f t="shared" si="111"/>
        <v>-6299.97</v>
      </c>
      <c r="I112" s="26">
        <f t="shared" si="47"/>
        <v>4.5985182481751825E-2</v>
      </c>
      <c r="J112" s="25">
        <f>-Mai!L339</f>
        <v>-22609.99</v>
      </c>
      <c r="K112" s="25">
        <f>-Jun!L357</f>
        <v>-11900</v>
      </c>
      <c r="L112" s="25">
        <f>-Jul!L359</f>
        <v>-24990</v>
      </c>
      <c r="M112" s="25">
        <f>-Ago!L360</f>
        <v>-5950</v>
      </c>
      <c r="N112" s="73">
        <f t="shared" si="112"/>
        <v>-65449.990000000005</v>
      </c>
      <c r="O112" s="26">
        <f t="shared" si="91"/>
        <v>0.47773715328467159</v>
      </c>
      <c r="P112" s="25">
        <f>-Set!H362</f>
        <v>-5950</v>
      </c>
      <c r="Q112" s="25">
        <f>-Out!L370</f>
        <v>-20230</v>
      </c>
      <c r="R112" s="25">
        <f>-Nov!L371</f>
        <v>-15470</v>
      </c>
      <c r="S112" s="25">
        <f>-Dez!L377</f>
        <v>-7139.98</v>
      </c>
      <c r="T112" s="73">
        <f t="shared" si="113"/>
        <v>-48789.979999999996</v>
      </c>
      <c r="U112" s="26">
        <f t="shared" si="101"/>
        <v>0.35613124087591236</v>
      </c>
      <c r="V112" s="109">
        <f t="shared" si="114"/>
        <v>-120539.94</v>
      </c>
      <c r="W112" s="37">
        <f t="shared" si="94"/>
        <v>0.87985357664233577</v>
      </c>
      <c r="X112" s="36"/>
      <c r="Y112" s="36"/>
      <c r="Z112" s="36"/>
      <c r="AA112" s="36"/>
      <c r="AB112" s="36"/>
      <c r="AC112" s="36"/>
      <c r="AD112" s="36"/>
      <c r="AE112" s="43"/>
    </row>
    <row r="113" spans="1:31" x14ac:dyDescent="0.3">
      <c r="A113" s="2" t="s">
        <v>216</v>
      </c>
      <c r="B113" s="2" t="s">
        <v>217</v>
      </c>
      <c r="C113" s="30">
        <v>0</v>
      </c>
      <c r="D113" s="25">
        <v>0</v>
      </c>
      <c r="E113" s="25">
        <v>0</v>
      </c>
      <c r="F113" s="25">
        <v>0</v>
      </c>
      <c r="G113" s="25">
        <v>0</v>
      </c>
      <c r="H113" s="73">
        <f t="shared" si="111"/>
        <v>0</v>
      </c>
      <c r="I113" s="26" t="str">
        <f t="shared" si="47"/>
        <v>-</v>
      </c>
      <c r="J113" s="25">
        <v>0</v>
      </c>
      <c r="K113" s="25">
        <v>0</v>
      </c>
      <c r="L113" s="25">
        <v>0</v>
      </c>
      <c r="M113" s="25">
        <v>0</v>
      </c>
      <c r="N113" s="73">
        <f t="shared" si="112"/>
        <v>0</v>
      </c>
      <c r="O113" s="26" t="str">
        <f t="shared" ref="O113:O141" si="115">IF(C113=0,"-",N113/C113)</f>
        <v>-</v>
      </c>
      <c r="P113" s="25">
        <v>0</v>
      </c>
      <c r="Q113" s="25">
        <v>0</v>
      </c>
      <c r="R113" s="25">
        <v>0</v>
      </c>
      <c r="S113" s="25">
        <v>0</v>
      </c>
      <c r="T113" s="73">
        <f t="shared" si="113"/>
        <v>0</v>
      </c>
      <c r="U113" s="26" t="str">
        <f t="shared" si="101"/>
        <v>-</v>
      </c>
      <c r="V113" s="109">
        <f t="shared" si="114"/>
        <v>0</v>
      </c>
      <c r="W113" s="37" t="str">
        <f t="shared" ref="W113:W139" si="116">IF(C113=0,"-",V113/C113)</f>
        <v>-</v>
      </c>
      <c r="X113" s="36"/>
      <c r="Y113" s="36"/>
      <c r="Z113" s="36"/>
      <c r="AA113" s="36"/>
      <c r="AB113" s="36"/>
      <c r="AC113" s="36"/>
      <c r="AD113" s="36"/>
      <c r="AE113" s="43"/>
    </row>
    <row r="114" spans="1:31" x14ac:dyDescent="0.3">
      <c r="A114" s="2" t="s">
        <v>218</v>
      </c>
      <c r="B114" s="2" t="s">
        <v>219</v>
      </c>
      <c r="C114" s="30">
        <v>-57000</v>
      </c>
      <c r="D114" s="25">
        <v>0</v>
      </c>
      <c r="E114" s="25">
        <v>0</v>
      </c>
      <c r="F114" s="25">
        <v>0</v>
      </c>
      <c r="G114" s="25">
        <v>0</v>
      </c>
      <c r="H114" s="73">
        <f t="shared" si="111"/>
        <v>0</v>
      </c>
      <c r="I114" s="26">
        <f t="shared" ref="I114:I141" si="117">IF(C114=0,"-",H114/C114)</f>
        <v>0</v>
      </c>
      <c r="J114" s="25">
        <v>0</v>
      </c>
      <c r="K114" s="25">
        <f>-Jun!L359</f>
        <v>-4000</v>
      </c>
      <c r="L114" s="25">
        <v>0</v>
      </c>
      <c r="M114" s="25">
        <v>0</v>
      </c>
      <c r="N114" s="73">
        <f t="shared" si="112"/>
        <v>-4000</v>
      </c>
      <c r="O114" s="26">
        <f t="shared" si="115"/>
        <v>7.0175438596491224E-2</v>
      </c>
      <c r="P114" s="25">
        <f>-Set!H364</f>
        <v>-7500</v>
      </c>
      <c r="Q114" s="25">
        <f>-Out!L372</f>
        <v>-1001.7</v>
      </c>
      <c r="R114" s="25">
        <f>-Nov!L373</f>
        <v>-13778.58</v>
      </c>
      <c r="S114" s="25">
        <f>-Dez!L379</f>
        <v>-3897.1</v>
      </c>
      <c r="T114" s="73">
        <f t="shared" si="113"/>
        <v>-26177.379999999997</v>
      </c>
      <c r="U114" s="26">
        <f t="shared" si="101"/>
        <v>0.45925228070175433</v>
      </c>
      <c r="V114" s="109">
        <f t="shared" si="114"/>
        <v>-30177.379999999997</v>
      </c>
      <c r="W114" s="37">
        <f t="shared" si="116"/>
        <v>0.52942771929824561</v>
      </c>
      <c r="X114" s="36"/>
      <c r="Y114" s="36"/>
      <c r="Z114" s="36"/>
      <c r="AA114" s="36"/>
      <c r="AB114" s="36"/>
      <c r="AC114" s="36"/>
      <c r="AD114" s="36"/>
      <c r="AE114" s="43"/>
    </row>
    <row r="115" spans="1:31" x14ac:dyDescent="0.3">
      <c r="A115" s="2" t="s">
        <v>220</v>
      </c>
      <c r="B115" s="2" t="s">
        <v>203</v>
      </c>
      <c r="C115" s="30">
        <v>-5227000</v>
      </c>
      <c r="D115" s="25">
        <v>0</v>
      </c>
      <c r="E115" s="25">
        <f>-Fev!L329-8348.77</f>
        <v>-14151.77</v>
      </c>
      <c r="F115" s="25">
        <f>-Mar!L347-11483.2</f>
        <v>-12683.2</v>
      </c>
      <c r="G115" s="25">
        <f>-Abr!H347-7362.94</f>
        <v>-11612.939999999999</v>
      </c>
      <c r="H115" s="73">
        <f t="shared" si="111"/>
        <v>-38447.910000000003</v>
      </c>
      <c r="I115" s="26">
        <f t="shared" si="117"/>
        <v>7.3556361201453993E-3</v>
      </c>
      <c r="J115" s="25">
        <f>-Mai!L344-469-2600-960-5100-2350-1275-2742</f>
        <v>-15754</v>
      </c>
      <c r="K115" s="25">
        <f>-Jun!L363-190605.71</f>
        <v>-208608.34999999998</v>
      </c>
      <c r="L115" s="25">
        <f>-Jul!L365-1413017.32</f>
        <v>-1466559.32</v>
      </c>
      <c r="M115" s="25">
        <f>-Ago!L366-722319.43</f>
        <v>-1270481.9300000002</v>
      </c>
      <c r="N115" s="73">
        <f t="shared" si="112"/>
        <v>-2961403.6</v>
      </c>
      <c r="O115" s="26">
        <f t="shared" si="115"/>
        <v>0.56655894394490147</v>
      </c>
      <c r="P115" s="25">
        <f>-Set!H368-1007215.01</f>
        <v>-1114712.81</v>
      </c>
      <c r="Q115" s="25">
        <f>-Out!L376-399206.01+209.9</f>
        <v>-400064.41</v>
      </c>
      <c r="R115" s="25">
        <f>-Nov!L377-8070</f>
        <v>-10448</v>
      </c>
      <c r="S115" s="25">
        <f>-Dez!L383-1961.1</f>
        <v>-4378</v>
      </c>
      <c r="T115" s="73">
        <f t="shared" si="113"/>
        <v>-1529603.22</v>
      </c>
      <c r="U115" s="26">
        <f t="shared" si="101"/>
        <v>0.2926350143485747</v>
      </c>
      <c r="V115" s="109">
        <f t="shared" si="114"/>
        <v>-4529454.7300000004</v>
      </c>
      <c r="W115" s="37">
        <f t="shared" si="116"/>
        <v>0.86654959441362167</v>
      </c>
      <c r="X115" s="36"/>
      <c r="Y115" s="36"/>
      <c r="Z115" s="36"/>
      <c r="AA115" s="36"/>
      <c r="AB115" s="36"/>
      <c r="AC115" s="36"/>
      <c r="AD115" s="36"/>
      <c r="AE115" s="43"/>
    </row>
    <row r="116" spans="1:31" x14ac:dyDescent="0.3">
      <c r="A116" s="2" t="s">
        <v>221</v>
      </c>
      <c r="B116" s="2" t="s">
        <v>222</v>
      </c>
      <c r="C116" s="30">
        <v>0</v>
      </c>
      <c r="D116" s="25">
        <v>0</v>
      </c>
      <c r="E116" s="25">
        <v>0</v>
      </c>
      <c r="F116" s="25">
        <v>0</v>
      </c>
      <c r="G116" s="25">
        <v>0</v>
      </c>
      <c r="H116" s="73">
        <f t="shared" si="111"/>
        <v>0</v>
      </c>
      <c r="I116" s="26" t="str">
        <f t="shared" si="117"/>
        <v>-</v>
      </c>
      <c r="J116" s="25">
        <v>0</v>
      </c>
      <c r="K116" s="25">
        <v>0</v>
      </c>
      <c r="L116" s="25">
        <v>0</v>
      </c>
      <c r="M116" s="25">
        <v>0</v>
      </c>
      <c r="N116" s="73">
        <f t="shared" si="112"/>
        <v>0</v>
      </c>
      <c r="O116" s="26" t="str">
        <f t="shared" si="115"/>
        <v>-</v>
      </c>
      <c r="P116" s="25">
        <v>0</v>
      </c>
      <c r="Q116" s="25">
        <v>0</v>
      </c>
      <c r="R116" s="25">
        <v>0</v>
      </c>
      <c r="S116" s="25">
        <v>0</v>
      </c>
      <c r="T116" s="73">
        <f t="shared" si="113"/>
        <v>0</v>
      </c>
      <c r="U116" s="26" t="str">
        <f t="shared" si="101"/>
        <v>-</v>
      </c>
      <c r="V116" s="109">
        <f t="shared" si="114"/>
        <v>0</v>
      </c>
      <c r="W116" s="37" t="str">
        <f t="shared" si="116"/>
        <v>-</v>
      </c>
      <c r="X116" s="36"/>
      <c r="Y116" s="36"/>
      <c r="Z116" s="36"/>
      <c r="AA116" s="36"/>
      <c r="AB116" s="36"/>
      <c r="AC116" s="36"/>
      <c r="AD116" s="36"/>
      <c r="AE116" s="43"/>
    </row>
    <row r="117" spans="1:31" x14ac:dyDescent="0.3">
      <c r="A117" s="2" t="s">
        <v>223</v>
      </c>
      <c r="B117" s="2" t="s">
        <v>224</v>
      </c>
      <c r="C117" s="30">
        <v>0</v>
      </c>
      <c r="D117" s="25">
        <v>0</v>
      </c>
      <c r="E117" s="25">
        <v>0</v>
      </c>
      <c r="F117" s="25">
        <v>0</v>
      </c>
      <c r="G117" s="25">
        <v>0</v>
      </c>
      <c r="H117" s="73">
        <f t="shared" si="111"/>
        <v>0</v>
      </c>
      <c r="I117" s="26" t="str">
        <f t="shared" si="117"/>
        <v>-</v>
      </c>
      <c r="J117" s="25">
        <v>0</v>
      </c>
      <c r="K117" s="25">
        <v>0</v>
      </c>
      <c r="L117" s="25">
        <v>0</v>
      </c>
      <c r="M117" s="25">
        <v>0</v>
      </c>
      <c r="N117" s="73">
        <f t="shared" si="112"/>
        <v>0</v>
      </c>
      <c r="O117" s="26" t="str">
        <f t="shared" si="115"/>
        <v>-</v>
      </c>
      <c r="P117" s="25">
        <v>0</v>
      </c>
      <c r="Q117" s="25">
        <v>0</v>
      </c>
      <c r="R117" s="25">
        <v>0</v>
      </c>
      <c r="S117" s="25">
        <v>0</v>
      </c>
      <c r="T117" s="73">
        <f t="shared" si="113"/>
        <v>0</v>
      </c>
      <c r="U117" s="26" t="str">
        <f t="shared" si="101"/>
        <v>-</v>
      </c>
      <c r="V117" s="109">
        <f t="shared" si="114"/>
        <v>0</v>
      </c>
      <c r="W117" s="37" t="str">
        <f t="shared" si="116"/>
        <v>-</v>
      </c>
      <c r="X117" s="36"/>
      <c r="Y117" s="36"/>
      <c r="Z117" s="36"/>
      <c r="AA117" s="36"/>
      <c r="AB117" s="36"/>
      <c r="AC117" s="36"/>
      <c r="AD117" s="36"/>
      <c r="AE117" s="43"/>
    </row>
    <row r="118" spans="1:31" x14ac:dyDescent="0.3">
      <c r="A118" s="16" t="s">
        <v>225</v>
      </c>
      <c r="B118" s="16" t="s">
        <v>226</v>
      </c>
      <c r="C118" s="133">
        <f>SUM(C119:C127)</f>
        <v>-3548000</v>
      </c>
      <c r="D118" s="41">
        <f t="shared" ref="D118:G118" si="118">SUM(D119:D127)</f>
        <v>-3150.08</v>
      </c>
      <c r="E118" s="41">
        <f t="shared" si="118"/>
        <v>-36676.450000000004</v>
      </c>
      <c r="F118" s="41">
        <f t="shared" si="118"/>
        <v>-56736.630000000005</v>
      </c>
      <c r="G118" s="41">
        <f t="shared" si="118"/>
        <v>-120432.41</v>
      </c>
      <c r="H118" s="73">
        <f t="shared" si="111"/>
        <v>-216995.57</v>
      </c>
      <c r="I118" s="26">
        <f t="shared" si="117"/>
        <v>6.1159968996617818E-2</v>
      </c>
      <c r="J118" s="41">
        <f t="shared" ref="J118:M118" si="119">SUM(J119:J127)</f>
        <v>-75421.56</v>
      </c>
      <c r="K118" s="41">
        <f t="shared" si="119"/>
        <v>-932840.94</v>
      </c>
      <c r="L118" s="41">
        <f t="shared" si="119"/>
        <v>-174665.77000000002</v>
      </c>
      <c r="M118" s="41">
        <f t="shared" si="119"/>
        <v>-467600.99</v>
      </c>
      <c r="N118" s="73">
        <f t="shared" si="112"/>
        <v>-1650529.26</v>
      </c>
      <c r="O118" s="26">
        <f t="shared" si="115"/>
        <v>0.46519990417136414</v>
      </c>
      <c r="P118" s="41">
        <f t="shared" ref="P118:S118" si="120">SUM(P119:P127)</f>
        <v>-289873.81000000006</v>
      </c>
      <c r="Q118" s="41">
        <f t="shared" si="120"/>
        <v>-180777.87</v>
      </c>
      <c r="R118" s="41">
        <f t="shared" si="120"/>
        <v>-242133.73</v>
      </c>
      <c r="S118" s="41">
        <f t="shared" si="120"/>
        <v>-308002.70999999996</v>
      </c>
      <c r="T118" s="73">
        <f t="shared" si="113"/>
        <v>-1020788.12</v>
      </c>
      <c r="U118" s="26">
        <f t="shared" si="101"/>
        <v>0.28770803833145436</v>
      </c>
      <c r="V118" s="109">
        <f t="shared" si="114"/>
        <v>-2888312.95</v>
      </c>
      <c r="W118" s="37">
        <f>IF(C118=0,"-",V118/C118)</f>
        <v>0.81406791149943636</v>
      </c>
      <c r="X118" s="36"/>
      <c r="Y118" s="36"/>
      <c r="Z118" s="36"/>
      <c r="AA118" s="36"/>
      <c r="AB118" s="36"/>
      <c r="AC118" s="36"/>
      <c r="AD118" s="36"/>
      <c r="AE118" s="43"/>
    </row>
    <row r="119" spans="1:31" x14ac:dyDescent="0.3">
      <c r="A119" s="2" t="s">
        <v>227</v>
      </c>
      <c r="B119" s="2" t="s">
        <v>228</v>
      </c>
      <c r="C119" s="30">
        <v>-85000</v>
      </c>
      <c r="D119" s="25">
        <f>-Jan!K292</f>
        <v>-3000.33</v>
      </c>
      <c r="E119" s="25">
        <f>-Fev!L308</f>
        <v>-5809.86</v>
      </c>
      <c r="F119" s="25">
        <f>-Mar!L321</f>
        <v>-7722.9</v>
      </c>
      <c r="G119" s="25">
        <f>-Abr!H320</f>
        <v>-9024.84</v>
      </c>
      <c r="H119" s="73">
        <f t="shared" si="111"/>
        <v>-25557.929999999997</v>
      </c>
      <c r="I119" s="26">
        <f t="shared" si="117"/>
        <v>0.30068152941176468</v>
      </c>
      <c r="J119" s="25">
        <f>-Mai!L317</f>
        <v>-7784.64</v>
      </c>
      <c r="K119" s="25">
        <f>-Jun!L334</f>
        <v>-6515.82</v>
      </c>
      <c r="L119" s="25">
        <f>-Jul!L336</f>
        <v>-13330.77</v>
      </c>
      <c r="M119" s="25">
        <f>-Ago!L337</f>
        <v>-8700.48</v>
      </c>
      <c r="N119" s="73">
        <f t="shared" si="112"/>
        <v>-36331.71</v>
      </c>
      <c r="O119" s="26">
        <f t="shared" si="115"/>
        <v>0.42743188235294116</v>
      </c>
      <c r="P119" s="25">
        <f>-Set!H339</f>
        <v>-9043.92</v>
      </c>
      <c r="Q119" s="25">
        <f>-Out!L347</f>
        <v>-6964.02</v>
      </c>
      <c r="R119" s="25">
        <f>-Nov!L348</f>
        <v>-10208.52</v>
      </c>
      <c r="S119" s="25">
        <f>-Dez!L354</f>
        <v>-3716.55</v>
      </c>
      <c r="T119" s="73">
        <f t="shared" si="113"/>
        <v>-29933.01</v>
      </c>
      <c r="U119" s="26">
        <f t="shared" ref="U119:U141" si="121">IF(C119=0,"-",T119/C119)</f>
        <v>0.35215305882352937</v>
      </c>
      <c r="V119" s="109">
        <f t="shared" si="114"/>
        <v>-91822.65</v>
      </c>
      <c r="W119" s="37">
        <f>IF(C119=0,"-",V119/C119)</f>
        <v>1.0802664705882352</v>
      </c>
      <c r="X119" s="36"/>
      <c r="Y119" s="36"/>
      <c r="Z119" s="36"/>
      <c r="AA119" s="36"/>
      <c r="AB119" s="36"/>
      <c r="AC119" s="36"/>
      <c r="AD119" s="36"/>
      <c r="AE119" s="43"/>
    </row>
    <row r="120" spans="1:31" x14ac:dyDescent="0.3">
      <c r="A120" s="2" t="s">
        <v>229</v>
      </c>
      <c r="B120" s="2" t="s">
        <v>230</v>
      </c>
      <c r="C120" s="30">
        <v>-443000</v>
      </c>
      <c r="D120" s="25">
        <v>0</v>
      </c>
      <c r="E120" s="25">
        <f>-Fev!L307</f>
        <v>-400</v>
      </c>
      <c r="F120" s="25">
        <v>0</v>
      </c>
      <c r="G120" s="25">
        <f>-Abr!H319</f>
        <v>-2425</v>
      </c>
      <c r="H120" s="73">
        <f t="shared" si="111"/>
        <v>-2825</v>
      </c>
      <c r="I120" s="26">
        <f t="shared" si="117"/>
        <v>6.3769751693002258E-3</v>
      </c>
      <c r="J120" s="25">
        <f>-Mai!L316</f>
        <v>-21056.84</v>
      </c>
      <c r="K120" s="25">
        <f>-Jun!L333</f>
        <v>-21552.420000000002</v>
      </c>
      <c r="L120" s="25">
        <f>-Jul!L335</f>
        <v>-27318.98</v>
      </c>
      <c r="M120" s="25">
        <f>-Ago!L336</f>
        <v>-18870.080000000002</v>
      </c>
      <c r="N120" s="73">
        <f t="shared" si="112"/>
        <v>-88798.32</v>
      </c>
      <c r="O120" s="26">
        <f t="shared" si="115"/>
        <v>0.20044767494356661</v>
      </c>
      <c r="P120" s="25">
        <f>-Set!H338</f>
        <v>-31070.02</v>
      </c>
      <c r="Q120" s="25">
        <f>-Out!L346</f>
        <v>-50774.99</v>
      </c>
      <c r="R120" s="25">
        <f>-Nov!L347</f>
        <v>-53350</v>
      </c>
      <c r="S120" s="25">
        <f>-Dez!L353</f>
        <v>-59120.04</v>
      </c>
      <c r="T120" s="73">
        <f t="shared" si="113"/>
        <v>-194315.05000000002</v>
      </c>
      <c r="U120" s="26">
        <f t="shared" si="121"/>
        <v>0.43863442437923256</v>
      </c>
      <c r="V120" s="109">
        <f t="shared" si="114"/>
        <v>-285938.37</v>
      </c>
      <c r="W120" s="37">
        <f t="shared" si="116"/>
        <v>0.64545907449209927</v>
      </c>
      <c r="X120" s="36"/>
      <c r="Y120" s="36"/>
      <c r="Z120" s="36"/>
      <c r="AA120" s="36"/>
      <c r="AB120" s="36"/>
      <c r="AC120" s="36"/>
      <c r="AD120" s="36"/>
      <c r="AE120" s="43"/>
    </row>
    <row r="121" spans="1:31" x14ac:dyDescent="0.3">
      <c r="A121" s="2" t="s">
        <v>231</v>
      </c>
      <c r="B121" s="2" t="s">
        <v>232</v>
      </c>
      <c r="C121" s="30">
        <v>0</v>
      </c>
      <c r="D121" s="25">
        <v>0</v>
      </c>
      <c r="E121" s="25">
        <v>0</v>
      </c>
      <c r="F121" s="25">
        <v>0</v>
      </c>
      <c r="G121" s="25">
        <v>0</v>
      </c>
      <c r="H121" s="73">
        <f t="shared" si="111"/>
        <v>0</v>
      </c>
      <c r="I121" s="26" t="str">
        <f t="shared" si="117"/>
        <v>-</v>
      </c>
      <c r="J121" s="25">
        <v>0</v>
      </c>
      <c r="K121" s="25">
        <v>0</v>
      </c>
      <c r="L121" s="25">
        <v>0</v>
      </c>
      <c r="M121" s="25">
        <v>0</v>
      </c>
      <c r="N121" s="73">
        <f t="shared" si="112"/>
        <v>0</v>
      </c>
      <c r="O121" s="26" t="str">
        <f t="shared" si="115"/>
        <v>-</v>
      </c>
      <c r="P121" s="25">
        <v>0</v>
      </c>
      <c r="Q121" s="25">
        <v>0</v>
      </c>
      <c r="R121" s="25">
        <v>0</v>
      </c>
      <c r="S121" s="25">
        <v>0</v>
      </c>
      <c r="T121" s="73">
        <f t="shared" si="113"/>
        <v>0</v>
      </c>
      <c r="U121" s="26" t="str">
        <f t="shared" si="121"/>
        <v>-</v>
      </c>
      <c r="V121" s="109">
        <f t="shared" si="114"/>
        <v>0</v>
      </c>
      <c r="W121" s="37" t="str">
        <f t="shared" si="116"/>
        <v>-</v>
      </c>
      <c r="X121" s="36"/>
      <c r="Y121" s="36"/>
      <c r="Z121" s="36"/>
      <c r="AA121" s="36"/>
      <c r="AB121" s="36"/>
      <c r="AC121" s="36"/>
      <c r="AD121" s="36"/>
      <c r="AE121" s="43"/>
    </row>
    <row r="122" spans="1:31" x14ac:dyDescent="0.3">
      <c r="A122" s="2" t="s">
        <v>233</v>
      </c>
      <c r="B122" s="2" t="s">
        <v>234</v>
      </c>
      <c r="C122" s="30">
        <v>0</v>
      </c>
      <c r="D122" s="25">
        <v>0</v>
      </c>
      <c r="E122" s="25">
        <v>0</v>
      </c>
      <c r="F122" s="25">
        <v>0</v>
      </c>
      <c r="G122" s="25">
        <v>0</v>
      </c>
      <c r="H122" s="73">
        <f t="shared" si="111"/>
        <v>0</v>
      </c>
      <c r="I122" s="26" t="str">
        <f t="shared" si="117"/>
        <v>-</v>
      </c>
      <c r="J122" s="25">
        <v>0</v>
      </c>
      <c r="K122" s="25">
        <v>0</v>
      </c>
      <c r="L122" s="25">
        <v>0</v>
      </c>
      <c r="M122" s="25">
        <v>0</v>
      </c>
      <c r="N122" s="73">
        <f t="shared" si="112"/>
        <v>0</v>
      </c>
      <c r="O122" s="26" t="str">
        <f t="shared" si="115"/>
        <v>-</v>
      </c>
      <c r="P122" s="25">
        <v>0</v>
      </c>
      <c r="Q122" s="25">
        <v>0</v>
      </c>
      <c r="R122" s="25">
        <v>0</v>
      </c>
      <c r="S122" s="25">
        <v>0</v>
      </c>
      <c r="T122" s="73">
        <f t="shared" si="113"/>
        <v>0</v>
      </c>
      <c r="U122" s="26" t="str">
        <f t="shared" si="121"/>
        <v>-</v>
      </c>
      <c r="V122" s="109">
        <f t="shared" si="114"/>
        <v>0</v>
      </c>
      <c r="W122" s="37" t="str">
        <f t="shared" si="116"/>
        <v>-</v>
      </c>
      <c r="X122" s="36"/>
      <c r="Y122" s="36"/>
      <c r="Z122" s="36"/>
      <c r="AA122" s="36"/>
      <c r="AB122" s="36"/>
      <c r="AC122" s="36"/>
      <c r="AD122" s="36"/>
      <c r="AE122" s="43"/>
    </row>
    <row r="123" spans="1:31" x14ac:dyDescent="0.3">
      <c r="A123" s="2" t="s">
        <v>235</v>
      </c>
      <c r="B123" s="2" t="s">
        <v>236</v>
      </c>
      <c r="C123" s="139">
        <v>0</v>
      </c>
      <c r="D123" s="25">
        <v>0</v>
      </c>
      <c r="E123" s="25">
        <v>0</v>
      </c>
      <c r="F123" s="25">
        <v>0</v>
      </c>
      <c r="G123" s="25">
        <v>0</v>
      </c>
      <c r="H123" s="73">
        <f t="shared" si="111"/>
        <v>0</v>
      </c>
      <c r="I123" s="26" t="str">
        <f t="shared" si="117"/>
        <v>-</v>
      </c>
      <c r="J123" s="25">
        <v>0</v>
      </c>
      <c r="K123" s="25">
        <v>0</v>
      </c>
      <c r="L123" s="25">
        <v>0</v>
      </c>
      <c r="M123" s="25">
        <v>0</v>
      </c>
      <c r="N123" s="73">
        <f t="shared" si="112"/>
        <v>0</v>
      </c>
      <c r="O123" s="26" t="str">
        <f t="shared" si="115"/>
        <v>-</v>
      </c>
      <c r="P123" s="25">
        <v>0</v>
      </c>
      <c r="Q123" s="25">
        <v>0</v>
      </c>
      <c r="R123" s="25">
        <v>0</v>
      </c>
      <c r="S123" s="25">
        <v>0</v>
      </c>
      <c r="T123" s="73">
        <f t="shared" si="113"/>
        <v>0</v>
      </c>
      <c r="U123" s="26" t="str">
        <f t="shared" si="121"/>
        <v>-</v>
      </c>
      <c r="V123" s="109">
        <f t="shared" si="114"/>
        <v>0</v>
      </c>
      <c r="W123" s="37" t="str">
        <f t="shared" si="116"/>
        <v>-</v>
      </c>
      <c r="X123" s="36"/>
      <c r="Y123" s="36"/>
      <c r="Z123" s="36"/>
      <c r="AA123" s="36"/>
      <c r="AB123" s="36"/>
      <c r="AC123" s="36"/>
      <c r="AD123" s="36"/>
      <c r="AE123" s="43"/>
    </row>
    <row r="124" spans="1:31" x14ac:dyDescent="0.3">
      <c r="A124" s="2" t="s">
        <v>237</v>
      </c>
      <c r="B124" s="2" t="s">
        <v>238</v>
      </c>
      <c r="C124" s="30">
        <v>0</v>
      </c>
      <c r="D124" s="25">
        <v>0</v>
      </c>
      <c r="E124" s="25">
        <v>0</v>
      </c>
      <c r="F124" s="25">
        <v>0</v>
      </c>
      <c r="G124" s="25">
        <v>0</v>
      </c>
      <c r="H124" s="73">
        <f t="shared" si="111"/>
        <v>0</v>
      </c>
      <c r="I124" s="26" t="str">
        <f t="shared" si="117"/>
        <v>-</v>
      </c>
      <c r="J124" s="25">
        <v>0</v>
      </c>
      <c r="K124" s="25">
        <v>0</v>
      </c>
      <c r="L124" s="25">
        <v>0</v>
      </c>
      <c r="M124" s="25">
        <v>0</v>
      </c>
      <c r="N124" s="73">
        <f t="shared" si="112"/>
        <v>0</v>
      </c>
      <c r="O124" s="26" t="str">
        <f t="shared" si="115"/>
        <v>-</v>
      </c>
      <c r="P124" s="25">
        <v>0</v>
      </c>
      <c r="Q124" s="25">
        <v>0</v>
      </c>
      <c r="R124" s="25">
        <v>0</v>
      </c>
      <c r="S124" s="25">
        <v>0</v>
      </c>
      <c r="T124" s="73">
        <f t="shared" si="113"/>
        <v>0</v>
      </c>
      <c r="U124" s="26" t="str">
        <f t="shared" si="121"/>
        <v>-</v>
      </c>
      <c r="V124" s="109">
        <f t="shared" si="114"/>
        <v>0</v>
      </c>
      <c r="W124" s="37" t="str">
        <f t="shared" si="116"/>
        <v>-</v>
      </c>
      <c r="X124" s="36"/>
      <c r="Y124" s="36"/>
      <c r="Z124" s="36"/>
      <c r="AA124" s="36"/>
      <c r="AB124" s="36"/>
      <c r="AC124" s="36"/>
      <c r="AD124" s="36"/>
      <c r="AE124" s="43"/>
    </row>
    <row r="125" spans="1:31" x14ac:dyDescent="0.3">
      <c r="A125" s="2" t="s">
        <v>239</v>
      </c>
      <c r="B125" s="2" t="s">
        <v>240</v>
      </c>
      <c r="C125" s="139">
        <v>-1080000</v>
      </c>
      <c r="D125" s="25">
        <f>-Jan!K288</f>
        <v>-149.75</v>
      </c>
      <c r="E125" s="25">
        <f>-Fev!L303</f>
        <v>-25351.74</v>
      </c>
      <c r="F125" s="25">
        <f>-Mar!L316</f>
        <v>-46618.05</v>
      </c>
      <c r="G125" s="25">
        <f>-Abr!H315</f>
        <v>-85485.11</v>
      </c>
      <c r="H125" s="73">
        <f t="shared" si="111"/>
        <v>-157604.65000000002</v>
      </c>
      <c r="I125" s="26">
        <f t="shared" si="117"/>
        <v>0.14593023148148151</v>
      </c>
      <c r="J125" s="25">
        <f>-Mai!L312</f>
        <v>-46161.08</v>
      </c>
      <c r="K125" s="25">
        <f>-Jun!L329</f>
        <v>-72191.199999999997</v>
      </c>
      <c r="L125" s="25">
        <f>-Jul!L331</f>
        <v>-70133.22</v>
      </c>
      <c r="M125" s="25">
        <f>-Ago!L332</f>
        <v>-44745.14</v>
      </c>
      <c r="N125" s="73">
        <f t="shared" si="112"/>
        <v>-233230.64</v>
      </c>
      <c r="O125" s="26">
        <f t="shared" si="115"/>
        <v>0.21595429629629631</v>
      </c>
      <c r="P125" s="25">
        <f>-Set!H334</f>
        <v>-148095.67000000001</v>
      </c>
      <c r="Q125" s="25">
        <f>-Out!L342</f>
        <v>-120483.86</v>
      </c>
      <c r="R125" s="25">
        <f>-Nov!L343</f>
        <v>-129698.83</v>
      </c>
      <c r="S125" s="25">
        <f>-Dez!L349</f>
        <v>-85651.12</v>
      </c>
      <c r="T125" s="73">
        <f t="shared" si="113"/>
        <v>-483929.48000000004</v>
      </c>
      <c r="U125" s="26">
        <f t="shared" si="121"/>
        <v>0.44808285185185187</v>
      </c>
      <c r="V125" s="109">
        <f t="shared" si="114"/>
        <v>-874764.77</v>
      </c>
      <c r="W125" s="37">
        <f t="shared" si="116"/>
        <v>0.80996737962962961</v>
      </c>
      <c r="X125" s="36"/>
      <c r="Y125" s="36"/>
      <c r="Z125" s="36"/>
      <c r="AA125" s="36"/>
      <c r="AB125" s="36"/>
      <c r="AC125" s="36"/>
      <c r="AD125" s="36"/>
      <c r="AE125" s="43"/>
    </row>
    <row r="126" spans="1:31" x14ac:dyDescent="0.3">
      <c r="A126" s="2" t="s">
        <v>241</v>
      </c>
      <c r="B126" s="2" t="s">
        <v>170</v>
      </c>
      <c r="C126" s="30">
        <v>0</v>
      </c>
      <c r="D126" s="25">
        <v>0</v>
      </c>
      <c r="E126" s="25">
        <v>0</v>
      </c>
      <c r="F126" s="25">
        <v>0</v>
      </c>
      <c r="G126" s="25">
        <v>0</v>
      </c>
      <c r="H126" s="73">
        <f t="shared" si="111"/>
        <v>0</v>
      </c>
      <c r="I126" s="26" t="str">
        <f t="shared" si="117"/>
        <v>-</v>
      </c>
      <c r="J126" s="25">
        <v>0</v>
      </c>
      <c r="K126" s="25">
        <v>0</v>
      </c>
      <c r="L126" s="25">
        <v>0</v>
      </c>
      <c r="M126" s="25">
        <v>0</v>
      </c>
      <c r="N126" s="73">
        <f t="shared" si="112"/>
        <v>0</v>
      </c>
      <c r="O126" s="26" t="str">
        <f t="shared" si="115"/>
        <v>-</v>
      </c>
      <c r="P126" s="25">
        <v>0</v>
      </c>
      <c r="Q126" s="25">
        <v>0</v>
      </c>
      <c r="R126" s="25">
        <v>0</v>
      </c>
      <c r="S126" s="25">
        <v>0</v>
      </c>
      <c r="T126" s="73">
        <f t="shared" si="113"/>
        <v>0</v>
      </c>
      <c r="U126" s="26" t="str">
        <f t="shared" si="121"/>
        <v>-</v>
      </c>
      <c r="V126" s="109">
        <f t="shared" si="114"/>
        <v>0</v>
      </c>
      <c r="W126" s="37" t="str">
        <f t="shared" si="116"/>
        <v>-</v>
      </c>
      <c r="X126" s="36"/>
      <c r="Y126" s="36"/>
      <c r="Z126" s="36"/>
      <c r="AA126" s="36"/>
      <c r="AB126" s="36"/>
      <c r="AC126" s="36"/>
      <c r="AD126" s="36"/>
      <c r="AE126" s="43"/>
    </row>
    <row r="127" spans="1:31" x14ac:dyDescent="0.3">
      <c r="A127" s="2" t="s">
        <v>242</v>
      </c>
      <c r="B127" s="2" t="s">
        <v>203</v>
      </c>
      <c r="C127" s="30">
        <v>-1940000</v>
      </c>
      <c r="D127" s="25">
        <v>0</v>
      </c>
      <c r="E127" s="25">
        <v>-5114.8500000000004</v>
      </c>
      <c r="F127" s="25">
        <f>-Mar!L323-165.68</f>
        <v>-2395.6799999999998</v>
      </c>
      <c r="G127" s="25">
        <f>-Abr!H322-19998.66</f>
        <v>-23497.46</v>
      </c>
      <c r="H127" s="73">
        <f t="shared" si="111"/>
        <v>-31007.989999999998</v>
      </c>
      <c r="I127" s="26">
        <f t="shared" si="117"/>
        <v>1.5983499999999998E-2</v>
      </c>
      <c r="J127" s="25">
        <f>-Mai!L319</f>
        <v>-419</v>
      </c>
      <c r="K127" s="25">
        <f>-Jun!L336-790614-2700</f>
        <v>-832581.5</v>
      </c>
      <c r="L127" s="25">
        <f>-Jul!L338-62892.8</f>
        <v>-63882.8</v>
      </c>
      <c r="M127" s="25">
        <f>-Ago!L339-382013.29</f>
        <v>-395285.29</v>
      </c>
      <c r="N127" s="73">
        <f t="shared" si="112"/>
        <v>-1292168.5900000001</v>
      </c>
      <c r="O127" s="26">
        <f t="shared" si="115"/>
        <v>0.66606628350515473</v>
      </c>
      <c r="P127" s="25">
        <f>-Set!H341-76162.8</f>
        <v>-101664.20000000001</v>
      </c>
      <c r="Q127" s="25">
        <f>-2555</f>
        <v>-2555</v>
      </c>
      <c r="R127" s="25">
        <f>-48876.38</f>
        <v>-48876.38</v>
      </c>
      <c r="S127" s="25">
        <f>-Dez!L356-154715</f>
        <v>-159515</v>
      </c>
      <c r="T127" s="73">
        <f t="shared" si="113"/>
        <v>-312610.58</v>
      </c>
      <c r="U127" s="26">
        <f t="shared" si="121"/>
        <v>0.16113947422680414</v>
      </c>
      <c r="V127" s="109">
        <f t="shared" si="114"/>
        <v>-1635787.1600000001</v>
      </c>
      <c r="W127" s="37">
        <f t="shared" si="116"/>
        <v>0.84318925773195885</v>
      </c>
      <c r="X127" s="36"/>
      <c r="Y127" s="36"/>
      <c r="Z127" s="36"/>
      <c r="AA127" s="36"/>
      <c r="AB127" s="36"/>
      <c r="AC127" s="36"/>
      <c r="AD127" s="36"/>
      <c r="AE127" s="43"/>
    </row>
    <row r="128" spans="1:31" x14ac:dyDescent="0.3">
      <c r="A128" s="16" t="s">
        <v>243</v>
      </c>
      <c r="B128" s="16" t="s">
        <v>244</v>
      </c>
      <c r="C128" s="133">
        <f>SUM(C129:C132)</f>
        <v>-700000</v>
      </c>
      <c r="D128" s="41">
        <f>SUM(D129:D133)</f>
        <v>-11451.84</v>
      </c>
      <c r="E128" s="41">
        <f>SUM(E129:E133)</f>
        <v>-2659</v>
      </c>
      <c r="F128" s="41">
        <f>SUM(F129:F133)</f>
        <v>-54341.22</v>
      </c>
      <c r="G128" s="41">
        <f>SUM(G129:G133)</f>
        <v>-20850.710000000003</v>
      </c>
      <c r="H128" s="73">
        <f>SUM(D128:G128)</f>
        <v>-89302.77</v>
      </c>
      <c r="I128" s="26">
        <f t="shared" si="117"/>
        <v>0.12757538571428573</v>
      </c>
      <c r="J128" s="41">
        <f>SUM(J129:J133)</f>
        <v>-29841.55</v>
      </c>
      <c r="K128" s="41">
        <f t="shared" ref="K128" si="122">SUM(K129:K133)</f>
        <v>-23954.98</v>
      </c>
      <c r="L128" s="41">
        <f>SUM(L129:L133)</f>
        <v>-8414.02</v>
      </c>
      <c r="M128" s="41">
        <f>SUM(M129:M133)</f>
        <v>-52728.08</v>
      </c>
      <c r="N128" s="73">
        <f>SUM(J128:M128)</f>
        <v>-114938.63</v>
      </c>
      <c r="O128" s="26">
        <f>IF(C128=0,"-",N128/C128)</f>
        <v>0.16419804285714287</v>
      </c>
      <c r="P128" s="41">
        <f>SUM(P129:P133)</f>
        <v>-57804.92</v>
      </c>
      <c r="Q128" s="41">
        <f>SUM(Q129:Q133)</f>
        <v>-54564.6</v>
      </c>
      <c r="R128" s="41">
        <f>SUM(R129:R133)</f>
        <v>-61486.46</v>
      </c>
      <c r="S128" s="41">
        <f>SUM(S129:S133)</f>
        <v>-16287.88</v>
      </c>
      <c r="T128" s="73">
        <f>SUM(P128:S128)</f>
        <v>-190143.86</v>
      </c>
      <c r="U128" s="26">
        <f>IF(C128=0,"-",T128/C128)</f>
        <v>0.27163408571428571</v>
      </c>
      <c r="V128" s="109">
        <f>H128+N128+T128</f>
        <v>-394385.26</v>
      </c>
      <c r="W128" s="37">
        <f>IF(C128=0,"-",V128/C128)</f>
        <v>0.56340751428571434</v>
      </c>
      <c r="X128" s="36"/>
      <c r="Y128" s="36"/>
      <c r="Z128" s="36"/>
      <c r="AA128" s="36"/>
      <c r="AB128" s="36"/>
      <c r="AC128" s="36"/>
      <c r="AD128" s="36"/>
      <c r="AE128" s="43"/>
    </row>
    <row r="129" spans="1:31" x14ac:dyDescent="0.3">
      <c r="A129" s="2" t="s">
        <v>245</v>
      </c>
      <c r="B129" s="2" t="s">
        <v>246</v>
      </c>
      <c r="C129" s="139">
        <v>-42000</v>
      </c>
      <c r="D129" s="25">
        <f>-Jan!K308</f>
        <v>-3022.41</v>
      </c>
      <c r="E129" s="25">
        <f>-Fev!L335</f>
        <v>-2659</v>
      </c>
      <c r="F129" s="25">
        <f>-Mar!L353</f>
        <v>-2658.8399999999997</v>
      </c>
      <c r="G129" s="25">
        <f>-Abr!H353</f>
        <v>-2476.81</v>
      </c>
      <c r="H129" s="73">
        <f t="shared" si="111"/>
        <v>-10817.06</v>
      </c>
      <c r="I129" s="26">
        <f t="shared" si="117"/>
        <v>0.25754904761904762</v>
      </c>
      <c r="J129" s="25">
        <f>-Mai!L350</f>
        <v>-2878.95</v>
      </c>
      <c r="K129" s="25">
        <f>-Jun!L370</f>
        <v>-2673.1099999999997</v>
      </c>
      <c r="L129" s="25">
        <f>-Jul!L372</f>
        <v>-2483.5099999999998</v>
      </c>
      <c r="M129" s="25">
        <f>-Ago!L373</f>
        <v>-2604.4899999999998</v>
      </c>
      <c r="N129" s="73">
        <f t="shared" si="112"/>
        <v>-10640.06</v>
      </c>
      <c r="O129" s="26">
        <f t="shared" si="115"/>
        <v>0.2533347619047619</v>
      </c>
      <c r="P129" s="25">
        <f>-Set!H375</f>
        <v>-2737.4599999999996</v>
      </c>
      <c r="Q129" s="25">
        <f>-Out!L383</f>
        <v>-3137.52</v>
      </c>
      <c r="R129" s="25">
        <f>-Nov!L384</f>
        <v>-3137.48</v>
      </c>
      <c r="S129" s="25">
        <f>-Dez!L390</f>
        <v>-3137.47</v>
      </c>
      <c r="T129" s="73">
        <f t="shared" si="113"/>
        <v>-12149.929999999998</v>
      </c>
      <c r="U129" s="26">
        <f t="shared" si="121"/>
        <v>0.28928404761904758</v>
      </c>
      <c r="V129" s="109">
        <f t="shared" si="114"/>
        <v>-33607.049999999996</v>
      </c>
      <c r="W129" s="37">
        <f t="shared" si="116"/>
        <v>0.80016785714285699</v>
      </c>
      <c r="X129" s="36"/>
      <c r="Y129" s="36"/>
      <c r="Z129" s="36"/>
      <c r="AA129" s="36"/>
      <c r="AB129" s="36"/>
      <c r="AC129" s="36"/>
      <c r="AD129" s="36"/>
      <c r="AE129" s="43"/>
    </row>
    <row r="130" spans="1:31" x14ac:dyDescent="0.3">
      <c r="A130" s="2" t="s">
        <v>247</v>
      </c>
      <c r="B130" s="2" t="s">
        <v>248</v>
      </c>
      <c r="C130" s="30">
        <v>-637000</v>
      </c>
      <c r="D130" s="25">
        <f>-Jan!K312</f>
        <v>-8429.43</v>
      </c>
      <c r="E130" s="25">
        <v>0</v>
      </c>
      <c r="F130" s="25">
        <f>-Mar!L357</f>
        <v>-24602.38</v>
      </c>
      <c r="G130" s="25">
        <f>-Abr!H357</f>
        <v>-18373.900000000001</v>
      </c>
      <c r="H130" s="73">
        <f t="shared" si="111"/>
        <v>-51405.71</v>
      </c>
      <c r="I130" s="26">
        <f t="shared" si="117"/>
        <v>8.0699701726844583E-2</v>
      </c>
      <c r="J130" s="25">
        <f>-Mai!L354</f>
        <v>-26962.6</v>
      </c>
      <c r="K130" s="25">
        <f>-Jun!L374</f>
        <v>-21281.87</v>
      </c>
      <c r="L130" s="25">
        <f>-Jul!L376</f>
        <v>-5930.51</v>
      </c>
      <c r="M130" s="25">
        <f>-Ago!L377</f>
        <v>-45123.590000000004</v>
      </c>
      <c r="N130" s="73">
        <f t="shared" si="112"/>
        <v>-99298.57</v>
      </c>
      <c r="O130" s="26">
        <f t="shared" si="115"/>
        <v>0.15588472527472527</v>
      </c>
      <c r="P130" s="25">
        <f>-Set!H379</f>
        <v>-29352.46</v>
      </c>
      <c r="Q130" s="25">
        <f>-Out!L387</f>
        <v>-44642.080000000002</v>
      </c>
      <c r="R130" s="25">
        <f>-Nov!L388-22975</f>
        <v>-51948.979999999996</v>
      </c>
      <c r="S130" s="25">
        <f>-Dez!L394</f>
        <v>-13150.41</v>
      </c>
      <c r="T130" s="73">
        <f t="shared" si="113"/>
        <v>-139093.93</v>
      </c>
      <c r="U130" s="26">
        <f t="shared" si="121"/>
        <v>0.21835781789638931</v>
      </c>
      <c r="V130" s="109">
        <f t="shared" si="114"/>
        <v>-289798.20999999996</v>
      </c>
      <c r="W130" s="37">
        <f t="shared" si="116"/>
        <v>0.45494224489795915</v>
      </c>
      <c r="X130" s="36"/>
      <c r="Y130" s="36"/>
      <c r="Z130" s="36"/>
      <c r="AA130" s="36"/>
      <c r="AB130" s="36"/>
      <c r="AC130" s="36"/>
      <c r="AD130" s="36"/>
      <c r="AE130" s="43"/>
    </row>
    <row r="131" spans="1:31" x14ac:dyDescent="0.3">
      <c r="A131" s="2" t="s">
        <v>249</v>
      </c>
      <c r="B131" s="2" t="s">
        <v>250</v>
      </c>
      <c r="C131" s="30">
        <v>-21000</v>
      </c>
      <c r="D131" s="25">
        <v>0</v>
      </c>
      <c r="E131" s="25">
        <v>0</v>
      </c>
      <c r="F131" s="25">
        <f>-Mar!L363</f>
        <v>-27080</v>
      </c>
      <c r="G131" s="25">
        <v>0</v>
      </c>
      <c r="H131" s="73">
        <f t="shared" si="111"/>
        <v>-27080</v>
      </c>
      <c r="I131" s="26">
        <f t="shared" si="117"/>
        <v>1.2895238095238095</v>
      </c>
      <c r="J131" s="25">
        <v>0</v>
      </c>
      <c r="K131" s="25">
        <v>0</v>
      </c>
      <c r="L131" s="25">
        <v>0</v>
      </c>
      <c r="M131" s="25">
        <v>0</v>
      </c>
      <c r="N131" s="73">
        <f t="shared" si="112"/>
        <v>0</v>
      </c>
      <c r="O131" s="26">
        <f t="shared" si="115"/>
        <v>0</v>
      </c>
      <c r="P131" s="25">
        <v>0</v>
      </c>
      <c r="Q131" s="25">
        <v>0</v>
      </c>
      <c r="R131" s="25">
        <v>0</v>
      </c>
      <c r="S131" s="25">
        <f>-Dez!L401</f>
        <v>0</v>
      </c>
      <c r="T131" s="73">
        <f t="shared" si="113"/>
        <v>0</v>
      </c>
      <c r="U131" s="26">
        <f t="shared" si="121"/>
        <v>0</v>
      </c>
      <c r="V131" s="109">
        <f t="shared" si="114"/>
        <v>-27080</v>
      </c>
      <c r="W131" s="37">
        <f t="shared" si="116"/>
        <v>1.2895238095238095</v>
      </c>
      <c r="X131" s="36"/>
      <c r="Y131" s="36"/>
      <c r="Z131" s="36"/>
      <c r="AA131" s="36"/>
      <c r="AB131" s="36"/>
      <c r="AC131" s="36"/>
      <c r="AD131" s="36"/>
      <c r="AE131" s="43"/>
    </row>
    <row r="132" spans="1:31" x14ac:dyDescent="0.3">
      <c r="A132" s="2" t="s">
        <v>251</v>
      </c>
      <c r="B132" s="2" t="s">
        <v>252</v>
      </c>
      <c r="C132" s="30">
        <v>0</v>
      </c>
      <c r="D132" s="31">
        <v>0</v>
      </c>
      <c r="E132" s="31">
        <v>0</v>
      </c>
      <c r="F132" s="30">
        <v>0</v>
      </c>
      <c r="G132" s="31">
        <v>0</v>
      </c>
      <c r="H132" s="73">
        <f t="shared" si="111"/>
        <v>0</v>
      </c>
      <c r="I132" s="26" t="str">
        <f t="shared" si="117"/>
        <v>-</v>
      </c>
      <c r="J132" s="31">
        <v>0</v>
      </c>
      <c r="K132" s="31">
        <v>0</v>
      </c>
      <c r="L132" s="30">
        <v>0</v>
      </c>
      <c r="M132" s="25">
        <f>-Ago!L383</f>
        <v>-5000</v>
      </c>
      <c r="N132" s="73">
        <f t="shared" si="112"/>
        <v>-5000</v>
      </c>
      <c r="O132" s="26" t="str">
        <f t="shared" si="115"/>
        <v>-</v>
      </c>
      <c r="P132" s="25">
        <f>-Set!H385</f>
        <v>-7000</v>
      </c>
      <c r="Q132" s="25">
        <f>-Out!L393</f>
        <v>-5800</v>
      </c>
      <c r="R132" s="25">
        <f>-Nov!L395</f>
        <v>-6400</v>
      </c>
      <c r="S132" s="31">
        <v>0</v>
      </c>
      <c r="T132" s="73">
        <f t="shared" si="113"/>
        <v>-19200</v>
      </c>
      <c r="U132" s="26" t="str">
        <f t="shared" si="121"/>
        <v>-</v>
      </c>
      <c r="V132" s="109">
        <f t="shared" si="114"/>
        <v>-24200</v>
      </c>
      <c r="W132" s="37" t="str">
        <f t="shared" si="116"/>
        <v>-</v>
      </c>
      <c r="X132" s="36"/>
      <c r="Y132" s="36"/>
      <c r="Z132" s="36"/>
      <c r="AA132" s="36"/>
      <c r="AB132" s="36"/>
      <c r="AC132" s="36"/>
      <c r="AD132" s="36"/>
      <c r="AE132" s="43"/>
    </row>
    <row r="133" spans="1:31" x14ac:dyDescent="0.3">
      <c r="A133" s="2" t="s">
        <v>253</v>
      </c>
      <c r="B133" s="2" t="s">
        <v>170</v>
      </c>
      <c r="C133" s="30">
        <v>0</v>
      </c>
      <c r="D133" s="25">
        <v>0</v>
      </c>
      <c r="E133" s="25">
        <v>0</v>
      </c>
      <c r="F133" s="25">
        <v>0</v>
      </c>
      <c r="G133" s="25">
        <v>0</v>
      </c>
      <c r="H133" s="73">
        <f t="shared" si="111"/>
        <v>0</v>
      </c>
      <c r="I133" s="26" t="str">
        <f t="shared" ref="I133" si="123">IF(C133=0,"-",H133/C133)</f>
        <v>-</v>
      </c>
      <c r="J133" s="25">
        <v>0</v>
      </c>
      <c r="K133" s="25">
        <v>0</v>
      </c>
      <c r="L133" s="25">
        <v>0</v>
      </c>
      <c r="M133" s="25">
        <v>0</v>
      </c>
      <c r="N133" s="73">
        <f t="shared" si="112"/>
        <v>0</v>
      </c>
      <c r="O133" s="26" t="str">
        <f t="shared" si="115"/>
        <v>-</v>
      </c>
      <c r="P133" s="25">
        <f>-Set!H389</f>
        <v>-18715</v>
      </c>
      <c r="Q133" s="25">
        <f>-Out!L397</f>
        <v>-985</v>
      </c>
      <c r="R133" s="25">
        <v>0</v>
      </c>
      <c r="S133" s="25">
        <v>0</v>
      </c>
      <c r="T133" s="73">
        <f t="shared" si="113"/>
        <v>-19700</v>
      </c>
      <c r="U133" s="26" t="str">
        <f t="shared" si="121"/>
        <v>-</v>
      </c>
      <c r="V133" s="109">
        <f t="shared" si="114"/>
        <v>-19700</v>
      </c>
      <c r="W133" s="37" t="str">
        <f t="shared" si="116"/>
        <v>-</v>
      </c>
      <c r="X133" s="36"/>
      <c r="Y133" s="36"/>
      <c r="Z133" s="36"/>
      <c r="AA133" s="36"/>
      <c r="AB133" s="36"/>
      <c r="AC133" s="36"/>
      <c r="AD133" s="36"/>
      <c r="AE133" s="43"/>
    </row>
    <row r="134" spans="1:31" x14ac:dyDescent="0.3">
      <c r="A134" s="16" t="s">
        <v>254</v>
      </c>
      <c r="B134" s="16" t="s">
        <v>255</v>
      </c>
      <c r="C134" s="133">
        <f>SUM(C135:C138)</f>
        <v>-3370969.96</v>
      </c>
      <c r="D134" s="41">
        <f>SUM(D135:D138)</f>
        <v>-174353.61000000002</v>
      </c>
      <c r="E134" s="41">
        <f t="shared" ref="E134:G134" si="124">SUM(E135:E138)</f>
        <v>-213584.66</v>
      </c>
      <c r="F134" s="41">
        <f t="shared" si="124"/>
        <v>-166474.59</v>
      </c>
      <c r="G134" s="41">
        <f t="shared" si="124"/>
        <v>-202163.77000000002</v>
      </c>
      <c r="H134" s="73">
        <f t="shared" si="111"/>
        <v>-756576.63</v>
      </c>
      <c r="I134" s="26">
        <f t="shared" si="117"/>
        <v>0.22443885260846408</v>
      </c>
      <c r="J134" s="41">
        <f>SUM(J135:J138)</f>
        <v>-179882.7</v>
      </c>
      <c r="K134" s="41">
        <f t="shared" ref="K134:M134" si="125">SUM(K135:K138)</f>
        <v>-174350</v>
      </c>
      <c r="L134" s="41">
        <f t="shared" si="125"/>
        <v>-214587.50999999998</v>
      </c>
      <c r="M134" s="41">
        <f t="shared" si="125"/>
        <v>-352207.49</v>
      </c>
      <c r="N134" s="73">
        <f t="shared" si="112"/>
        <v>-921027.7</v>
      </c>
      <c r="O134" s="26">
        <f t="shared" si="115"/>
        <v>0.27322334845131635</v>
      </c>
      <c r="P134" s="41">
        <f>SUM(P135:P138)</f>
        <v>-381015.62</v>
      </c>
      <c r="Q134" s="41">
        <f t="shared" ref="Q134:S134" si="126">SUM(Q135:Q138)</f>
        <v>-345037.76</v>
      </c>
      <c r="R134" s="41">
        <f t="shared" si="126"/>
        <v>-393476.01</v>
      </c>
      <c r="S134" s="41">
        <f t="shared" si="126"/>
        <v>-319483.46000000002</v>
      </c>
      <c r="T134" s="73">
        <f t="shared" si="113"/>
        <v>-1439012.85</v>
      </c>
      <c r="U134" s="26">
        <f t="shared" si="121"/>
        <v>0.42688391385131186</v>
      </c>
      <c r="V134" s="109">
        <f t="shared" si="114"/>
        <v>-3116617.18</v>
      </c>
      <c r="W134" s="37">
        <f t="shared" si="116"/>
        <v>0.92454611491109229</v>
      </c>
      <c r="X134" s="36"/>
      <c r="Y134" s="36"/>
      <c r="Z134" s="36"/>
      <c r="AA134" s="36"/>
      <c r="AB134" s="36"/>
      <c r="AC134" s="36"/>
      <c r="AD134" s="36"/>
      <c r="AE134" s="43"/>
    </row>
    <row r="135" spans="1:31" x14ac:dyDescent="0.3">
      <c r="A135" s="2" t="s">
        <v>256</v>
      </c>
      <c r="B135" s="2" t="s">
        <v>257</v>
      </c>
      <c r="C135" s="30">
        <v>-2500000</v>
      </c>
      <c r="D135" s="25">
        <f>-Jan!K321</f>
        <v>-149083.78</v>
      </c>
      <c r="E135" s="25">
        <f>-Fev!L348</f>
        <v>-132640.15</v>
      </c>
      <c r="F135" s="25">
        <f>-Mar!L370</f>
        <v>-151670.54999999999</v>
      </c>
      <c r="G135" s="25">
        <f>-Abr!H370</f>
        <v>-141367.85</v>
      </c>
      <c r="H135" s="73">
        <f t="shared" si="111"/>
        <v>-574762.32999999996</v>
      </c>
      <c r="I135" s="26">
        <f t="shared" si="117"/>
        <v>0.22990493199999998</v>
      </c>
      <c r="J135" s="25">
        <f>-Mai!L367</f>
        <v>-146215.04000000001</v>
      </c>
      <c r="K135" s="25">
        <f>-Jun!L387</f>
        <v>-149213.82999999999</v>
      </c>
      <c r="L135" s="25">
        <f>-Jul!L389</f>
        <v>-180039.05</v>
      </c>
      <c r="M135" s="25">
        <f>-Ago!L391</f>
        <v>-241439.69</v>
      </c>
      <c r="N135" s="73">
        <f t="shared" si="112"/>
        <v>-716907.61</v>
      </c>
      <c r="O135" s="26">
        <f t="shared" si="115"/>
        <v>0.28676304399999997</v>
      </c>
      <c r="P135" s="25">
        <f>-Set!H396</f>
        <v>-261026.87</v>
      </c>
      <c r="Q135" s="25">
        <f>-Out!L404</f>
        <v>-330894.71999999997</v>
      </c>
      <c r="R135" s="25">
        <f>-Nov!L406</f>
        <v>-320802.32</v>
      </c>
      <c r="S135" s="25">
        <f>-Dez!L412</f>
        <v>-317044.97000000003</v>
      </c>
      <c r="T135" s="73">
        <f t="shared" si="113"/>
        <v>-1229768.8799999999</v>
      </c>
      <c r="U135" s="26">
        <f t="shared" si="121"/>
        <v>0.49190755199999997</v>
      </c>
      <c r="V135" s="109">
        <f t="shared" si="114"/>
        <v>-2521438.8199999998</v>
      </c>
      <c r="W135" s="37">
        <f t="shared" si="116"/>
        <v>1.0085755279999999</v>
      </c>
      <c r="X135" s="36"/>
      <c r="Y135" s="36"/>
      <c r="Z135" s="36"/>
      <c r="AA135" s="36"/>
      <c r="AB135" s="36"/>
      <c r="AC135" s="36"/>
      <c r="AD135" s="36"/>
      <c r="AE135" s="43"/>
    </row>
    <row r="136" spans="1:31" x14ac:dyDescent="0.3">
      <c r="A136" s="2" t="s">
        <v>258</v>
      </c>
      <c r="B136" s="2" t="s">
        <v>259</v>
      </c>
      <c r="C136" s="30">
        <v>-51500</v>
      </c>
      <c r="D136" s="25">
        <f>-Jan!K322</f>
        <v>-822.45</v>
      </c>
      <c r="E136" s="25">
        <f>-Fev!L349</f>
        <v>-742.85</v>
      </c>
      <c r="F136" s="25">
        <f>-Mar!L371</f>
        <v>-822.45</v>
      </c>
      <c r="G136" s="25">
        <f>-Abr!H371</f>
        <v>-795.92</v>
      </c>
      <c r="H136" s="73">
        <f t="shared" si="111"/>
        <v>-3183.67</v>
      </c>
      <c r="I136" s="26">
        <f t="shared" si="117"/>
        <v>6.1818834951456313E-2</v>
      </c>
      <c r="J136" s="25">
        <f>-Mai!L368</f>
        <v>-822.45</v>
      </c>
      <c r="K136" s="25">
        <f>-Jun!L388</f>
        <v>-795.92</v>
      </c>
      <c r="L136" s="25">
        <f>-Jul!L390</f>
        <v>-822.44</v>
      </c>
      <c r="M136" s="25">
        <f>-Ago!L392</f>
        <v>-843.53</v>
      </c>
      <c r="N136" s="73">
        <f t="shared" si="112"/>
        <v>-3284.34</v>
      </c>
      <c r="O136" s="26">
        <f t="shared" si="115"/>
        <v>6.3773592233009713E-2</v>
      </c>
      <c r="P136" s="25">
        <f>-Set!H397</f>
        <v>-794.07</v>
      </c>
      <c r="Q136" s="25">
        <f>-Out!L405</f>
        <v>-811.7</v>
      </c>
      <c r="R136" s="25">
        <f>-Nov!L407</f>
        <v>-785.52</v>
      </c>
      <c r="S136" s="25">
        <f>-Dez!L413</f>
        <v>-2021.38</v>
      </c>
      <c r="T136" s="73">
        <f t="shared" si="113"/>
        <v>-4412.67</v>
      </c>
      <c r="U136" s="26">
        <f t="shared" si="121"/>
        <v>8.5682912621359228E-2</v>
      </c>
      <c r="V136" s="109">
        <f t="shared" si="114"/>
        <v>-10880.68</v>
      </c>
      <c r="W136" s="37">
        <f t="shared" si="116"/>
        <v>0.21127533980582525</v>
      </c>
      <c r="X136" s="36"/>
      <c r="Y136" s="36"/>
      <c r="Z136" s="36"/>
      <c r="AA136" s="36"/>
      <c r="AB136" s="36"/>
      <c r="AC136" s="36"/>
      <c r="AD136" s="36"/>
      <c r="AE136" s="43"/>
    </row>
    <row r="137" spans="1:31" x14ac:dyDescent="0.3">
      <c r="A137" s="2" t="s">
        <v>260</v>
      </c>
      <c r="B137" s="2" t="s">
        <v>261</v>
      </c>
      <c r="C137" s="30">
        <v>-7000</v>
      </c>
      <c r="D137" s="25">
        <f>-Jan!K331</f>
        <v>-747.38</v>
      </c>
      <c r="E137" s="25">
        <f>-Fev!L358</f>
        <v>-87.75</v>
      </c>
      <c r="F137" s="25">
        <f>-Mar!L380</f>
        <v>-181.59000000000015</v>
      </c>
      <c r="G137" s="25">
        <f>-Abr!H380</f>
        <v>0</v>
      </c>
      <c r="H137" s="73">
        <f t="shared" si="111"/>
        <v>-1016.7200000000001</v>
      </c>
      <c r="I137" s="26">
        <f t="shared" si="117"/>
        <v>0.14524571428571431</v>
      </c>
      <c r="J137" s="25">
        <f>-Mai!L377</f>
        <v>-100.39999999999998</v>
      </c>
      <c r="K137" s="25">
        <f>-Jun!L400</f>
        <v>-110.36000000000058</v>
      </c>
      <c r="L137" s="25">
        <f>-Jul!L402</f>
        <v>-2526.02</v>
      </c>
      <c r="M137" s="25">
        <f>-Ago!L404</f>
        <v>-43.090000000000146</v>
      </c>
      <c r="N137" s="73">
        <f t="shared" si="112"/>
        <v>-2779.8700000000008</v>
      </c>
      <c r="O137" s="26">
        <f t="shared" si="115"/>
        <v>0.39712428571428582</v>
      </c>
      <c r="P137" s="25">
        <f>-Set!H409</f>
        <v>-7412.0199999999995</v>
      </c>
      <c r="Q137" s="25">
        <f>-Out!L417</f>
        <v>-8009.4499999999971</v>
      </c>
      <c r="R137" s="25">
        <v>0</v>
      </c>
      <c r="S137" s="25">
        <f>-Dez!L425</f>
        <v>-417.11000000000007</v>
      </c>
      <c r="T137" s="73">
        <f t="shared" si="113"/>
        <v>-15838.579999999998</v>
      </c>
      <c r="U137" s="26">
        <f t="shared" si="121"/>
        <v>2.2626542857142855</v>
      </c>
      <c r="V137" s="109">
        <f t="shared" si="114"/>
        <v>-19635.169999999998</v>
      </c>
      <c r="W137" s="37">
        <f t="shared" si="116"/>
        <v>2.8050242857142855</v>
      </c>
      <c r="X137" s="36"/>
      <c r="Y137" s="36"/>
      <c r="Z137" s="36"/>
      <c r="AA137" s="36"/>
      <c r="AB137" s="36"/>
      <c r="AC137" s="36"/>
      <c r="AD137" s="36"/>
      <c r="AE137" s="43"/>
    </row>
    <row r="138" spans="1:31" s="38" customFormat="1" x14ac:dyDescent="0.3">
      <c r="A138" s="16" t="s">
        <v>262</v>
      </c>
      <c r="B138" s="16" t="s">
        <v>263</v>
      </c>
      <c r="C138" s="133">
        <f>C139</f>
        <v>-812469.96</v>
      </c>
      <c r="D138" s="41">
        <f>D139</f>
        <v>-23700</v>
      </c>
      <c r="E138" s="41">
        <f t="shared" ref="E138:G138" si="127">E139</f>
        <v>-80113.91</v>
      </c>
      <c r="F138" s="41">
        <f t="shared" si="127"/>
        <v>-13800</v>
      </c>
      <c r="G138" s="41">
        <f t="shared" si="127"/>
        <v>-60000</v>
      </c>
      <c r="H138" s="73">
        <f t="shared" si="111"/>
        <v>-177613.91</v>
      </c>
      <c r="I138" s="26">
        <f t="shared" si="117"/>
        <v>0.21860981789406714</v>
      </c>
      <c r="J138" s="41">
        <f>J139</f>
        <v>-32744.81</v>
      </c>
      <c r="K138" s="41">
        <f t="shared" ref="K138:M138" si="128">K139</f>
        <v>-24229.89</v>
      </c>
      <c r="L138" s="41">
        <f t="shared" si="128"/>
        <v>-31200</v>
      </c>
      <c r="M138" s="41">
        <f t="shared" si="128"/>
        <v>-109881.18</v>
      </c>
      <c r="N138" s="73">
        <f t="shared" si="112"/>
        <v>-198055.88</v>
      </c>
      <c r="O138" s="26">
        <f t="shared" si="115"/>
        <v>0.24377009581991194</v>
      </c>
      <c r="P138" s="41">
        <f>P139</f>
        <v>-111782.66</v>
      </c>
      <c r="Q138" s="41">
        <f t="shared" ref="Q138:S138" si="129">Q139</f>
        <v>-5321.89</v>
      </c>
      <c r="R138" s="41">
        <f t="shared" si="129"/>
        <v>-71888.17</v>
      </c>
      <c r="S138" s="41">
        <f t="shared" si="129"/>
        <v>0</v>
      </c>
      <c r="T138" s="73">
        <f t="shared" si="113"/>
        <v>-188992.72</v>
      </c>
      <c r="U138" s="26">
        <f t="shared" si="121"/>
        <v>0.23261502492966019</v>
      </c>
      <c r="V138" s="109">
        <f t="shared" si="114"/>
        <v>-564662.51</v>
      </c>
      <c r="W138" s="37">
        <f t="shared" si="116"/>
        <v>0.69499493864363926</v>
      </c>
      <c r="X138" s="36"/>
      <c r="Y138" s="36"/>
      <c r="Z138" s="36"/>
      <c r="AA138" s="36"/>
      <c r="AB138" s="36"/>
      <c r="AC138" s="36"/>
      <c r="AD138" s="36"/>
      <c r="AE138" s="43"/>
    </row>
    <row r="139" spans="1:31" x14ac:dyDescent="0.3">
      <c r="A139" s="2" t="s">
        <v>264</v>
      </c>
      <c r="B139" s="2" t="s">
        <v>265</v>
      </c>
      <c r="C139" s="30">
        <v>-812469.96</v>
      </c>
      <c r="D139" s="39">
        <f>-Jan!K341</f>
        <v>-23700</v>
      </c>
      <c r="E139" s="25">
        <f>-Fev!L364</f>
        <v>-80113.91</v>
      </c>
      <c r="F139" s="25">
        <f>-Mar!L386</f>
        <v>-13800</v>
      </c>
      <c r="G139" s="25">
        <f>-Abr!H386</f>
        <v>-60000</v>
      </c>
      <c r="H139" s="73">
        <f t="shared" si="111"/>
        <v>-177613.91</v>
      </c>
      <c r="I139" s="26">
        <f t="shared" si="117"/>
        <v>0.21860981789406714</v>
      </c>
      <c r="J139" s="39">
        <f>-Mai!L383</f>
        <v>-32744.81</v>
      </c>
      <c r="K139" s="25">
        <f>-Jun!L406</f>
        <v>-24229.89</v>
      </c>
      <c r="L139" s="25">
        <f>-Jul!L408</f>
        <v>-31200</v>
      </c>
      <c r="M139" s="25">
        <f>-Ago!L410</f>
        <v>-109881.18</v>
      </c>
      <c r="N139" s="73">
        <f t="shared" si="112"/>
        <v>-198055.88</v>
      </c>
      <c r="O139" s="26">
        <f t="shared" si="115"/>
        <v>0.24377009581991194</v>
      </c>
      <c r="P139" s="39">
        <f>-Set!H415</f>
        <v>-111782.66</v>
      </c>
      <c r="Q139" s="25">
        <f>-Out!L423</f>
        <v>-5321.89</v>
      </c>
      <c r="R139" s="25">
        <f>-Nov!L425</f>
        <v>-71888.17</v>
      </c>
      <c r="S139" s="25">
        <f>-Dez!L431</f>
        <v>0</v>
      </c>
      <c r="T139" s="73">
        <f t="shared" si="113"/>
        <v>-188992.72</v>
      </c>
      <c r="U139" s="26">
        <f t="shared" si="121"/>
        <v>0.23261502492966019</v>
      </c>
      <c r="V139" s="109">
        <f t="shared" si="114"/>
        <v>-564662.51</v>
      </c>
      <c r="W139" s="37">
        <f t="shared" si="116"/>
        <v>0.69499493864363926</v>
      </c>
      <c r="X139" s="36"/>
      <c r="Y139" s="36"/>
      <c r="Z139" s="36"/>
      <c r="AA139" s="36"/>
      <c r="AB139" s="36"/>
      <c r="AC139" s="36"/>
      <c r="AD139" s="36"/>
      <c r="AE139" s="43"/>
    </row>
    <row r="140" spans="1:31" x14ac:dyDescent="0.3">
      <c r="A140" s="11"/>
      <c r="B140" s="11"/>
      <c r="C140" s="137"/>
      <c r="F140" s="20"/>
      <c r="H140" s="20"/>
      <c r="I140" s="20"/>
      <c r="K140" s="20"/>
      <c r="L140" s="20"/>
      <c r="M140" s="20"/>
      <c r="N140" s="20"/>
      <c r="O140" s="20"/>
      <c r="P140" s="20"/>
      <c r="Q140" s="20"/>
      <c r="R140" s="20"/>
      <c r="S140" s="20"/>
      <c r="T140" s="21"/>
      <c r="X140" s="36"/>
      <c r="Y140" s="36"/>
      <c r="Z140" s="36"/>
      <c r="AA140" s="36"/>
      <c r="AB140" s="36"/>
      <c r="AC140" s="36"/>
      <c r="AD140" s="36"/>
      <c r="AE140" s="43"/>
    </row>
    <row r="141" spans="1:31" x14ac:dyDescent="0.3">
      <c r="A141" s="1" t="s">
        <v>266</v>
      </c>
      <c r="B141" s="1" t="s">
        <v>267</v>
      </c>
      <c r="C141" s="10">
        <f>C48+C34</f>
        <v>0</v>
      </c>
      <c r="D141" s="7">
        <f>D48+D34</f>
        <v>0</v>
      </c>
      <c r="E141" s="7">
        <f>E48+E34</f>
        <v>0</v>
      </c>
      <c r="F141" s="10">
        <f>F48+F34</f>
        <v>0</v>
      </c>
      <c r="G141" s="7">
        <f>G48+G34</f>
        <v>0</v>
      </c>
      <c r="H141" s="9">
        <f t="shared" si="111"/>
        <v>0</v>
      </c>
      <c r="I141" s="26" t="str">
        <f t="shared" si="117"/>
        <v>-</v>
      </c>
      <c r="J141" s="7">
        <f>J48+J34</f>
        <v>0</v>
      </c>
      <c r="K141" s="7">
        <f>K48+K34</f>
        <v>0</v>
      </c>
      <c r="L141" s="7">
        <f>L48+L34</f>
        <v>0</v>
      </c>
      <c r="M141" s="7">
        <f>M48+M34</f>
        <v>0</v>
      </c>
      <c r="N141" s="9">
        <f>SUM(J141:M141)</f>
        <v>0</v>
      </c>
      <c r="O141" s="26" t="str">
        <f t="shared" si="115"/>
        <v>-</v>
      </c>
      <c r="P141" s="10">
        <f>P48+P34</f>
        <v>0</v>
      </c>
      <c r="Q141" s="10">
        <f>Q48+Q34</f>
        <v>0</v>
      </c>
      <c r="R141" s="10">
        <f>R48+R34</f>
        <v>0</v>
      </c>
      <c r="S141" s="10">
        <f>S48+S34</f>
        <v>0</v>
      </c>
      <c r="T141" s="9">
        <f>SUM(P141:S141)</f>
        <v>0</v>
      </c>
      <c r="U141" s="9" t="str">
        <f t="shared" si="121"/>
        <v>-</v>
      </c>
      <c r="V141" s="108">
        <f>H141+N141+T141</f>
        <v>0</v>
      </c>
      <c r="W141" s="35" t="str">
        <f>IF(C142=0,"-",V141/C142)</f>
        <v>-</v>
      </c>
      <c r="X141" s="36"/>
      <c r="Y141" s="36"/>
      <c r="Z141" s="36"/>
      <c r="AA141" s="36"/>
      <c r="AB141" s="36"/>
      <c r="AC141" s="36"/>
      <c r="AD141" s="36"/>
      <c r="AE141" s="43"/>
    </row>
    <row r="142" spans="1:31" x14ac:dyDescent="0.3">
      <c r="A142" s="11"/>
      <c r="B142" s="11"/>
      <c r="C142" s="137"/>
      <c r="X142" s="36"/>
      <c r="Y142" s="36"/>
      <c r="Z142" s="36"/>
      <c r="AA142" s="36"/>
      <c r="AB142" s="36"/>
      <c r="AC142" s="36"/>
      <c r="AD142" s="36"/>
      <c r="AE142" s="43"/>
    </row>
    <row r="143" spans="1:31" x14ac:dyDescent="0.3">
      <c r="A143" s="11"/>
      <c r="B143" s="12" t="s">
        <v>268</v>
      </c>
      <c r="C143" s="131"/>
      <c r="X143" s="36"/>
      <c r="Y143" s="36"/>
      <c r="Z143" s="36"/>
      <c r="AA143" s="36"/>
      <c r="AB143" s="36"/>
      <c r="AC143" s="36"/>
      <c r="AD143" s="36"/>
      <c r="AE143" s="43"/>
    </row>
    <row r="144" spans="1:31" x14ac:dyDescent="0.3">
      <c r="A144" s="11"/>
      <c r="B144" s="11"/>
      <c r="C144" s="137"/>
      <c r="X144" s="36"/>
      <c r="Y144" s="36"/>
      <c r="Z144" s="36"/>
      <c r="AA144" s="36"/>
      <c r="AB144" s="36"/>
      <c r="AC144" s="36"/>
      <c r="AD144" s="36"/>
      <c r="AE144" s="43"/>
    </row>
    <row r="145" spans="1:31" ht="48.75" customHeight="1" x14ac:dyDescent="0.3">
      <c r="A145" s="11"/>
      <c r="B145" s="1" t="s">
        <v>269</v>
      </c>
      <c r="C145" s="132" t="s">
        <v>5</v>
      </c>
      <c r="D145" s="33" t="s">
        <v>6</v>
      </c>
      <c r="E145" s="33" t="s">
        <v>7</v>
      </c>
      <c r="F145" s="32" t="s">
        <v>8</v>
      </c>
      <c r="G145" s="33" t="s">
        <v>9</v>
      </c>
      <c r="H145" s="32" t="s">
        <v>10</v>
      </c>
      <c r="I145" s="4" t="s">
        <v>11</v>
      </c>
      <c r="J145" s="33" t="s">
        <v>12</v>
      </c>
      <c r="K145" s="32" t="s">
        <v>13</v>
      </c>
      <c r="L145" s="32" t="s">
        <v>14</v>
      </c>
      <c r="M145" s="129" t="s">
        <v>15</v>
      </c>
      <c r="N145" s="32" t="s">
        <v>16</v>
      </c>
      <c r="O145" s="4" t="s">
        <v>17</v>
      </c>
      <c r="P145" s="32" t="s">
        <v>18</v>
      </c>
      <c r="Q145" s="32" t="s">
        <v>19</v>
      </c>
      <c r="R145" s="32" t="s">
        <v>20</v>
      </c>
      <c r="S145" s="32" t="s">
        <v>21</v>
      </c>
      <c r="T145" s="32" t="s">
        <v>22</v>
      </c>
      <c r="U145" s="5" t="s">
        <v>23</v>
      </c>
      <c r="V145" s="111" t="s">
        <v>24</v>
      </c>
      <c r="W145" s="34" t="s">
        <v>25</v>
      </c>
      <c r="X145" s="36"/>
      <c r="Y145" s="36"/>
      <c r="Z145" s="36"/>
      <c r="AA145" s="36"/>
      <c r="AB145" s="36"/>
      <c r="AC145" s="36"/>
      <c r="AD145" s="36"/>
      <c r="AE145" s="43"/>
    </row>
    <row r="146" spans="1:31" x14ac:dyDescent="0.3">
      <c r="A146" s="16" t="s">
        <v>270</v>
      </c>
      <c r="B146" s="16" t="s">
        <v>271</v>
      </c>
      <c r="C146" s="133"/>
      <c r="D146" s="6">
        <f t="shared" ref="D146:G146" si="130">SUM(D147:D153)</f>
        <v>8110</v>
      </c>
      <c r="E146" s="6">
        <f t="shared" si="130"/>
        <v>98856.58</v>
      </c>
      <c r="F146" s="6">
        <f t="shared" si="130"/>
        <v>101098.38</v>
      </c>
      <c r="G146" s="6">
        <f t="shared" si="130"/>
        <v>38796.03</v>
      </c>
      <c r="H146" s="9">
        <f>SUM(D146:G146)</f>
        <v>246860.99000000002</v>
      </c>
      <c r="I146" s="17" t="str">
        <f t="shared" ref="I146:I169" si="131">IF(C146=0,"-",H146/C146)</f>
        <v>-</v>
      </c>
      <c r="J146" s="6">
        <f t="shared" ref="J146:M146" si="132">SUM(J147:J153)</f>
        <v>34472</v>
      </c>
      <c r="K146" s="6">
        <f t="shared" si="132"/>
        <v>1140843.98</v>
      </c>
      <c r="L146" s="6">
        <f t="shared" si="132"/>
        <v>2081575.79</v>
      </c>
      <c r="M146" s="6">
        <f t="shared" si="132"/>
        <v>3852956.4499999997</v>
      </c>
      <c r="N146" s="6">
        <f>SUM(N147:N153)</f>
        <v>7109848.2199999997</v>
      </c>
      <c r="O146" s="17" t="str">
        <f t="shared" ref="O146:O169" si="133">IF(C146=0,"-",N146/C146)</f>
        <v>-</v>
      </c>
      <c r="P146" s="6">
        <f t="shared" ref="P146:S146" si="134">SUM(P147:P153)</f>
        <v>3254358.54</v>
      </c>
      <c r="Q146" s="6">
        <f t="shared" si="134"/>
        <v>1060911.1300000001</v>
      </c>
      <c r="R146" s="6">
        <f t="shared" si="134"/>
        <v>301315.86</v>
      </c>
      <c r="S146" s="6">
        <f t="shared" si="134"/>
        <v>1593667.59</v>
      </c>
      <c r="T146" s="9">
        <f t="shared" ref="T146:T169" si="135">SUM(P146:S146)</f>
        <v>6210253.1200000001</v>
      </c>
      <c r="U146" s="17" t="str">
        <f t="shared" ref="U146:U169" si="136">IF(C146=0,"-",T146/C146)</f>
        <v>-</v>
      </c>
      <c r="V146" s="108">
        <f t="shared" ref="V146:V153" si="137">H146+N146+T146</f>
        <v>13566962.33</v>
      </c>
      <c r="W146" s="35" t="str">
        <f t="shared" ref="W146:W169" si="138">IF(C146=0,"-",V146/C146)</f>
        <v>-</v>
      </c>
      <c r="X146" s="36"/>
      <c r="Y146" s="44"/>
      <c r="Z146" s="36"/>
      <c r="AA146" s="36"/>
      <c r="AB146" s="36"/>
      <c r="AC146" s="36"/>
      <c r="AD146" s="36"/>
      <c r="AE146" s="43"/>
    </row>
    <row r="147" spans="1:31" x14ac:dyDescent="0.3">
      <c r="A147" s="2" t="s">
        <v>272</v>
      </c>
      <c r="B147" s="2" t="s">
        <v>273</v>
      </c>
      <c r="C147" s="30"/>
      <c r="D147" s="8">
        <v>0</v>
      </c>
      <c r="E147" s="8">
        <v>0</v>
      </c>
      <c r="F147" s="19">
        <v>0</v>
      </c>
      <c r="G147" s="8">
        <v>0</v>
      </c>
      <c r="H147" s="9">
        <f t="shared" ref="H147:H169" si="139">SUM(D147:G147)</f>
        <v>0</v>
      </c>
      <c r="I147" s="17" t="str">
        <f t="shared" si="131"/>
        <v>-</v>
      </c>
      <c r="J147" s="8">
        <v>0</v>
      </c>
      <c r="K147" s="8">
        <v>0</v>
      </c>
      <c r="L147" s="8">
        <v>0</v>
      </c>
      <c r="M147" s="19">
        <v>0</v>
      </c>
      <c r="N147" s="8">
        <f>SUM(J147:M147)</f>
        <v>0</v>
      </c>
      <c r="O147" s="17" t="str">
        <f t="shared" si="133"/>
        <v>-</v>
      </c>
      <c r="P147" s="8">
        <v>0</v>
      </c>
      <c r="Q147" s="8">
        <v>0</v>
      </c>
      <c r="R147" s="19">
        <v>0</v>
      </c>
      <c r="S147" s="8">
        <v>0</v>
      </c>
      <c r="T147" s="9">
        <f t="shared" si="135"/>
        <v>0</v>
      </c>
      <c r="U147" s="17" t="str">
        <f t="shared" si="136"/>
        <v>-</v>
      </c>
      <c r="V147" s="108">
        <f t="shared" si="137"/>
        <v>0</v>
      </c>
      <c r="W147" s="35" t="str">
        <f t="shared" si="138"/>
        <v>-</v>
      </c>
      <c r="X147" s="36"/>
      <c r="Y147" s="44"/>
      <c r="Z147" s="36"/>
      <c r="AA147" s="36"/>
      <c r="AB147" s="36"/>
      <c r="AC147" s="36"/>
      <c r="AD147" s="36"/>
      <c r="AE147" s="43"/>
    </row>
    <row r="148" spans="1:31" x14ac:dyDescent="0.3">
      <c r="A148" s="2" t="s">
        <v>274</v>
      </c>
      <c r="B148" s="2" t="s">
        <v>275</v>
      </c>
      <c r="C148" s="30"/>
      <c r="D148" s="8">
        <v>0</v>
      </c>
      <c r="E148" s="8">
        <v>17298</v>
      </c>
      <c r="F148" s="19">
        <v>808.6</v>
      </c>
      <c r="G148" s="8">
        <v>1921.34</v>
      </c>
      <c r="H148" s="9">
        <f t="shared" si="139"/>
        <v>20027.939999999999</v>
      </c>
      <c r="I148" s="17" t="str">
        <f t="shared" si="131"/>
        <v>-</v>
      </c>
      <c r="J148" s="8">
        <f>2350+1275+2742</f>
        <v>6367</v>
      </c>
      <c r="K148" s="8">
        <v>34288.879999999997</v>
      </c>
      <c r="L148" s="8">
        <v>22739.279999999999</v>
      </c>
      <c r="M148" s="19">
        <v>45320.42</v>
      </c>
      <c r="N148" s="8">
        <f t="shared" ref="N148:N153" si="140">SUM(J148:M148)</f>
        <v>108715.57999999999</v>
      </c>
      <c r="O148" s="17" t="str">
        <f t="shared" si="133"/>
        <v>-</v>
      </c>
      <c r="P148" s="8">
        <v>353820.45</v>
      </c>
      <c r="Q148" s="8">
        <v>10820.45</v>
      </c>
      <c r="R148" s="19">
        <v>60224.5</v>
      </c>
      <c r="S148" s="8">
        <v>0</v>
      </c>
      <c r="T148" s="9">
        <f t="shared" si="135"/>
        <v>424865.4</v>
      </c>
      <c r="U148" s="17" t="str">
        <f t="shared" si="136"/>
        <v>-</v>
      </c>
      <c r="V148" s="108">
        <f t="shared" si="137"/>
        <v>553608.92000000004</v>
      </c>
      <c r="W148" s="35" t="str">
        <f t="shared" si="138"/>
        <v>-</v>
      </c>
      <c r="X148" s="36"/>
      <c r="Y148" s="36"/>
      <c r="Z148" s="36"/>
      <c r="AA148" s="36"/>
      <c r="AB148" s="36"/>
      <c r="AC148" s="36"/>
      <c r="AD148" s="36"/>
      <c r="AE148" s="43"/>
    </row>
    <row r="149" spans="1:31" x14ac:dyDescent="0.3">
      <c r="A149" s="2" t="s">
        <v>276</v>
      </c>
      <c r="B149" s="2" t="s">
        <v>277</v>
      </c>
      <c r="C149" s="30"/>
      <c r="D149" s="8">
        <v>8110</v>
      </c>
      <c r="E149" s="8">
        <v>13959.32</v>
      </c>
      <c r="F149" s="19">
        <v>9164.68</v>
      </c>
      <c r="G149" s="8">
        <v>15062.43</v>
      </c>
      <c r="H149" s="9">
        <f t="shared" si="139"/>
        <v>46296.43</v>
      </c>
      <c r="I149" s="17" t="str">
        <f t="shared" si="131"/>
        <v>-</v>
      </c>
      <c r="J149" s="8">
        <f>960+5100+469+13880+5096</f>
        <v>25505</v>
      </c>
      <c r="K149" s="8">
        <v>937344.1</v>
      </c>
      <c r="L149" s="8">
        <v>1538903.8</v>
      </c>
      <c r="M149" s="19">
        <v>2170905.63</v>
      </c>
      <c r="N149" s="8">
        <f t="shared" si="140"/>
        <v>4672658.5299999993</v>
      </c>
      <c r="O149" s="17" t="str">
        <f t="shared" si="133"/>
        <v>-</v>
      </c>
      <c r="P149" s="8">
        <v>904913.45</v>
      </c>
      <c r="Q149" s="8">
        <v>462846</v>
      </c>
      <c r="R149" s="19">
        <v>138599.38</v>
      </c>
      <c r="S149" s="8">
        <v>155407</v>
      </c>
      <c r="T149" s="9">
        <f t="shared" si="135"/>
        <v>1661765.83</v>
      </c>
      <c r="U149" s="17" t="str">
        <f t="shared" si="136"/>
        <v>-</v>
      </c>
      <c r="V149" s="108">
        <f t="shared" si="137"/>
        <v>6380720.7899999991</v>
      </c>
      <c r="W149" s="35" t="str">
        <f t="shared" si="138"/>
        <v>-</v>
      </c>
      <c r="X149" s="36"/>
      <c r="Y149" s="36"/>
      <c r="Z149" s="36"/>
      <c r="AA149" s="36"/>
      <c r="AB149" s="36"/>
      <c r="AC149" s="36"/>
      <c r="AD149" s="36"/>
      <c r="AE149" s="43"/>
    </row>
    <row r="150" spans="1:31" x14ac:dyDescent="0.3">
      <c r="A150" s="2" t="s">
        <v>278</v>
      </c>
      <c r="B150" s="2" t="s">
        <v>279</v>
      </c>
      <c r="C150" s="30"/>
      <c r="D150" s="8">
        <v>0</v>
      </c>
      <c r="E150" s="8"/>
      <c r="F150" s="19">
        <v>0</v>
      </c>
      <c r="G150" s="8">
        <v>19998.66</v>
      </c>
      <c r="H150" s="9">
        <f t="shared" si="139"/>
        <v>19998.66</v>
      </c>
      <c r="I150" s="17" t="str">
        <f t="shared" si="131"/>
        <v>-</v>
      </c>
      <c r="J150" s="8">
        <v>0</v>
      </c>
      <c r="K150" s="8">
        <v>0</v>
      </c>
      <c r="L150" s="8">
        <v>0</v>
      </c>
      <c r="M150" s="19">
        <v>3018.29</v>
      </c>
      <c r="N150" s="8">
        <f t="shared" si="140"/>
        <v>3018.29</v>
      </c>
      <c r="O150" s="17" t="str">
        <f t="shared" si="133"/>
        <v>-</v>
      </c>
      <c r="P150" s="8">
        <v>0</v>
      </c>
      <c r="Q150" s="8">
        <v>0</v>
      </c>
      <c r="R150" s="19">
        <v>0</v>
      </c>
      <c r="S150" s="8">
        <v>81282</v>
      </c>
      <c r="T150" s="9">
        <f t="shared" si="135"/>
        <v>81282</v>
      </c>
      <c r="U150" s="17" t="str">
        <f t="shared" si="136"/>
        <v>-</v>
      </c>
      <c r="V150" s="108">
        <f t="shared" si="137"/>
        <v>104298.95</v>
      </c>
      <c r="W150" s="35" t="str">
        <f t="shared" si="138"/>
        <v>-</v>
      </c>
      <c r="X150" s="36"/>
      <c r="Y150" s="36"/>
      <c r="Z150" s="36"/>
      <c r="AA150" s="36"/>
      <c r="AB150" s="36"/>
      <c r="AC150" s="36"/>
      <c r="AD150" s="36"/>
      <c r="AE150" s="43"/>
    </row>
    <row r="151" spans="1:31" x14ac:dyDescent="0.3">
      <c r="A151" s="2" t="s">
        <v>280</v>
      </c>
      <c r="B151" s="2" t="s">
        <v>281</v>
      </c>
      <c r="C151" s="30"/>
      <c r="D151" s="8">
        <v>0</v>
      </c>
      <c r="E151" s="8">
        <v>63899.46</v>
      </c>
      <c r="F151" s="19">
        <v>80450.5</v>
      </c>
      <c r="G151" s="8">
        <v>0</v>
      </c>
      <c r="H151" s="9">
        <f t="shared" si="139"/>
        <v>144349.96</v>
      </c>
      <c r="I151" s="17" t="str">
        <f t="shared" si="131"/>
        <v>-</v>
      </c>
      <c r="J151" s="8">
        <v>0</v>
      </c>
      <c r="K151" s="8">
        <v>111675.2</v>
      </c>
      <c r="L151" s="8">
        <v>491958.67</v>
      </c>
      <c r="M151" s="19">
        <v>1517380.81</v>
      </c>
      <c r="N151" s="8">
        <f t="shared" si="140"/>
        <v>2121014.6800000002</v>
      </c>
      <c r="O151" s="17" t="str">
        <f t="shared" si="133"/>
        <v>-</v>
      </c>
      <c r="P151" s="8">
        <v>1795759.81</v>
      </c>
      <c r="Q151" s="8">
        <v>548616.88</v>
      </c>
      <c r="R151" s="19">
        <v>74711.100000000006</v>
      </c>
      <c r="S151" s="8">
        <v>1355709.49</v>
      </c>
      <c r="T151" s="9">
        <f t="shared" si="135"/>
        <v>3774797.2800000003</v>
      </c>
      <c r="U151" s="17" t="str">
        <f t="shared" si="136"/>
        <v>-</v>
      </c>
      <c r="V151" s="108">
        <f t="shared" si="137"/>
        <v>6040161.9199999999</v>
      </c>
      <c r="W151" s="35" t="str">
        <f t="shared" si="138"/>
        <v>-</v>
      </c>
      <c r="X151" s="36"/>
      <c r="Y151" s="36"/>
      <c r="Z151" s="36"/>
      <c r="AA151" s="36"/>
      <c r="AB151" s="36"/>
      <c r="AC151" s="36"/>
      <c r="AD151" s="36"/>
      <c r="AE151" s="43"/>
    </row>
    <row r="152" spans="1:31" x14ac:dyDescent="0.3">
      <c r="A152" s="2" t="s">
        <v>282</v>
      </c>
      <c r="B152" s="2" t="s">
        <v>283</v>
      </c>
      <c r="C152" s="30"/>
      <c r="D152" s="8">
        <v>0</v>
      </c>
      <c r="E152" s="8"/>
      <c r="F152" s="19">
        <v>4000</v>
      </c>
      <c r="G152" s="8">
        <v>0</v>
      </c>
      <c r="H152" s="9">
        <f t="shared" si="139"/>
        <v>4000</v>
      </c>
      <c r="I152" s="17" t="str">
        <f t="shared" si="131"/>
        <v>-</v>
      </c>
      <c r="J152" s="8">
        <f>2600</f>
        <v>2600</v>
      </c>
      <c r="K152" s="8">
        <v>57535.8</v>
      </c>
      <c r="L152" s="8">
        <f>13200</f>
        <v>13200</v>
      </c>
      <c r="M152" s="19">
        <v>25056</v>
      </c>
      <c r="N152" s="8">
        <f t="shared" si="140"/>
        <v>98391.8</v>
      </c>
      <c r="O152" s="17" t="str">
        <f t="shared" si="133"/>
        <v>-</v>
      </c>
      <c r="P152" s="8">
        <v>0</v>
      </c>
      <c r="Q152" s="8">
        <v>6500</v>
      </c>
      <c r="R152" s="19">
        <v>2670</v>
      </c>
      <c r="S152" s="8" t="s">
        <v>284</v>
      </c>
      <c r="T152" s="9">
        <f t="shared" si="135"/>
        <v>9170</v>
      </c>
      <c r="U152" s="17" t="str">
        <f t="shared" si="136"/>
        <v>-</v>
      </c>
      <c r="V152" s="108">
        <f t="shared" si="137"/>
        <v>111561.8</v>
      </c>
      <c r="W152" s="35" t="str">
        <f t="shared" si="138"/>
        <v>-</v>
      </c>
      <c r="X152" s="36"/>
      <c r="Y152" s="36"/>
      <c r="Z152" s="36"/>
      <c r="AA152" s="36"/>
      <c r="AB152" s="36"/>
      <c r="AC152" s="36"/>
      <c r="AD152" s="36"/>
      <c r="AE152" s="43"/>
    </row>
    <row r="153" spans="1:31" x14ac:dyDescent="0.3">
      <c r="A153" s="2" t="s">
        <v>285</v>
      </c>
      <c r="B153" s="2" t="s">
        <v>286</v>
      </c>
      <c r="C153" s="30"/>
      <c r="D153" s="8">
        <v>0</v>
      </c>
      <c r="E153" s="8">
        <v>3699.8</v>
      </c>
      <c r="F153" s="19">
        <v>6674.6</v>
      </c>
      <c r="G153" s="8">
        <f>1813.6</f>
        <v>1813.6</v>
      </c>
      <c r="H153" s="9">
        <f t="shared" si="139"/>
        <v>12188.000000000002</v>
      </c>
      <c r="I153" s="17" t="str">
        <f t="shared" si="131"/>
        <v>-</v>
      </c>
      <c r="J153" s="8">
        <v>0</v>
      </c>
      <c r="K153" s="8">
        <v>0</v>
      </c>
      <c r="L153" s="8">
        <v>14774.04</v>
      </c>
      <c r="M153" s="19">
        <v>91275.3</v>
      </c>
      <c r="N153" s="8">
        <f t="shared" si="140"/>
        <v>106049.34</v>
      </c>
      <c r="O153" s="17" t="str">
        <f t="shared" si="133"/>
        <v>-</v>
      </c>
      <c r="P153" s="8">
        <v>199864.83</v>
      </c>
      <c r="Q153" s="8">
        <v>32127.8</v>
      </c>
      <c r="R153" s="19">
        <v>25110.880000000001</v>
      </c>
      <c r="S153" s="8">
        <v>1269.0999999999999</v>
      </c>
      <c r="T153" s="9">
        <f t="shared" si="135"/>
        <v>258372.61</v>
      </c>
      <c r="U153" s="17" t="str">
        <f t="shared" si="136"/>
        <v>-</v>
      </c>
      <c r="V153" s="108">
        <f t="shared" si="137"/>
        <v>376609.94999999995</v>
      </c>
      <c r="W153" s="35" t="str">
        <f t="shared" si="138"/>
        <v>-</v>
      </c>
      <c r="X153" s="36"/>
      <c r="Y153" s="36"/>
      <c r="Z153" s="36"/>
      <c r="AA153" s="36"/>
      <c r="AB153" s="36"/>
      <c r="AC153" s="36"/>
      <c r="AD153" s="36"/>
      <c r="AE153" s="43"/>
    </row>
    <row r="154" spans="1:31" ht="27.6" x14ac:dyDescent="0.3">
      <c r="A154" s="16" t="s">
        <v>287</v>
      </c>
      <c r="B154" s="16" t="s">
        <v>288</v>
      </c>
      <c r="C154" s="133"/>
      <c r="D154" s="6">
        <f t="shared" ref="D154:G154" si="141">SUM(D155:D161)</f>
        <v>0</v>
      </c>
      <c r="E154" s="6">
        <f t="shared" si="141"/>
        <v>0</v>
      </c>
      <c r="F154" s="6">
        <f t="shared" si="141"/>
        <v>0</v>
      </c>
      <c r="G154" s="6">
        <f t="shared" si="141"/>
        <v>0</v>
      </c>
      <c r="H154" s="9">
        <f t="shared" si="139"/>
        <v>0</v>
      </c>
      <c r="I154" s="17" t="str">
        <f t="shared" si="131"/>
        <v>-</v>
      </c>
      <c r="J154" s="6">
        <f t="shared" ref="J154:N154" si="142">SUM(J155:J161)</f>
        <v>0</v>
      </c>
      <c r="K154" s="6">
        <f t="shared" si="142"/>
        <v>0</v>
      </c>
      <c r="L154" s="6">
        <f t="shared" si="142"/>
        <v>0</v>
      </c>
      <c r="M154" s="6">
        <f t="shared" si="142"/>
        <v>0</v>
      </c>
      <c r="N154" s="6">
        <f t="shared" si="142"/>
        <v>0</v>
      </c>
      <c r="O154" s="17" t="str">
        <f t="shared" si="133"/>
        <v>-</v>
      </c>
      <c r="P154" s="6">
        <f t="shared" ref="P154:S154" si="143">SUM(P155:P161)</f>
        <v>0</v>
      </c>
      <c r="Q154" s="6">
        <f t="shared" si="143"/>
        <v>0</v>
      </c>
      <c r="R154" s="6">
        <f t="shared" si="143"/>
        <v>0</v>
      </c>
      <c r="S154" s="6">
        <f t="shared" si="143"/>
        <v>0</v>
      </c>
      <c r="T154" s="9">
        <f t="shared" si="135"/>
        <v>0</v>
      </c>
      <c r="U154" s="17" t="str">
        <f t="shared" si="136"/>
        <v>-</v>
      </c>
      <c r="V154" s="108">
        <f t="shared" ref="V154:V169" si="144">H154+N154+T154</f>
        <v>0</v>
      </c>
      <c r="W154" s="35" t="str">
        <f t="shared" si="138"/>
        <v>-</v>
      </c>
      <c r="X154" s="36"/>
      <c r="Y154" s="36"/>
      <c r="Z154" s="36"/>
      <c r="AA154" s="36"/>
      <c r="AB154" s="36"/>
      <c r="AC154" s="36"/>
      <c r="AD154" s="36"/>
      <c r="AE154" s="43"/>
    </row>
    <row r="155" spans="1:31" x14ac:dyDescent="0.3">
      <c r="A155" s="2" t="s">
        <v>289</v>
      </c>
      <c r="B155" s="2" t="s">
        <v>273</v>
      </c>
      <c r="C155" s="30"/>
      <c r="D155" s="8">
        <v>0</v>
      </c>
      <c r="E155" s="8">
        <v>0</v>
      </c>
      <c r="F155" s="19">
        <v>0</v>
      </c>
      <c r="G155" s="8">
        <v>0</v>
      </c>
      <c r="H155" s="9">
        <f t="shared" si="139"/>
        <v>0</v>
      </c>
      <c r="I155" s="17" t="str">
        <f t="shared" si="131"/>
        <v>-</v>
      </c>
      <c r="J155" s="8">
        <v>0</v>
      </c>
      <c r="K155" s="8">
        <v>0</v>
      </c>
      <c r="L155" s="8">
        <v>0</v>
      </c>
      <c r="M155" s="19">
        <v>0</v>
      </c>
      <c r="N155" s="8">
        <f t="shared" ref="N155:N161" si="145">SUM(J155:M155)</f>
        <v>0</v>
      </c>
      <c r="O155" s="17" t="str">
        <f t="shared" si="133"/>
        <v>-</v>
      </c>
      <c r="P155" s="8">
        <v>0</v>
      </c>
      <c r="Q155" s="8">
        <v>0</v>
      </c>
      <c r="R155" s="19">
        <v>0</v>
      </c>
      <c r="S155" s="8">
        <v>0</v>
      </c>
      <c r="T155" s="9">
        <f>SUM(P155:S155)</f>
        <v>0</v>
      </c>
      <c r="U155" s="17" t="str">
        <f t="shared" si="136"/>
        <v>-</v>
      </c>
      <c r="V155" s="108">
        <f t="shared" si="144"/>
        <v>0</v>
      </c>
      <c r="W155" s="35" t="str">
        <f t="shared" si="138"/>
        <v>-</v>
      </c>
      <c r="X155" s="36"/>
      <c r="Y155" s="36"/>
      <c r="Z155" s="36"/>
      <c r="AA155" s="36"/>
      <c r="AB155" s="36"/>
      <c r="AC155" s="36"/>
      <c r="AD155" s="36"/>
      <c r="AE155" s="43"/>
    </row>
    <row r="156" spans="1:31" x14ac:dyDescent="0.3">
      <c r="A156" s="2" t="s">
        <v>290</v>
      </c>
      <c r="B156" s="2" t="s">
        <v>275</v>
      </c>
      <c r="C156" s="30"/>
      <c r="D156" s="8">
        <v>0</v>
      </c>
      <c r="E156" s="8">
        <v>0</v>
      </c>
      <c r="F156" s="19">
        <v>0</v>
      </c>
      <c r="G156" s="8">
        <v>0</v>
      </c>
      <c r="H156" s="9">
        <f t="shared" si="139"/>
        <v>0</v>
      </c>
      <c r="I156" s="17" t="str">
        <f t="shared" si="131"/>
        <v>-</v>
      </c>
      <c r="J156" s="8">
        <v>0</v>
      </c>
      <c r="K156" s="8">
        <v>0</v>
      </c>
      <c r="L156" s="8">
        <v>0</v>
      </c>
      <c r="M156" s="19">
        <v>0</v>
      </c>
      <c r="N156" s="8">
        <f t="shared" si="145"/>
        <v>0</v>
      </c>
      <c r="O156" s="17" t="str">
        <f t="shared" si="133"/>
        <v>-</v>
      </c>
      <c r="P156" s="8">
        <v>0</v>
      </c>
      <c r="Q156" s="8">
        <v>0</v>
      </c>
      <c r="R156" s="19">
        <v>0</v>
      </c>
      <c r="S156" s="8">
        <v>0</v>
      </c>
      <c r="T156" s="9">
        <f t="shared" si="135"/>
        <v>0</v>
      </c>
      <c r="U156" s="17" t="str">
        <f t="shared" si="136"/>
        <v>-</v>
      </c>
      <c r="V156" s="108">
        <f t="shared" si="144"/>
        <v>0</v>
      </c>
      <c r="W156" s="35" t="str">
        <f t="shared" si="138"/>
        <v>-</v>
      </c>
      <c r="X156" s="36"/>
      <c r="Y156" s="36"/>
      <c r="Z156" s="36"/>
      <c r="AA156" s="36"/>
      <c r="AB156" s="36"/>
      <c r="AC156" s="36"/>
      <c r="AD156" s="36"/>
      <c r="AE156" s="43"/>
    </row>
    <row r="157" spans="1:31" x14ac:dyDescent="0.3">
      <c r="A157" s="2" t="s">
        <v>291</v>
      </c>
      <c r="B157" s="2" t="s">
        <v>277</v>
      </c>
      <c r="C157" s="30"/>
      <c r="D157" s="8">
        <v>0</v>
      </c>
      <c r="E157" s="8">
        <v>0</v>
      </c>
      <c r="F157" s="19">
        <v>0</v>
      </c>
      <c r="G157" s="8">
        <v>0</v>
      </c>
      <c r="H157" s="9">
        <f t="shared" si="139"/>
        <v>0</v>
      </c>
      <c r="I157" s="17" t="str">
        <f t="shared" si="131"/>
        <v>-</v>
      </c>
      <c r="J157" s="8">
        <v>0</v>
      </c>
      <c r="K157" s="8">
        <v>0</v>
      </c>
      <c r="L157" s="8">
        <v>0</v>
      </c>
      <c r="M157" s="19">
        <v>0</v>
      </c>
      <c r="N157" s="8">
        <f t="shared" si="145"/>
        <v>0</v>
      </c>
      <c r="O157" s="17" t="str">
        <f t="shared" si="133"/>
        <v>-</v>
      </c>
      <c r="P157" s="8">
        <v>0</v>
      </c>
      <c r="Q157" s="8">
        <v>0</v>
      </c>
      <c r="R157" s="19">
        <v>0</v>
      </c>
      <c r="S157" s="8">
        <v>0</v>
      </c>
      <c r="T157" s="9">
        <f t="shared" si="135"/>
        <v>0</v>
      </c>
      <c r="U157" s="17" t="str">
        <f t="shared" si="136"/>
        <v>-</v>
      </c>
      <c r="V157" s="108">
        <f t="shared" si="144"/>
        <v>0</v>
      </c>
      <c r="W157" s="35" t="str">
        <f t="shared" si="138"/>
        <v>-</v>
      </c>
      <c r="X157" s="36"/>
      <c r="Y157" s="36"/>
      <c r="Z157" s="36"/>
      <c r="AA157" s="36"/>
      <c r="AB157" s="36"/>
      <c r="AC157" s="36"/>
      <c r="AD157" s="36"/>
      <c r="AE157" s="43"/>
    </row>
    <row r="158" spans="1:31" x14ac:dyDescent="0.3">
      <c r="A158" s="2" t="s">
        <v>292</v>
      </c>
      <c r="B158" s="2" t="s">
        <v>279</v>
      </c>
      <c r="C158" s="30"/>
      <c r="D158" s="8">
        <v>0</v>
      </c>
      <c r="E158" s="8">
        <v>0</v>
      </c>
      <c r="F158" s="19">
        <v>0</v>
      </c>
      <c r="G158" s="8">
        <v>0</v>
      </c>
      <c r="H158" s="9">
        <f t="shared" si="139"/>
        <v>0</v>
      </c>
      <c r="I158" s="17" t="str">
        <f t="shared" si="131"/>
        <v>-</v>
      </c>
      <c r="J158" s="8">
        <v>0</v>
      </c>
      <c r="K158" s="8">
        <v>0</v>
      </c>
      <c r="L158" s="8">
        <v>0</v>
      </c>
      <c r="M158" s="19">
        <v>0</v>
      </c>
      <c r="N158" s="8">
        <f t="shared" si="145"/>
        <v>0</v>
      </c>
      <c r="O158" s="17" t="str">
        <f t="shared" si="133"/>
        <v>-</v>
      </c>
      <c r="P158" s="8">
        <v>0</v>
      </c>
      <c r="Q158" s="8">
        <v>0</v>
      </c>
      <c r="R158" s="19">
        <v>0</v>
      </c>
      <c r="S158" s="8">
        <v>0</v>
      </c>
      <c r="T158" s="9">
        <f t="shared" si="135"/>
        <v>0</v>
      </c>
      <c r="U158" s="17" t="str">
        <f t="shared" si="136"/>
        <v>-</v>
      </c>
      <c r="V158" s="108">
        <f t="shared" si="144"/>
        <v>0</v>
      </c>
      <c r="W158" s="35" t="str">
        <f t="shared" si="138"/>
        <v>-</v>
      </c>
      <c r="X158" s="36"/>
      <c r="Y158" s="36"/>
      <c r="Z158" s="36"/>
      <c r="AA158" s="36"/>
      <c r="AB158" s="36"/>
      <c r="AC158" s="36"/>
      <c r="AD158" s="36"/>
      <c r="AE158" s="43"/>
    </row>
    <row r="159" spans="1:31" x14ac:dyDescent="0.3">
      <c r="A159" s="2" t="s">
        <v>293</v>
      </c>
      <c r="B159" s="2" t="s">
        <v>281</v>
      </c>
      <c r="C159" s="30"/>
      <c r="D159" s="8">
        <v>0</v>
      </c>
      <c r="E159" s="8">
        <v>0</v>
      </c>
      <c r="F159" s="19">
        <v>0</v>
      </c>
      <c r="G159" s="8">
        <v>0</v>
      </c>
      <c r="H159" s="9">
        <f t="shared" si="139"/>
        <v>0</v>
      </c>
      <c r="I159" s="17" t="str">
        <f t="shared" si="131"/>
        <v>-</v>
      </c>
      <c r="J159" s="8">
        <v>0</v>
      </c>
      <c r="K159" s="8">
        <v>0</v>
      </c>
      <c r="L159" s="8">
        <v>0</v>
      </c>
      <c r="M159" s="19">
        <v>0</v>
      </c>
      <c r="N159" s="8">
        <f t="shared" si="145"/>
        <v>0</v>
      </c>
      <c r="O159" s="17" t="str">
        <f t="shared" si="133"/>
        <v>-</v>
      </c>
      <c r="P159" s="8">
        <v>0</v>
      </c>
      <c r="Q159" s="8">
        <v>0</v>
      </c>
      <c r="R159" s="19">
        <v>0</v>
      </c>
      <c r="S159" s="8">
        <v>0</v>
      </c>
      <c r="T159" s="9">
        <f t="shared" si="135"/>
        <v>0</v>
      </c>
      <c r="U159" s="17" t="str">
        <f t="shared" si="136"/>
        <v>-</v>
      </c>
      <c r="V159" s="108">
        <f t="shared" si="144"/>
        <v>0</v>
      </c>
      <c r="W159" s="35" t="str">
        <f t="shared" si="138"/>
        <v>-</v>
      </c>
      <c r="X159" s="36"/>
      <c r="Y159" s="36"/>
      <c r="Z159" s="36"/>
      <c r="AA159" s="36"/>
      <c r="AB159" s="36"/>
      <c r="AC159" s="36"/>
      <c r="AD159" s="36"/>
      <c r="AE159" s="43"/>
    </row>
    <row r="160" spans="1:31" x14ac:dyDescent="0.3">
      <c r="A160" s="2" t="s">
        <v>294</v>
      </c>
      <c r="B160" s="2" t="s">
        <v>283</v>
      </c>
      <c r="C160" s="30"/>
      <c r="D160" s="8">
        <v>0</v>
      </c>
      <c r="E160" s="8">
        <v>0</v>
      </c>
      <c r="F160" s="19">
        <v>0</v>
      </c>
      <c r="G160" s="8">
        <v>0</v>
      </c>
      <c r="H160" s="9">
        <f t="shared" si="139"/>
        <v>0</v>
      </c>
      <c r="I160" s="17" t="str">
        <f t="shared" si="131"/>
        <v>-</v>
      </c>
      <c r="J160" s="8">
        <v>0</v>
      </c>
      <c r="K160" s="8">
        <v>0</v>
      </c>
      <c r="L160" s="8">
        <v>0</v>
      </c>
      <c r="M160" s="19">
        <v>0</v>
      </c>
      <c r="N160" s="8">
        <f t="shared" si="145"/>
        <v>0</v>
      </c>
      <c r="O160" s="17" t="str">
        <f t="shared" si="133"/>
        <v>-</v>
      </c>
      <c r="P160" s="8">
        <v>0</v>
      </c>
      <c r="Q160" s="8">
        <v>0</v>
      </c>
      <c r="R160" s="19">
        <v>0</v>
      </c>
      <c r="S160" s="8">
        <v>0</v>
      </c>
      <c r="T160" s="9">
        <f t="shared" si="135"/>
        <v>0</v>
      </c>
      <c r="U160" s="17" t="str">
        <f t="shared" si="136"/>
        <v>-</v>
      </c>
      <c r="V160" s="108">
        <f t="shared" si="144"/>
        <v>0</v>
      </c>
      <c r="W160" s="35" t="str">
        <f t="shared" si="138"/>
        <v>-</v>
      </c>
      <c r="X160" s="36"/>
      <c r="Y160" s="36"/>
      <c r="Z160" s="36"/>
      <c r="AA160" s="36"/>
      <c r="AB160" s="36"/>
      <c r="AC160" s="36"/>
      <c r="AD160" s="36"/>
      <c r="AE160" s="43"/>
    </row>
    <row r="161" spans="1:31" x14ac:dyDescent="0.3">
      <c r="A161" s="2" t="s">
        <v>295</v>
      </c>
      <c r="B161" s="2" t="s">
        <v>286</v>
      </c>
      <c r="C161" s="30"/>
      <c r="D161" s="8">
        <v>0</v>
      </c>
      <c r="E161" s="8">
        <v>0</v>
      </c>
      <c r="F161" s="19">
        <v>0</v>
      </c>
      <c r="G161" s="8">
        <v>0</v>
      </c>
      <c r="H161" s="9">
        <f t="shared" si="139"/>
        <v>0</v>
      </c>
      <c r="I161" s="17" t="str">
        <f t="shared" si="131"/>
        <v>-</v>
      </c>
      <c r="J161" s="8">
        <v>0</v>
      </c>
      <c r="K161" s="8">
        <v>0</v>
      </c>
      <c r="L161" s="8">
        <v>0</v>
      </c>
      <c r="M161" s="19">
        <v>0</v>
      </c>
      <c r="N161" s="8">
        <f t="shared" si="145"/>
        <v>0</v>
      </c>
      <c r="O161" s="17" t="str">
        <f t="shared" si="133"/>
        <v>-</v>
      </c>
      <c r="P161" s="8">
        <v>0</v>
      </c>
      <c r="Q161" s="8">
        <v>0</v>
      </c>
      <c r="R161" s="19">
        <v>0</v>
      </c>
      <c r="S161" s="8">
        <v>0</v>
      </c>
      <c r="T161" s="9">
        <f t="shared" si="135"/>
        <v>0</v>
      </c>
      <c r="U161" s="17" t="str">
        <f t="shared" si="136"/>
        <v>-</v>
      </c>
      <c r="V161" s="108">
        <f t="shared" si="144"/>
        <v>0</v>
      </c>
      <c r="W161" s="35" t="str">
        <f t="shared" si="138"/>
        <v>-</v>
      </c>
      <c r="X161" s="36"/>
      <c r="Y161" s="36"/>
      <c r="Z161" s="36"/>
      <c r="AA161" s="36"/>
      <c r="AB161" s="36"/>
      <c r="AC161" s="36"/>
      <c r="AD161" s="36"/>
      <c r="AE161" s="43"/>
    </row>
    <row r="162" spans="1:31" x14ac:dyDescent="0.3">
      <c r="A162" s="16" t="s">
        <v>296</v>
      </c>
      <c r="B162" s="16" t="s">
        <v>297</v>
      </c>
      <c r="C162" s="133"/>
      <c r="D162" s="6">
        <f t="shared" ref="D162:G162" si="146">SUM(D163:D169)</f>
        <v>0</v>
      </c>
      <c r="E162" s="6">
        <f t="shared" si="146"/>
        <v>0</v>
      </c>
      <c r="F162" s="6">
        <f t="shared" si="146"/>
        <v>0</v>
      </c>
      <c r="G162" s="6">
        <f t="shared" si="146"/>
        <v>0</v>
      </c>
      <c r="H162" s="9">
        <f t="shared" si="139"/>
        <v>0</v>
      </c>
      <c r="I162" s="17" t="str">
        <f t="shared" si="131"/>
        <v>-</v>
      </c>
      <c r="J162" s="6">
        <f t="shared" ref="J162:N162" si="147">SUM(J163:J169)</f>
        <v>0</v>
      </c>
      <c r="K162" s="6">
        <f t="shared" si="147"/>
        <v>0</v>
      </c>
      <c r="L162" s="6">
        <f t="shared" si="147"/>
        <v>0</v>
      </c>
      <c r="M162" s="6">
        <f t="shared" si="147"/>
        <v>0</v>
      </c>
      <c r="N162" s="6">
        <f t="shared" si="147"/>
        <v>0</v>
      </c>
      <c r="O162" s="17" t="str">
        <f t="shared" si="133"/>
        <v>-</v>
      </c>
      <c r="P162" s="6">
        <f t="shared" ref="P162:S162" si="148">SUM(P163:P169)</f>
        <v>0</v>
      </c>
      <c r="Q162" s="6">
        <f t="shared" si="148"/>
        <v>0</v>
      </c>
      <c r="R162" s="6">
        <f t="shared" si="148"/>
        <v>175825.84</v>
      </c>
      <c r="S162" s="6">
        <f t="shared" si="148"/>
        <v>0</v>
      </c>
      <c r="T162" s="9">
        <f t="shared" si="135"/>
        <v>175825.84</v>
      </c>
      <c r="U162" s="17" t="str">
        <f t="shared" si="136"/>
        <v>-</v>
      </c>
      <c r="V162" s="108">
        <f t="shared" si="144"/>
        <v>175825.84</v>
      </c>
      <c r="W162" s="35" t="str">
        <f t="shared" si="138"/>
        <v>-</v>
      </c>
      <c r="X162" s="36"/>
      <c r="Y162" s="36"/>
      <c r="Z162" s="36"/>
      <c r="AA162" s="36"/>
      <c r="AB162" s="36"/>
      <c r="AC162" s="36"/>
      <c r="AD162" s="36"/>
      <c r="AE162" s="43"/>
    </row>
    <row r="163" spans="1:31" x14ac:dyDescent="0.3">
      <c r="A163" s="2" t="s">
        <v>298</v>
      </c>
      <c r="B163" s="2" t="s">
        <v>273</v>
      </c>
      <c r="C163" s="30"/>
      <c r="D163" s="8">
        <v>0</v>
      </c>
      <c r="E163" s="8">
        <v>0</v>
      </c>
      <c r="F163" s="19">
        <v>0</v>
      </c>
      <c r="G163" s="8">
        <v>0</v>
      </c>
      <c r="H163" s="9">
        <f t="shared" si="139"/>
        <v>0</v>
      </c>
      <c r="I163" s="17" t="str">
        <f t="shared" si="131"/>
        <v>-</v>
      </c>
      <c r="J163" s="8">
        <v>0</v>
      </c>
      <c r="K163" s="8">
        <v>0</v>
      </c>
      <c r="L163" s="8">
        <v>0</v>
      </c>
      <c r="M163" s="19">
        <v>0</v>
      </c>
      <c r="N163" s="8">
        <f t="shared" ref="N163:N169" si="149">SUM(J163:M163)</f>
        <v>0</v>
      </c>
      <c r="O163" s="17" t="str">
        <f t="shared" si="133"/>
        <v>-</v>
      </c>
      <c r="P163" s="8">
        <v>0</v>
      </c>
      <c r="Q163" s="8">
        <v>0</v>
      </c>
      <c r="R163" s="19">
        <v>0</v>
      </c>
      <c r="S163" s="8">
        <v>0</v>
      </c>
      <c r="T163" s="9">
        <f t="shared" si="135"/>
        <v>0</v>
      </c>
      <c r="U163" s="17" t="str">
        <f t="shared" si="136"/>
        <v>-</v>
      </c>
      <c r="V163" s="108">
        <f t="shared" si="144"/>
        <v>0</v>
      </c>
      <c r="W163" s="35" t="str">
        <f t="shared" si="138"/>
        <v>-</v>
      </c>
      <c r="X163" s="36"/>
      <c r="Y163" s="36"/>
      <c r="Z163" s="36"/>
      <c r="AA163" s="36"/>
      <c r="AB163" s="36"/>
      <c r="AC163" s="36"/>
      <c r="AD163" s="36"/>
      <c r="AE163" s="43"/>
    </row>
    <row r="164" spans="1:31" x14ac:dyDescent="0.3">
      <c r="A164" s="2" t="s">
        <v>299</v>
      </c>
      <c r="B164" s="2" t="s">
        <v>275</v>
      </c>
      <c r="C164" s="30"/>
      <c r="D164" s="8">
        <v>0</v>
      </c>
      <c r="E164" s="8">
        <v>0</v>
      </c>
      <c r="F164" s="19">
        <v>0</v>
      </c>
      <c r="G164" s="8">
        <v>0</v>
      </c>
      <c r="H164" s="9">
        <f t="shared" si="139"/>
        <v>0</v>
      </c>
      <c r="I164" s="17" t="str">
        <f t="shared" si="131"/>
        <v>-</v>
      </c>
      <c r="J164" s="8">
        <v>0</v>
      </c>
      <c r="K164" s="8">
        <v>0</v>
      </c>
      <c r="L164" s="8">
        <v>0</v>
      </c>
      <c r="M164" s="19">
        <v>0</v>
      </c>
      <c r="N164" s="8">
        <f t="shared" si="149"/>
        <v>0</v>
      </c>
      <c r="O164" s="17" t="str">
        <f t="shared" si="133"/>
        <v>-</v>
      </c>
      <c r="P164" s="8">
        <v>0</v>
      </c>
      <c r="Q164" s="8">
        <v>0</v>
      </c>
      <c r="R164" s="19">
        <v>63813.27</v>
      </c>
      <c r="S164" s="8">
        <v>0</v>
      </c>
      <c r="T164" s="9">
        <f t="shared" si="135"/>
        <v>63813.27</v>
      </c>
      <c r="U164" s="17" t="str">
        <f t="shared" si="136"/>
        <v>-</v>
      </c>
      <c r="V164" s="108">
        <f t="shared" si="144"/>
        <v>63813.27</v>
      </c>
      <c r="W164" s="35" t="str">
        <f t="shared" si="138"/>
        <v>-</v>
      </c>
      <c r="X164" s="36"/>
      <c r="Y164" s="36"/>
      <c r="Z164" s="36"/>
      <c r="AA164" s="36"/>
      <c r="AB164" s="36"/>
      <c r="AC164" s="36"/>
      <c r="AD164" s="36"/>
      <c r="AE164" s="43"/>
    </row>
    <row r="165" spans="1:31" x14ac:dyDescent="0.3">
      <c r="A165" s="2" t="s">
        <v>300</v>
      </c>
      <c r="B165" s="2" t="s">
        <v>277</v>
      </c>
      <c r="C165" s="30"/>
      <c r="D165" s="8">
        <v>0</v>
      </c>
      <c r="E165" s="8">
        <v>0</v>
      </c>
      <c r="F165" s="19">
        <v>0</v>
      </c>
      <c r="G165" s="8">
        <v>0</v>
      </c>
      <c r="H165" s="9">
        <f t="shared" si="139"/>
        <v>0</v>
      </c>
      <c r="I165" s="17" t="str">
        <f t="shared" si="131"/>
        <v>-</v>
      </c>
      <c r="J165" s="8">
        <v>0</v>
      </c>
      <c r="K165" s="8">
        <v>0</v>
      </c>
      <c r="L165" s="8">
        <v>0</v>
      </c>
      <c r="M165" s="19">
        <v>0</v>
      </c>
      <c r="N165" s="8">
        <f t="shared" si="149"/>
        <v>0</v>
      </c>
      <c r="O165" s="17" t="str">
        <f t="shared" si="133"/>
        <v>-</v>
      </c>
      <c r="P165" s="8">
        <v>0</v>
      </c>
      <c r="Q165" s="8">
        <v>0</v>
      </c>
      <c r="R165" s="19">
        <v>1103.57</v>
      </c>
      <c r="S165" s="8">
        <v>0</v>
      </c>
      <c r="T165" s="9">
        <f t="shared" si="135"/>
        <v>1103.57</v>
      </c>
      <c r="U165" s="17" t="str">
        <f t="shared" si="136"/>
        <v>-</v>
      </c>
      <c r="V165" s="108">
        <f t="shared" si="144"/>
        <v>1103.57</v>
      </c>
      <c r="W165" s="35" t="str">
        <f t="shared" si="138"/>
        <v>-</v>
      </c>
      <c r="X165" s="36"/>
      <c r="Y165" s="36"/>
      <c r="Z165" s="36"/>
      <c r="AA165" s="36"/>
      <c r="AB165" s="36"/>
      <c r="AC165" s="36"/>
      <c r="AD165" s="36"/>
      <c r="AE165" s="43"/>
    </row>
    <row r="166" spans="1:31" x14ac:dyDescent="0.3">
      <c r="A166" s="2" t="s">
        <v>301</v>
      </c>
      <c r="B166" s="2" t="s">
        <v>279</v>
      </c>
      <c r="C166" s="30"/>
      <c r="D166" s="8">
        <v>0</v>
      </c>
      <c r="E166" s="8">
        <v>0</v>
      </c>
      <c r="F166" s="19">
        <v>0</v>
      </c>
      <c r="G166" s="8">
        <v>0</v>
      </c>
      <c r="H166" s="9">
        <f t="shared" si="139"/>
        <v>0</v>
      </c>
      <c r="I166" s="17" t="str">
        <f t="shared" si="131"/>
        <v>-</v>
      </c>
      <c r="J166" s="8">
        <v>0</v>
      </c>
      <c r="K166" s="8">
        <v>0</v>
      </c>
      <c r="L166" s="8">
        <v>0</v>
      </c>
      <c r="M166" s="19">
        <v>0</v>
      </c>
      <c r="N166" s="8">
        <f t="shared" si="149"/>
        <v>0</v>
      </c>
      <c r="O166" s="17" t="str">
        <f t="shared" si="133"/>
        <v>-</v>
      </c>
      <c r="P166" s="8">
        <v>0</v>
      </c>
      <c r="Q166" s="8">
        <v>0</v>
      </c>
      <c r="R166" s="19">
        <v>0</v>
      </c>
      <c r="S166" s="8">
        <v>0</v>
      </c>
      <c r="T166" s="9">
        <f t="shared" si="135"/>
        <v>0</v>
      </c>
      <c r="U166" s="17" t="str">
        <f t="shared" si="136"/>
        <v>-</v>
      </c>
      <c r="V166" s="108">
        <f t="shared" si="144"/>
        <v>0</v>
      </c>
      <c r="W166" s="35" t="str">
        <f t="shared" si="138"/>
        <v>-</v>
      </c>
      <c r="X166" s="36"/>
      <c r="Y166" s="36"/>
      <c r="Z166" s="36"/>
      <c r="AA166" s="36"/>
      <c r="AB166" s="36"/>
      <c r="AC166" s="36"/>
      <c r="AD166" s="36"/>
      <c r="AE166" s="43"/>
    </row>
    <row r="167" spans="1:31" x14ac:dyDescent="0.3">
      <c r="A167" s="2" t="s">
        <v>302</v>
      </c>
      <c r="B167" s="2" t="s">
        <v>281</v>
      </c>
      <c r="C167" s="30"/>
      <c r="D167" s="8">
        <v>0</v>
      </c>
      <c r="E167" s="8">
        <v>0</v>
      </c>
      <c r="F167" s="19">
        <v>0</v>
      </c>
      <c r="G167" s="8">
        <v>0</v>
      </c>
      <c r="H167" s="9">
        <f t="shared" si="139"/>
        <v>0</v>
      </c>
      <c r="I167" s="17" t="str">
        <f t="shared" si="131"/>
        <v>-</v>
      </c>
      <c r="J167" s="8">
        <v>0</v>
      </c>
      <c r="K167" s="8">
        <v>0</v>
      </c>
      <c r="L167" s="8">
        <v>0</v>
      </c>
      <c r="M167" s="19">
        <v>0</v>
      </c>
      <c r="N167" s="8">
        <f t="shared" si="149"/>
        <v>0</v>
      </c>
      <c r="O167" s="17" t="str">
        <f t="shared" si="133"/>
        <v>-</v>
      </c>
      <c r="P167" s="8">
        <v>0</v>
      </c>
      <c r="Q167" s="8">
        <v>0</v>
      </c>
      <c r="R167" s="19">
        <v>110909</v>
      </c>
      <c r="S167" s="8">
        <v>0</v>
      </c>
      <c r="T167" s="9">
        <f t="shared" si="135"/>
        <v>110909</v>
      </c>
      <c r="U167" s="17" t="str">
        <f t="shared" si="136"/>
        <v>-</v>
      </c>
      <c r="V167" s="108">
        <f t="shared" si="144"/>
        <v>110909</v>
      </c>
      <c r="W167" s="35" t="str">
        <f t="shared" si="138"/>
        <v>-</v>
      </c>
      <c r="X167" s="36"/>
      <c r="Y167" s="36"/>
      <c r="Z167" s="36"/>
      <c r="AA167" s="36"/>
      <c r="AB167" s="36"/>
      <c r="AC167" s="36"/>
      <c r="AD167" s="36"/>
      <c r="AE167" s="43"/>
    </row>
    <row r="168" spans="1:31" x14ac:dyDescent="0.3">
      <c r="A168" s="2" t="s">
        <v>303</v>
      </c>
      <c r="B168" s="2" t="s">
        <v>283</v>
      </c>
      <c r="C168" s="30"/>
      <c r="D168" s="8">
        <v>0</v>
      </c>
      <c r="E168" s="8">
        <v>0</v>
      </c>
      <c r="F168" s="19">
        <v>0</v>
      </c>
      <c r="G168" s="8">
        <v>0</v>
      </c>
      <c r="H168" s="9">
        <f t="shared" si="139"/>
        <v>0</v>
      </c>
      <c r="I168" s="17" t="str">
        <f t="shared" si="131"/>
        <v>-</v>
      </c>
      <c r="J168" s="8">
        <v>0</v>
      </c>
      <c r="K168" s="8">
        <v>0</v>
      </c>
      <c r="L168" s="8">
        <v>0</v>
      </c>
      <c r="M168" s="19">
        <v>0</v>
      </c>
      <c r="N168" s="8">
        <f t="shared" si="149"/>
        <v>0</v>
      </c>
      <c r="O168" s="17" t="str">
        <f t="shared" si="133"/>
        <v>-</v>
      </c>
      <c r="P168" s="8">
        <v>0</v>
      </c>
      <c r="Q168" s="8">
        <v>0</v>
      </c>
      <c r="R168" s="19">
        <v>0</v>
      </c>
      <c r="S168" s="8">
        <v>0</v>
      </c>
      <c r="T168" s="9">
        <f t="shared" si="135"/>
        <v>0</v>
      </c>
      <c r="U168" s="17" t="str">
        <f t="shared" si="136"/>
        <v>-</v>
      </c>
      <c r="V168" s="108">
        <f t="shared" si="144"/>
        <v>0</v>
      </c>
      <c r="W168" s="35" t="str">
        <f t="shared" si="138"/>
        <v>-</v>
      </c>
      <c r="X168" s="36"/>
      <c r="Y168" s="36"/>
      <c r="Z168" s="36"/>
      <c r="AA168" s="36"/>
      <c r="AB168" s="36"/>
      <c r="AC168" s="36"/>
      <c r="AD168" s="36"/>
      <c r="AE168" s="43"/>
    </row>
    <row r="169" spans="1:31" x14ac:dyDescent="0.3">
      <c r="A169" s="2" t="s">
        <v>304</v>
      </c>
      <c r="B169" s="2" t="s">
        <v>286</v>
      </c>
      <c r="C169" s="30"/>
      <c r="D169" s="8">
        <v>0</v>
      </c>
      <c r="E169" s="8">
        <v>0</v>
      </c>
      <c r="F169" s="19">
        <v>0</v>
      </c>
      <c r="G169" s="8">
        <v>0</v>
      </c>
      <c r="H169" s="9">
        <f t="shared" si="139"/>
        <v>0</v>
      </c>
      <c r="I169" s="17" t="str">
        <f t="shared" si="131"/>
        <v>-</v>
      </c>
      <c r="J169" s="8">
        <v>0</v>
      </c>
      <c r="K169" s="8">
        <v>0</v>
      </c>
      <c r="L169" s="8">
        <v>0</v>
      </c>
      <c r="M169" s="19">
        <v>0</v>
      </c>
      <c r="N169" s="8">
        <f t="shared" si="149"/>
        <v>0</v>
      </c>
      <c r="O169" s="17" t="str">
        <f t="shared" si="133"/>
        <v>-</v>
      </c>
      <c r="P169" s="8">
        <v>0</v>
      </c>
      <c r="Q169" s="8">
        <v>0</v>
      </c>
      <c r="R169" s="19">
        <v>0</v>
      </c>
      <c r="S169" s="8">
        <v>0</v>
      </c>
      <c r="T169" s="9">
        <f t="shared" si="135"/>
        <v>0</v>
      </c>
      <c r="U169" s="17" t="str">
        <f t="shared" si="136"/>
        <v>-</v>
      </c>
      <c r="V169" s="108">
        <f t="shared" si="144"/>
        <v>0</v>
      </c>
      <c r="W169" s="35" t="str">
        <f t="shared" si="138"/>
        <v>-</v>
      </c>
      <c r="X169" s="36"/>
      <c r="Y169" s="36"/>
      <c r="Z169" s="36"/>
      <c r="AA169" s="36"/>
      <c r="AB169" s="36"/>
      <c r="AC169" s="36"/>
      <c r="AD169" s="36"/>
      <c r="AE169" s="43"/>
    </row>
    <row r="170" spans="1:31" x14ac:dyDescent="0.3">
      <c r="A170" s="11"/>
      <c r="B170" s="11"/>
      <c r="C170" s="137"/>
      <c r="X170" s="36"/>
      <c r="Y170" s="36"/>
      <c r="Z170" s="36"/>
      <c r="AA170" s="36"/>
      <c r="AB170" s="36"/>
      <c r="AC170" s="36"/>
      <c r="AD170" s="36"/>
      <c r="AE170" s="43"/>
    </row>
    <row r="171" spans="1:31" ht="27.6" x14ac:dyDescent="0.3">
      <c r="A171" s="11"/>
      <c r="B171" s="12" t="s">
        <v>305</v>
      </c>
      <c r="C171" s="131"/>
      <c r="X171" s="36"/>
      <c r="Y171" s="36"/>
      <c r="Z171" s="36"/>
      <c r="AA171" s="36"/>
      <c r="AB171" s="36"/>
      <c r="AC171" s="36"/>
      <c r="AD171" s="36"/>
      <c r="AE171" s="43"/>
    </row>
    <row r="172" spans="1:31" x14ac:dyDescent="0.3">
      <c r="A172" s="11"/>
      <c r="B172" s="11"/>
      <c r="C172" s="137"/>
      <c r="X172" s="36"/>
      <c r="Y172" s="36"/>
      <c r="Z172" s="36"/>
      <c r="AA172" s="36"/>
      <c r="AB172" s="36"/>
      <c r="AC172" s="36"/>
      <c r="AD172" s="36"/>
      <c r="AE172" s="43"/>
    </row>
    <row r="173" spans="1:31" ht="42" customHeight="1" x14ac:dyDescent="0.3">
      <c r="A173" s="11"/>
      <c r="B173" s="3" t="s">
        <v>306</v>
      </c>
      <c r="C173" s="132" t="s">
        <v>5</v>
      </c>
      <c r="D173" s="33" t="s">
        <v>6</v>
      </c>
      <c r="E173" s="33" t="s">
        <v>7</v>
      </c>
      <c r="F173" s="32" t="s">
        <v>8</v>
      </c>
      <c r="G173" s="33" t="s">
        <v>9</v>
      </c>
      <c r="H173" s="32" t="s">
        <v>10</v>
      </c>
      <c r="I173" s="4" t="s">
        <v>11</v>
      </c>
      <c r="J173" s="33" t="s">
        <v>12</v>
      </c>
      <c r="K173" s="32" t="s">
        <v>13</v>
      </c>
      <c r="L173" s="32" t="s">
        <v>14</v>
      </c>
      <c r="M173" s="129" t="s">
        <v>15</v>
      </c>
      <c r="N173" s="32" t="s">
        <v>16</v>
      </c>
      <c r="O173" s="4" t="s">
        <v>17</v>
      </c>
      <c r="P173" s="32" t="s">
        <v>18</v>
      </c>
      <c r="Q173" s="32" t="s">
        <v>19</v>
      </c>
      <c r="R173" s="32" t="s">
        <v>20</v>
      </c>
      <c r="S173" s="32" t="s">
        <v>21</v>
      </c>
      <c r="T173" s="32" t="s">
        <v>22</v>
      </c>
      <c r="U173" s="5" t="s">
        <v>23</v>
      </c>
      <c r="V173" s="111" t="s">
        <v>24</v>
      </c>
      <c r="W173" s="34" t="s">
        <v>25</v>
      </c>
      <c r="X173" s="36"/>
      <c r="Y173" s="36"/>
      <c r="Z173" s="36"/>
      <c r="AA173" s="36"/>
      <c r="AB173" s="36"/>
      <c r="AC173" s="36"/>
      <c r="AD173" s="36"/>
      <c r="AE173" s="43"/>
    </row>
    <row r="174" spans="1:31" x14ac:dyDescent="0.3">
      <c r="A174" s="16" t="s">
        <v>307</v>
      </c>
      <c r="B174" s="16" t="s">
        <v>308</v>
      </c>
      <c r="C174" s="133"/>
      <c r="D174" s="6">
        <f>D175+D178+D179+D180+D181</f>
        <v>11096765.300000001</v>
      </c>
      <c r="E174" s="6">
        <f>E175+E178+E179+E180+E181</f>
        <v>11582382.870000001</v>
      </c>
      <c r="F174" s="6">
        <f>F175+F178+F179+F180+F181</f>
        <v>11860316.01</v>
      </c>
      <c r="G174" s="6">
        <f>G175+G178+G179+G180+G181</f>
        <v>11564862.349999998</v>
      </c>
      <c r="H174" s="9">
        <f t="shared" ref="H174:H192" si="150">G174</f>
        <v>11564862.349999998</v>
      </c>
      <c r="I174" s="17" t="str">
        <f t="shared" ref="I174:I192" si="151">IF(C174=0,"-",H174/C174)</f>
        <v>-</v>
      </c>
      <c r="J174" s="6">
        <f>J175+J178+J179+J180+J181</f>
        <v>11680604.970000001</v>
      </c>
      <c r="K174" s="6">
        <f>K175+K178+K179+K180+K181</f>
        <v>18646098.299999997</v>
      </c>
      <c r="L174" s="6">
        <f>L175+L178+L179+L180+L181</f>
        <v>21170300.150000006</v>
      </c>
      <c r="M174" s="6">
        <f>M175+M178+M179+M180+M181</f>
        <v>21265947.77</v>
      </c>
      <c r="N174" s="9">
        <f>M174</f>
        <v>21265947.77</v>
      </c>
      <c r="O174" s="17" t="str">
        <f t="shared" ref="O174:O192" si="152">IF(C174=0,"-",N174/C174)</f>
        <v>-</v>
      </c>
      <c r="P174" s="6">
        <f>P175+P178+P179+P180+P181</f>
        <v>21783593.519999996</v>
      </c>
      <c r="Q174" s="6">
        <f>Q175+Q178+Q179+Q180+Q181</f>
        <v>24725055.580000002</v>
      </c>
      <c r="R174" s="6">
        <f>R175+R178+R179+R180+R181</f>
        <v>28826970.390000001</v>
      </c>
      <c r="S174" s="6">
        <f>S175+S178+S179+S180+S181</f>
        <v>30953371.940000005</v>
      </c>
      <c r="T174" s="9">
        <f t="shared" ref="T174:T192" si="153">S174</f>
        <v>30953371.940000005</v>
      </c>
      <c r="U174" s="17" t="str">
        <f t="shared" ref="U174:U192" si="154">IF(C174=0,"-",T174/C174)</f>
        <v>-</v>
      </c>
      <c r="V174" s="108">
        <f>T174</f>
        <v>30953371.940000005</v>
      </c>
      <c r="W174" s="35" t="str">
        <f t="shared" ref="W174:W192" si="155">IF(C174=0,"-",V174/C174)</f>
        <v>-</v>
      </c>
      <c r="X174" s="36"/>
      <c r="Y174" s="36"/>
      <c r="Z174" s="36"/>
      <c r="AA174" s="36"/>
      <c r="AB174" s="36"/>
      <c r="AC174" s="36"/>
      <c r="AD174" s="36"/>
      <c r="AE174" s="43"/>
    </row>
    <row r="175" spans="1:31" x14ac:dyDescent="0.3">
      <c r="A175" s="2" t="s">
        <v>309</v>
      </c>
      <c r="B175" s="2" t="s">
        <v>310</v>
      </c>
      <c r="C175" s="30"/>
      <c r="D175" s="31">
        <f>D176+D177</f>
        <v>13837781.82</v>
      </c>
      <c r="E175" s="31">
        <f t="shared" ref="E175" si="156">E176+E177</f>
        <v>14723966.550000001</v>
      </c>
      <c r="F175" s="31">
        <f>F176+F177</f>
        <v>15209584.119999999</v>
      </c>
      <c r="G175" s="31">
        <f>G176+G177</f>
        <v>15487517.26</v>
      </c>
      <c r="H175" s="9">
        <f t="shared" si="150"/>
        <v>15487517.26</v>
      </c>
      <c r="I175" s="26" t="str">
        <f>IF(C175=0,"-",H175/C175)</f>
        <v>-</v>
      </c>
      <c r="J175" s="31">
        <f>J176+J177</f>
        <v>15192063.6</v>
      </c>
      <c r="K175" s="31">
        <f>K176+K177</f>
        <v>24737952.219999999</v>
      </c>
      <c r="L175" s="31">
        <f>L176+L177</f>
        <v>26988372.550000001</v>
      </c>
      <c r="M175" s="31">
        <f>M176+M177</f>
        <v>29512574.399999999</v>
      </c>
      <c r="N175" s="9">
        <f>M175</f>
        <v>29512574.399999999</v>
      </c>
      <c r="O175" s="26" t="str">
        <f t="shared" si="152"/>
        <v>-</v>
      </c>
      <c r="P175" s="31">
        <f>P176+P177</f>
        <v>29608222.02</v>
      </c>
      <c r="Q175" s="31">
        <f t="shared" ref="Q175" si="157">Q176+Q177</f>
        <v>30125866.77</v>
      </c>
      <c r="R175" s="31">
        <f>R176+R177</f>
        <v>33067328.829999998</v>
      </c>
      <c r="S175" s="31">
        <f>S176+S177</f>
        <v>37169243.640000001</v>
      </c>
      <c r="T175" s="9">
        <f t="shared" si="153"/>
        <v>37169243.640000001</v>
      </c>
      <c r="U175" s="26" t="str">
        <f t="shared" si="154"/>
        <v>-</v>
      </c>
      <c r="V175" s="108">
        <f t="shared" ref="V175:V192" si="158">T175</f>
        <v>37169243.640000001</v>
      </c>
      <c r="W175" s="37" t="str">
        <f t="shared" si="155"/>
        <v>-</v>
      </c>
      <c r="X175" s="36"/>
      <c r="Y175" s="36"/>
      <c r="Z175" s="36"/>
      <c r="AA175" s="36"/>
      <c r="AB175" s="36"/>
      <c r="AC175" s="36"/>
      <c r="AD175" s="36"/>
      <c r="AE175" s="43"/>
    </row>
    <row r="176" spans="1:31" x14ac:dyDescent="0.3">
      <c r="A176" s="2" t="s">
        <v>311</v>
      </c>
      <c r="B176" s="2" t="s">
        <v>312</v>
      </c>
      <c r="C176" s="30"/>
      <c r="D176" s="25">
        <f>Jan!H131</f>
        <v>10210580.57</v>
      </c>
      <c r="E176" s="25">
        <f>Fev!H131</f>
        <v>11096765.300000001</v>
      </c>
      <c r="F176" s="25">
        <f>Mar!H137</f>
        <v>11582382.869999999</v>
      </c>
      <c r="G176" s="25">
        <f>Abr!D136</f>
        <v>11860316.01</v>
      </c>
      <c r="H176" s="9">
        <f t="shared" si="150"/>
        <v>11860316.01</v>
      </c>
      <c r="I176" s="26" t="str">
        <f>IF(C176=0,"-",H176/C176)</f>
        <v>-</v>
      </c>
      <c r="J176" s="25">
        <f>Mai!H133</f>
        <v>11564862.35</v>
      </c>
      <c r="K176" s="25">
        <f>Jun!H131</f>
        <v>11680604.970000001</v>
      </c>
      <c r="L176" s="25">
        <f>Jul!H131</f>
        <v>18646098.300000001</v>
      </c>
      <c r="M176" s="25">
        <f>Ago!H130</f>
        <v>21170300.149999999</v>
      </c>
      <c r="N176" s="9">
        <f t="shared" ref="N176:N192" si="159">M176</f>
        <v>21170300.149999999</v>
      </c>
      <c r="O176" s="26" t="str">
        <f t="shared" si="152"/>
        <v>-</v>
      </c>
      <c r="P176" s="25">
        <f>Set!D130</f>
        <v>21265947.77</v>
      </c>
      <c r="Q176" s="25">
        <f>Out!H134</f>
        <v>21783593.52</v>
      </c>
      <c r="R176" s="25">
        <f>Nov!H133</f>
        <v>24725055.579999998</v>
      </c>
      <c r="S176" s="25">
        <f>Dez!H136</f>
        <v>28826970.390000001</v>
      </c>
      <c r="T176" s="9">
        <f t="shared" si="153"/>
        <v>28826970.390000001</v>
      </c>
      <c r="U176" s="26" t="str">
        <f t="shared" si="154"/>
        <v>-</v>
      </c>
      <c r="V176" s="108">
        <f t="shared" si="158"/>
        <v>28826970.390000001</v>
      </c>
      <c r="W176" s="37" t="str">
        <f t="shared" si="155"/>
        <v>-</v>
      </c>
      <c r="X176" s="36"/>
      <c r="Y176" s="36"/>
      <c r="Z176" s="36"/>
      <c r="AA176" s="36"/>
      <c r="AB176" s="36"/>
      <c r="AC176" s="36"/>
      <c r="AD176" s="36"/>
      <c r="AE176" s="43"/>
    </row>
    <row r="177" spans="1:31" x14ac:dyDescent="0.3">
      <c r="A177" s="2" t="s">
        <v>313</v>
      </c>
      <c r="B177" s="2" t="s">
        <v>314</v>
      </c>
      <c r="C177" s="30"/>
      <c r="D177" s="25">
        <f>D8</f>
        <v>3627201.25</v>
      </c>
      <c r="E177" s="25">
        <f>E8</f>
        <v>3627201.25</v>
      </c>
      <c r="F177" s="25">
        <f>F8</f>
        <v>3627201.25</v>
      </c>
      <c r="G177" s="25">
        <f>G8</f>
        <v>3627201.25</v>
      </c>
      <c r="H177" s="9">
        <f t="shared" si="150"/>
        <v>3627201.25</v>
      </c>
      <c r="I177" s="26" t="str">
        <f>IF(C177=0,"-",H177/C177)</f>
        <v>-</v>
      </c>
      <c r="J177" s="25">
        <f>J8</f>
        <v>3627201.25</v>
      </c>
      <c r="K177" s="25">
        <f>K8</f>
        <v>13057347.25</v>
      </c>
      <c r="L177" s="25">
        <f>L8</f>
        <v>8342274.25</v>
      </c>
      <c r="M177" s="25">
        <f>M8</f>
        <v>8342274.25</v>
      </c>
      <c r="N177" s="9">
        <f t="shared" si="159"/>
        <v>8342274.25</v>
      </c>
      <c r="O177" s="26" t="str">
        <f t="shared" si="152"/>
        <v>-</v>
      </c>
      <c r="P177" s="25">
        <f>P8</f>
        <v>8342274.25</v>
      </c>
      <c r="Q177" s="25">
        <f>Q8</f>
        <v>8342273.25</v>
      </c>
      <c r="R177" s="25">
        <f>R8</f>
        <v>8342273.25</v>
      </c>
      <c r="S177" s="25">
        <f>S8</f>
        <v>8342273.25</v>
      </c>
      <c r="T177" s="9">
        <f t="shared" si="153"/>
        <v>8342273.25</v>
      </c>
      <c r="U177" s="26" t="str">
        <f t="shared" si="154"/>
        <v>-</v>
      </c>
      <c r="V177" s="108">
        <f t="shared" si="158"/>
        <v>8342273.25</v>
      </c>
      <c r="W177" s="37" t="str">
        <f t="shared" si="155"/>
        <v>-</v>
      </c>
      <c r="X177" s="36"/>
      <c r="Y177" s="36"/>
      <c r="Z177" s="36"/>
      <c r="AA177" s="36"/>
      <c r="AB177" s="36"/>
      <c r="AC177" s="36"/>
      <c r="AD177" s="36"/>
      <c r="AE177" s="43"/>
    </row>
    <row r="178" spans="1:31" x14ac:dyDescent="0.3">
      <c r="A178" s="2" t="s">
        <v>315</v>
      </c>
      <c r="B178" s="2" t="s">
        <v>316</v>
      </c>
      <c r="C178" s="30"/>
      <c r="D178" s="39">
        <f>D36+D43+Jan!I140</f>
        <v>168292.33</v>
      </c>
      <c r="E178" s="39">
        <f>E36+E43+Fev!I140</f>
        <v>114728.18000000001</v>
      </c>
      <c r="F178" s="39">
        <f>F36+F43+Mar!I146</f>
        <v>105475.73999999999</v>
      </c>
      <c r="G178" s="39">
        <f>G36+G43+Abr!E142</f>
        <v>163367.84</v>
      </c>
      <c r="H178" s="9">
        <f t="shared" si="150"/>
        <v>163367.84</v>
      </c>
      <c r="I178" s="26" t="str">
        <f>IF(C178=0,"-",H178/C178)</f>
        <v>-</v>
      </c>
      <c r="J178" s="39">
        <f>J36+J43+Mai!I139</f>
        <v>145410.79999999999</v>
      </c>
      <c r="K178" s="39">
        <f>K36+K43+Jun!I137-Jun!J137</f>
        <v>-966493.87</v>
      </c>
      <c r="L178" s="39">
        <f>L36+L43+Jul!I137-Jul!J137</f>
        <v>-1851132.13</v>
      </c>
      <c r="M178" s="39">
        <f>M36+M43+Ago!I136-Ago!J136</f>
        <v>-3497735.3099999996</v>
      </c>
      <c r="N178" s="9">
        <f>M178</f>
        <v>-3497735.3099999996</v>
      </c>
      <c r="O178" s="26" t="str">
        <f t="shared" si="152"/>
        <v>-</v>
      </c>
      <c r="P178" s="39">
        <f>P36+P43+Set!E136-Set!F136</f>
        <v>-2860563.5100000002</v>
      </c>
      <c r="Q178" s="39">
        <f>Q36+Q43+Out!I140-Out!J140</f>
        <v>-703221.87</v>
      </c>
      <c r="R178" s="39">
        <f>R36+R43+Nov!I139-Nov!J139</f>
        <v>95057.890000000014</v>
      </c>
      <c r="S178" s="39">
        <f>S36+S43+Dez!I142-Dez!J142</f>
        <v>-1274182.6200000001</v>
      </c>
      <c r="T178" s="9">
        <f t="shared" si="153"/>
        <v>-1274182.6200000001</v>
      </c>
      <c r="U178" s="26" t="str">
        <f t="shared" si="154"/>
        <v>-</v>
      </c>
      <c r="V178" s="108">
        <f t="shared" si="158"/>
        <v>-1274182.6200000001</v>
      </c>
      <c r="W178" s="37" t="str">
        <f t="shared" si="155"/>
        <v>-</v>
      </c>
      <c r="X178" s="36"/>
      <c r="Y178" s="36"/>
      <c r="Z178" s="36"/>
      <c r="AA178" s="36"/>
      <c r="AB178" s="36"/>
      <c r="AC178" s="36"/>
      <c r="AD178" s="36"/>
      <c r="AE178" s="43"/>
    </row>
    <row r="179" spans="1:31" x14ac:dyDescent="0.3">
      <c r="A179" s="2" t="s">
        <v>317</v>
      </c>
      <c r="B179" s="2" t="s">
        <v>318</v>
      </c>
      <c r="C179" s="30"/>
      <c r="D179" s="25">
        <f>D42</f>
        <v>92107.81</v>
      </c>
      <c r="E179" s="25">
        <f>E42</f>
        <v>108659.14</v>
      </c>
      <c r="F179" s="25">
        <f>F42</f>
        <v>142358.19</v>
      </c>
      <c r="G179" s="25">
        <f>G42</f>
        <v>132867.85999999999</v>
      </c>
      <c r="H179" s="9">
        <f t="shared" si="150"/>
        <v>132867.85999999999</v>
      </c>
      <c r="I179" s="26" t="str">
        <f t="shared" si="151"/>
        <v>-</v>
      </c>
      <c r="J179" s="25">
        <f>J42</f>
        <v>165532.82999999999</v>
      </c>
      <c r="K179" s="25">
        <f>K42</f>
        <v>226107.11</v>
      </c>
      <c r="L179" s="25">
        <f>L42</f>
        <v>264635.59999999998</v>
      </c>
      <c r="M179" s="25">
        <f>M42</f>
        <v>331630.40999999997</v>
      </c>
      <c r="N179" s="9">
        <f t="shared" si="159"/>
        <v>331630.40999999997</v>
      </c>
      <c r="O179" s="26" t="str">
        <f t="shared" si="152"/>
        <v>-</v>
      </c>
      <c r="P179" s="25">
        <f>P42</f>
        <v>315845.65000000002</v>
      </c>
      <c r="Q179" s="25">
        <f>Q42</f>
        <v>304291.01</v>
      </c>
      <c r="R179" s="25">
        <f>R42</f>
        <v>328801.09000000003</v>
      </c>
      <c r="S179" s="25">
        <f>S42</f>
        <v>368600.53</v>
      </c>
      <c r="T179" s="9">
        <f t="shared" si="153"/>
        <v>368600.53</v>
      </c>
      <c r="U179" s="26" t="str">
        <f t="shared" si="154"/>
        <v>-</v>
      </c>
      <c r="V179" s="108">
        <f t="shared" si="158"/>
        <v>368600.53</v>
      </c>
      <c r="W179" s="37" t="str">
        <f t="shared" si="155"/>
        <v>-</v>
      </c>
      <c r="X179" s="36"/>
      <c r="Y179" s="36"/>
      <c r="Z179" s="36"/>
      <c r="AA179" s="36"/>
      <c r="AB179" s="36"/>
      <c r="AC179" s="36"/>
      <c r="AD179" s="36"/>
      <c r="AE179" s="43"/>
    </row>
    <row r="180" spans="1:31" x14ac:dyDescent="0.3">
      <c r="A180" s="2" t="s">
        <v>319</v>
      </c>
      <c r="B180" s="2" t="s">
        <v>320</v>
      </c>
      <c r="C180" s="30"/>
      <c r="D180" s="39">
        <f>D48+D146</f>
        <v>-3001416.6599999997</v>
      </c>
      <c r="E180" s="39">
        <f t="shared" ref="E180:G180" si="160">E48+E146</f>
        <v>-3364970.9999999995</v>
      </c>
      <c r="F180" s="39">
        <f t="shared" si="160"/>
        <v>-3597102.0399999996</v>
      </c>
      <c r="G180" s="39">
        <f t="shared" si="160"/>
        <v>-4218890.6100000003</v>
      </c>
      <c r="H180" s="9">
        <f t="shared" si="150"/>
        <v>-4218890.6100000003</v>
      </c>
      <c r="I180" s="26" t="str">
        <f t="shared" si="151"/>
        <v>-</v>
      </c>
      <c r="J180" s="39">
        <f>J48+J146</f>
        <v>-3822402.26</v>
      </c>
      <c r="K180" s="39">
        <f>K48+K146</f>
        <v>-5351467.16</v>
      </c>
      <c r="L180" s="39">
        <f t="shared" ref="L180" si="161">L48+L146</f>
        <v>-4231575.8699999992</v>
      </c>
      <c r="M180" s="39">
        <f>M48+M146</f>
        <v>-5080521.7300000004</v>
      </c>
      <c r="N180" s="9">
        <f t="shared" si="159"/>
        <v>-5080521.7300000004</v>
      </c>
      <c r="O180" s="26" t="str">
        <f t="shared" si="152"/>
        <v>-</v>
      </c>
      <c r="P180" s="39">
        <f>P48+P146</f>
        <v>-5279910.6399999997</v>
      </c>
      <c r="Q180" s="39">
        <f>Q48+Q146</f>
        <v>-5001880.3299999991</v>
      </c>
      <c r="R180" s="39">
        <f t="shared" ref="R180:S180" si="162">R48+R146</f>
        <v>-4664217.42</v>
      </c>
      <c r="S180" s="39">
        <f t="shared" si="162"/>
        <v>-5310289.6100000003</v>
      </c>
      <c r="T180" s="9">
        <f t="shared" si="153"/>
        <v>-5310289.6100000003</v>
      </c>
      <c r="U180" s="26" t="str">
        <f t="shared" si="154"/>
        <v>-</v>
      </c>
      <c r="V180" s="108">
        <f t="shared" si="158"/>
        <v>-5310289.6100000003</v>
      </c>
      <c r="W180" s="37" t="str">
        <f t="shared" si="155"/>
        <v>-</v>
      </c>
      <c r="X180" s="36"/>
      <c r="Y180" s="36"/>
      <c r="Z180" s="36"/>
      <c r="AA180" s="36"/>
      <c r="AB180" s="36"/>
      <c r="AC180" s="36"/>
      <c r="AD180" s="36"/>
      <c r="AE180" s="43"/>
    </row>
    <row r="181" spans="1:31" x14ac:dyDescent="0.3">
      <c r="A181" s="2" t="s">
        <v>321</v>
      </c>
      <c r="B181" s="2" t="s">
        <v>322</v>
      </c>
      <c r="C181" s="30"/>
      <c r="D181" s="8">
        <v>0</v>
      </c>
      <c r="E181" s="8">
        <v>0</v>
      </c>
      <c r="F181" s="8">
        <v>0</v>
      </c>
      <c r="G181" s="8">
        <v>0</v>
      </c>
      <c r="H181" s="9">
        <f t="shared" si="150"/>
        <v>0</v>
      </c>
      <c r="I181" s="17" t="str">
        <f t="shared" si="151"/>
        <v>-</v>
      </c>
      <c r="J181" s="8">
        <v>0</v>
      </c>
      <c r="K181" s="8">
        <v>0</v>
      </c>
      <c r="L181" s="8">
        <v>0</v>
      </c>
      <c r="M181" s="8">
        <v>0</v>
      </c>
      <c r="N181" s="9">
        <f t="shared" si="159"/>
        <v>0</v>
      </c>
      <c r="O181" s="17" t="str">
        <f t="shared" si="152"/>
        <v>-</v>
      </c>
      <c r="P181" s="8">
        <v>0</v>
      </c>
      <c r="Q181" s="8">
        <v>0</v>
      </c>
      <c r="R181" s="8">
        <v>0</v>
      </c>
      <c r="S181" s="8">
        <v>0</v>
      </c>
      <c r="T181" s="9">
        <f t="shared" si="153"/>
        <v>0</v>
      </c>
      <c r="U181" s="17" t="str">
        <f t="shared" si="154"/>
        <v>-</v>
      </c>
      <c r="V181" s="108">
        <f t="shared" si="158"/>
        <v>0</v>
      </c>
      <c r="W181" s="35" t="str">
        <f t="shared" si="155"/>
        <v>-</v>
      </c>
      <c r="X181" s="36"/>
      <c r="Y181" s="36"/>
      <c r="Z181" s="36"/>
      <c r="AA181" s="36"/>
      <c r="AB181" s="36"/>
      <c r="AC181" s="36"/>
      <c r="AD181" s="36"/>
      <c r="AE181" s="43"/>
    </row>
    <row r="182" spans="1:31" x14ac:dyDescent="0.3">
      <c r="A182" s="16" t="s">
        <v>323</v>
      </c>
      <c r="B182" s="16" t="s">
        <v>324</v>
      </c>
      <c r="C182" s="133"/>
      <c r="D182" s="6">
        <f t="shared" ref="D182:G182" si="163">SUM(D183:D185)</f>
        <v>0</v>
      </c>
      <c r="E182" s="6">
        <f t="shared" si="163"/>
        <v>0</v>
      </c>
      <c r="F182" s="6">
        <f t="shared" si="163"/>
        <v>0</v>
      </c>
      <c r="G182" s="6">
        <f t="shared" si="163"/>
        <v>0</v>
      </c>
      <c r="H182" s="9">
        <f t="shared" si="150"/>
        <v>0</v>
      </c>
      <c r="I182" s="17" t="str">
        <f t="shared" si="151"/>
        <v>-</v>
      </c>
      <c r="J182" s="6">
        <f t="shared" ref="J182:M182" si="164">SUM(J183:J185)</f>
        <v>0</v>
      </c>
      <c r="K182" s="6">
        <f t="shared" si="164"/>
        <v>0</v>
      </c>
      <c r="L182" s="6">
        <f t="shared" si="164"/>
        <v>0</v>
      </c>
      <c r="M182" s="6">
        <f t="shared" si="164"/>
        <v>0</v>
      </c>
      <c r="N182" s="9">
        <f t="shared" si="159"/>
        <v>0</v>
      </c>
      <c r="O182" s="17" t="str">
        <f t="shared" si="152"/>
        <v>-</v>
      </c>
      <c r="P182" s="6">
        <f t="shared" ref="P182:S182" si="165">SUM(P183:P185)</f>
        <v>0</v>
      </c>
      <c r="Q182" s="6">
        <f t="shared" si="165"/>
        <v>0</v>
      </c>
      <c r="R182" s="6">
        <f t="shared" si="165"/>
        <v>0</v>
      </c>
      <c r="S182" s="6">
        <f t="shared" si="165"/>
        <v>0</v>
      </c>
      <c r="T182" s="9">
        <f t="shared" si="153"/>
        <v>0</v>
      </c>
      <c r="U182" s="17" t="str">
        <f t="shared" si="154"/>
        <v>-</v>
      </c>
      <c r="V182" s="108">
        <f t="shared" si="158"/>
        <v>0</v>
      </c>
      <c r="W182" s="35" t="str">
        <f t="shared" si="155"/>
        <v>-</v>
      </c>
      <c r="X182" s="36"/>
      <c r="Y182" s="36"/>
      <c r="Z182" s="36"/>
      <c r="AA182" s="36"/>
      <c r="AB182" s="36"/>
      <c r="AC182" s="36"/>
      <c r="AD182" s="36"/>
      <c r="AE182" s="43"/>
    </row>
    <row r="183" spans="1:31" x14ac:dyDescent="0.3">
      <c r="A183" s="2" t="s">
        <v>325</v>
      </c>
      <c r="B183" s="2" t="s">
        <v>326</v>
      </c>
      <c r="C183" s="30"/>
      <c r="D183" s="8">
        <v>0</v>
      </c>
      <c r="E183" s="8">
        <v>0</v>
      </c>
      <c r="F183" s="8">
        <v>0</v>
      </c>
      <c r="G183" s="8">
        <v>0</v>
      </c>
      <c r="H183" s="9">
        <f t="shared" si="150"/>
        <v>0</v>
      </c>
      <c r="I183" s="17" t="str">
        <f t="shared" si="151"/>
        <v>-</v>
      </c>
      <c r="J183" s="8">
        <v>0</v>
      </c>
      <c r="K183" s="8">
        <v>0</v>
      </c>
      <c r="L183" s="8">
        <v>0</v>
      </c>
      <c r="M183" s="8">
        <v>0</v>
      </c>
      <c r="N183" s="9">
        <f t="shared" si="159"/>
        <v>0</v>
      </c>
      <c r="O183" s="17" t="str">
        <f t="shared" si="152"/>
        <v>-</v>
      </c>
      <c r="P183" s="8">
        <v>0</v>
      </c>
      <c r="Q183" s="8">
        <v>0</v>
      </c>
      <c r="R183" s="8">
        <v>0</v>
      </c>
      <c r="S183" s="8">
        <v>0</v>
      </c>
      <c r="T183" s="9">
        <f t="shared" si="153"/>
        <v>0</v>
      </c>
      <c r="U183" s="17" t="str">
        <f t="shared" si="154"/>
        <v>-</v>
      </c>
      <c r="V183" s="108">
        <f t="shared" si="158"/>
        <v>0</v>
      </c>
      <c r="W183" s="35" t="str">
        <f t="shared" si="155"/>
        <v>-</v>
      </c>
      <c r="X183" s="36"/>
      <c r="Y183" s="36"/>
      <c r="Z183" s="36"/>
      <c r="AA183" s="36"/>
      <c r="AB183" s="36"/>
      <c r="AC183" s="36"/>
      <c r="AD183" s="36"/>
      <c r="AE183" s="43"/>
    </row>
    <row r="184" spans="1:31" x14ac:dyDescent="0.3">
      <c r="A184" s="2" t="s">
        <v>327</v>
      </c>
      <c r="B184" s="2" t="s">
        <v>328</v>
      </c>
      <c r="C184" s="30"/>
      <c r="D184" s="8">
        <v>0</v>
      </c>
      <c r="E184" s="8">
        <v>0</v>
      </c>
      <c r="F184" s="8">
        <v>0</v>
      </c>
      <c r="G184" s="8">
        <v>0</v>
      </c>
      <c r="H184" s="9">
        <f t="shared" si="150"/>
        <v>0</v>
      </c>
      <c r="I184" s="17" t="str">
        <f t="shared" si="151"/>
        <v>-</v>
      </c>
      <c r="J184" s="8">
        <v>0</v>
      </c>
      <c r="K184" s="8">
        <v>0</v>
      </c>
      <c r="L184" s="8">
        <v>0</v>
      </c>
      <c r="M184" s="8">
        <v>0</v>
      </c>
      <c r="N184" s="9">
        <f t="shared" si="159"/>
        <v>0</v>
      </c>
      <c r="O184" s="17" t="str">
        <f t="shared" si="152"/>
        <v>-</v>
      </c>
      <c r="P184" s="8">
        <v>0</v>
      </c>
      <c r="Q184" s="8">
        <v>0</v>
      </c>
      <c r="R184" s="8">
        <v>0</v>
      </c>
      <c r="S184" s="8">
        <v>0</v>
      </c>
      <c r="T184" s="9">
        <f t="shared" si="153"/>
        <v>0</v>
      </c>
      <c r="U184" s="17" t="str">
        <f t="shared" si="154"/>
        <v>-</v>
      </c>
      <c r="V184" s="108">
        <f t="shared" si="158"/>
        <v>0</v>
      </c>
      <c r="W184" s="35" t="str">
        <f t="shared" si="155"/>
        <v>-</v>
      </c>
      <c r="X184" s="36"/>
      <c r="Y184" s="36"/>
      <c r="Z184" s="36"/>
      <c r="AA184" s="36"/>
      <c r="AB184" s="36"/>
      <c r="AC184" s="36"/>
      <c r="AD184" s="36"/>
      <c r="AE184" s="43"/>
    </row>
    <row r="185" spans="1:31" x14ac:dyDescent="0.3">
      <c r="A185" s="2" t="s">
        <v>329</v>
      </c>
      <c r="B185" s="2" t="s">
        <v>330</v>
      </c>
      <c r="C185" s="30"/>
      <c r="D185" s="8">
        <v>0</v>
      </c>
      <c r="E185" s="8">
        <v>0</v>
      </c>
      <c r="F185" s="8">
        <v>0</v>
      </c>
      <c r="G185" s="8">
        <v>0</v>
      </c>
      <c r="H185" s="9">
        <f t="shared" si="150"/>
        <v>0</v>
      </c>
      <c r="I185" s="17" t="str">
        <f t="shared" si="151"/>
        <v>-</v>
      </c>
      <c r="J185" s="8">
        <v>0</v>
      </c>
      <c r="K185" s="8">
        <v>0</v>
      </c>
      <c r="L185" s="8">
        <v>0</v>
      </c>
      <c r="M185" s="8">
        <v>0</v>
      </c>
      <c r="N185" s="9">
        <f t="shared" si="159"/>
        <v>0</v>
      </c>
      <c r="O185" s="17" t="str">
        <f t="shared" si="152"/>
        <v>-</v>
      </c>
      <c r="P185" s="8">
        <v>0</v>
      </c>
      <c r="Q185" s="8">
        <v>0</v>
      </c>
      <c r="R185" s="8">
        <v>0</v>
      </c>
      <c r="S185" s="8">
        <v>0</v>
      </c>
      <c r="T185" s="9">
        <f t="shared" si="153"/>
        <v>0</v>
      </c>
      <c r="U185" s="17" t="str">
        <f t="shared" si="154"/>
        <v>-</v>
      </c>
      <c r="V185" s="108">
        <f t="shared" si="158"/>
        <v>0</v>
      </c>
      <c r="W185" s="35" t="str">
        <f t="shared" si="155"/>
        <v>-</v>
      </c>
      <c r="X185" s="36"/>
      <c r="Y185" s="36"/>
      <c r="Z185" s="36"/>
      <c r="AA185" s="36"/>
      <c r="AB185" s="36"/>
      <c r="AC185" s="36"/>
      <c r="AD185" s="36"/>
      <c r="AE185" s="43"/>
    </row>
    <row r="186" spans="1:31" x14ac:dyDescent="0.3">
      <c r="A186" s="16" t="s">
        <v>331</v>
      </c>
      <c r="B186" s="16" t="s">
        <v>332</v>
      </c>
      <c r="C186" s="133"/>
      <c r="D186" s="6">
        <f>SUM(D187:D192)</f>
        <v>15043397.540000001</v>
      </c>
      <c r="E186" s="6">
        <f t="shared" ref="E186" si="166">SUM(E187:E192)</f>
        <v>16033548.09</v>
      </c>
      <c r="F186" s="6">
        <f>SUM(F187:F192)</f>
        <v>16648443.970000003</v>
      </c>
      <c r="G186" s="6">
        <f t="shared" ref="G186" si="167">SUM(G187:G192)</f>
        <v>16959794.759999998</v>
      </c>
      <c r="H186" s="9">
        <f t="shared" si="150"/>
        <v>16959794.759999998</v>
      </c>
      <c r="I186" s="17" t="str">
        <f t="shared" si="151"/>
        <v>-</v>
      </c>
      <c r="J186" s="6">
        <f>SUM(J187:J192)</f>
        <v>17047311.859999999</v>
      </c>
      <c r="K186" s="6">
        <f t="shared" ref="K186" si="168">SUM(K187:K192)</f>
        <v>26017695.940000001</v>
      </c>
      <c r="L186" s="6">
        <f>SUM(L187:L192)</f>
        <v>29388174.450000003</v>
      </c>
      <c r="M186" s="6">
        <f t="shared" ref="M186" si="169">SUM(M187:M192)</f>
        <v>32050478.990000002</v>
      </c>
      <c r="N186" s="9">
        <f t="shared" si="159"/>
        <v>32050478.990000002</v>
      </c>
      <c r="O186" s="17" t="str">
        <f t="shared" si="152"/>
        <v>-</v>
      </c>
      <c r="P186" s="6">
        <f>SUM(P187:P192)</f>
        <v>31834792.780000001</v>
      </c>
      <c r="Q186" s="6">
        <f t="shared" ref="Q186" si="170">SUM(Q187:Q192)</f>
        <v>32897134.159999996</v>
      </c>
      <c r="R186" s="6">
        <f>SUM(R187:R192)</f>
        <v>34990055.229999997</v>
      </c>
      <c r="S186" s="6">
        <f t="shared" ref="S186" si="171">SUM(S187:S192)</f>
        <v>35066397.699999996</v>
      </c>
      <c r="T186" s="9">
        <f t="shared" si="153"/>
        <v>35066397.699999996</v>
      </c>
      <c r="U186" s="17" t="str">
        <f t="shared" si="154"/>
        <v>-</v>
      </c>
      <c r="V186" s="108">
        <f t="shared" si="158"/>
        <v>35066397.699999996</v>
      </c>
      <c r="W186" s="35" t="str">
        <f t="shared" si="155"/>
        <v>-</v>
      </c>
      <c r="X186" s="36"/>
      <c r="Y186" s="36"/>
      <c r="Z186" s="36"/>
      <c r="AA186" s="36"/>
      <c r="AB186" s="36"/>
      <c r="AC186" s="36"/>
      <c r="AD186" s="36"/>
      <c r="AE186" s="43"/>
    </row>
    <row r="187" spans="1:31" x14ac:dyDescent="0.3">
      <c r="A187" s="2" t="s">
        <v>333</v>
      </c>
      <c r="B187" s="2" t="s">
        <v>334</v>
      </c>
      <c r="C187" s="30"/>
      <c r="D187" s="8">
        <f>Jan!K12+Jan!K18</f>
        <v>12761259.140000001</v>
      </c>
      <c r="E187" s="8">
        <f>Fev!K12+Fev!K18</f>
        <v>13592216.129999999</v>
      </c>
      <c r="F187" s="8">
        <f>Mar!K12+Mar!K18</f>
        <v>14003594.9</v>
      </c>
      <c r="G187" s="8">
        <f>Abr!G11+Abr!G17</f>
        <v>14152408.92</v>
      </c>
      <c r="H187" s="9">
        <f t="shared" si="150"/>
        <v>14152408.92</v>
      </c>
      <c r="I187" s="17" t="str">
        <f t="shared" si="151"/>
        <v>-</v>
      </c>
      <c r="J187" s="8">
        <f>Mai!K11+Mai!K17</f>
        <v>14071432.790000001</v>
      </c>
      <c r="K187" s="8">
        <f>Jun!K11+Jun!K17</f>
        <v>22493228.130000003</v>
      </c>
      <c r="L187" s="8">
        <f>Jul!K11+Jul!K17</f>
        <v>25500527.18</v>
      </c>
      <c r="M187" s="8">
        <f>Ago!K11+Ago!K17</f>
        <v>27849959.82</v>
      </c>
      <c r="N187" s="9">
        <f t="shared" si="159"/>
        <v>27849959.82</v>
      </c>
      <c r="O187" s="17" t="str">
        <f t="shared" si="152"/>
        <v>-</v>
      </c>
      <c r="P187" s="8">
        <f>Set!G11+Set!G17</f>
        <v>27267675.129999999</v>
      </c>
      <c r="Q187" s="8">
        <f>Out!K11+Out!K17</f>
        <v>27959471.479999997</v>
      </c>
      <c r="R187" s="8">
        <f>Nov!K11+Nov!K17</f>
        <v>29677924.739999998</v>
      </c>
      <c r="S187" s="8">
        <f>Dez!K11+Dez!K17</f>
        <v>29366915.439999998</v>
      </c>
      <c r="T187" s="9">
        <f t="shared" si="153"/>
        <v>29366915.439999998</v>
      </c>
      <c r="U187" s="17" t="str">
        <f t="shared" si="154"/>
        <v>-</v>
      </c>
      <c r="V187" s="108">
        <f t="shared" si="158"/>
        <v>29366915.439999998</v>
      </c>
      <c r="W187" s="35" t="str">
        <f t="shared" si="155"/>
        <v>-</v>
      </c>
      <c r="X187" s="36"/>
      <c r="Y187" s="36"/>
      <c r="Z187" s="36"/>
      <c r="AA187" s="36"/>
      <c r="AB187" s="36"/>
      <c r="AC187" s="36"/>
      <c r="AD187" s="36"/>
      <c r="AE187" s="43"/>
    </row>
    <row r="188" spans="1:31" ht="12" customHeight="1" x14ac:dyDescent="0.3">
      <c r="A188" s="2" t="s">
        <v>335</v>
      </c>
      <c r="B188" s="2" t="s">
        <v>336</v>
      </c>
      <c r="C188" s="30"/>
      <c r="D188" s="8">
        <f>Jan!K15+Jan!K21</f>
        <v>10998.02</v>
      </c>
      <c r="E188" s="8">
        <f>Fev!K15+Fev!K21</f>
        <v>11064.380000000001</v>
      </c>
      <c r="F188" s="8">
        <f>Mar!K15+Mar!K21</f>
        <v>51382.729999999996</v>
      </c>
      <c r="G188" s="8">
        <f>Abr!G14+Abr!G20</f>
        <v>51621.68</v>
      </c>
      <c r="H188" s="9">
        <f t="shared" si="150"/>
        <v>51621.68</v>
      </c>
      <c r="I188" s="17" t="str">
        <f t="shared" si="151"/>
        <v>-</v>
      </c>
      <c r="J188" s="8">
        <f>Mai!K14+Mai!K20</f>
        <v>51975.02</v>
      </c>
      <c r="K188" s="8">
        <f>Jun!K14+Jun!K20</f>
        <v>52326.13</v>
      </c>
      <c r="L188" s="8">
        <f>Jul!K14+Jul!K20</f>
        <v>52739.17</v>
      </c>
      <c r="M188" s="8">
        <f>Ago!K14+Ago!K20</f>
        <v>20554.16</v>
      </c>
      <c r="N188" s="9">
        <f t="shared" si="159"/>
        <v>20554.16</v>
      </c>
      <c r="O188" s="17" t="str">
        <f t="shared" si="152"/>
        <v>-</v>
      </c>
      <c r="P188" s="8">
        <f>Set!G14+Set!G20</f>
        <v>20683.55</v>
      </c>
      <c r="Q188" s="8">
        <f>Out!K14+Out!K20</f>
        <v>20780.18</v>
      </c>
      <c r="R188" s="8">
        <f>Nov!K14+Nov!K20</f>
        <v>20878.37</v>
      </c>
      <c r="S188" s="8">
        <f>Dez!K14+Dez!K20</f>
        <v>20474.350000000002</v>
      </c>
      <c r="T188" s="9">
        <f t="shared" si="153"/>
        <v>20474.350000000002</v>
      </c>
      <c r="U188" s="17" t="str">
        <f t="shared" si="154"/>
        <v>-</v>
      </c>
      <c r="V188" s="108">
        <f t="shared" si="158"/>
        <v>20474.350000000002</v>
      </c>
      <c r="W188" s="35" t="str">
        <f t="shared" si="155"/>
        <v>-</v>
      </c>
      <c r="X188" s="36"/>
      <c r="Y188" s="36"/>
      <c r="Z188" s="36"/>
      <c r="AA188" s="36"/>
      <c r="AB188" s="36"/>
      <c r="AC188" s="36"/>
      <c r="AD188" s="36"/>
      <c r="AE188" s="43"/>
    </row>
    <row r="189" spans="1:31" x14ac:dyDescent="0.3">
      <c r="A189" s="2" t="s">
        <v>337</v>
      </c>
      <c r="B189" s="2" t="s">
        <v>338</v>
      </c>
      <c r="C189" s="30"/>
      <c r="D189" s="8">
        <v>0</v>
      </c>
      <c r="E189" s="8">
        <v>0</v>
      </c>
      <c r="F189" s="8">
        <v>0</v>
      </c>
      <c r="G189" s="8">
        <v>0</v>
      </c>
      <c r="H189" s="9">
        <f t="shared" si="150"/>
        <v>0</v>
      </c>
      <c r="I189" s="17" t="str">
        <f t="shared" si="151"/>
        <v>-</v>
      </c>
      <c r="J189" s="8">
        <v>0</v>
      </c>
      <c r="K189" s="8">
        <v>0</v>
      </c>
      <c r="L189" s="8">
        <v>0</v>
      </c>
      <c r="M189" s="8">
        <v>0</v>
      </c>
      <c r="N189" s="9">
        <f t="shared" si="159"/>
        <v>0</v>
      </c>
      <c r="O189" s="17" t="str">
        <f t="shared" si="152"/>
        <v>-</v>
      </c>
      <c r="P189" s="8">
        <v>0</v>
      </c>
      <c r="Q189" s="8">
        <v>0</v>
      </c>
      <c r="R189" s="8">
        <v>0</v>
      </c>
      <c r="S189" s="8">
        <v>0</v>
      </c>
      <c r="T189" s="9">
        <f t="shared" si="153"/>
        <v>0</v>
      </c>
      <c r="U189" s="17" t="str">
        <f t="shared" si="154"/>
        <v>-</v>
      </c>
      <c r="V189" s="108">
        <f t="shared" si="158"/>
        <v>0</v>
      </c>
      <c r="W189" s="35" t="str">
        <f t="shared" si="155"/>
        <v>-</v>
      </c>
      <c r="X189" s="36"/>
      <c r="Y189" s="36"/>
      <c r="Z189" s="36"/>
      <c r="AA189" s="36"/>
      <c r="AB189" s="36"/>
      <c r="AC189" s="36"/>
      <c r="AD189" s="36"/>
      <c r="AE189" s="43"/>
    </row>
    <row r="190" spans="1:31" x14ac:dyDescent="0.3">
      <c r="A190" s="2" t="s">
        <v>339</v>
      </c>
      <c r="B190" s="2" t="s">
        <v>340</v>
      </c>
      <c r="C190" s="30"/>
      <c r="D190" s="8">
        <f>Jan!K13+Jan!K19</f>
        <v>1604218.98</v>
      </c>
      <c r="E190" s="8">
        <f>Fev!K13+Fev!K19</f>
        <v>1722981.61</v>
      </c>
      <c r="F190" s="8">
        <f>Mar!K13+Mar!K19</f>
        <v>1844595.05</v>
      </c>
      <c r="G190" s="8">
        <f>Abr!G12+Abr!G18</f>
        <v>1965628.0999999999</v>
      </c>
      <c r="H190" s="9">
        <f t="shared" si="150"/>
        <v>1965628.0999999999</v>
      </c>
      <c r="I190" s="17" t="str">
        <f t="shared" si="151"/>
        <v>-</v>
      </c>
      <c r="J190" s="8">
        <f>Mai!K12+Mai!K18</f>
        <v>2090892.1099999999</v>
      </c>
      <c r="K190" s="8">
        <f>Jun!K12+Jun!K18</f>
        <v>2501227.9700000002</v>
      </c>
      <c r="L190" s="8">
        <f>Jul!K12+Jul!K18</f>
        <v>2772424.2800000003</v>
      </c>
      <c r="M190" s="8">
        <f>Ago!K12+Ago!K18</f>
        <v>3049148.5700000003</v>
      </c>
      <c r="N190" s="9">
        <f t="shared" si="159"/>
        <v>3049148.5700000003</v>
      </c>
      <c r="O190" s="17" t="str">
        <f t="shared" si="152"/>
        <v>-</v>
      </c>
      <c r="P190" s="8">
        <f>Set!G12+Set!G18</f>
        <v>3325986.16</v>
      </c>
      <c r="Q190" s="8">
        <f>Out!K12+Out!K18</f>
        <v>3603123.9699999997</v>
      </c>
      <c r="R190" s="8">
        <f>Nov!K12+Nov!K18</f>
        <v>3883253.91</v>
      </c>
      <c r="S190" s="8">
        <f>Dez!K12+Dez!K18</f>
        <v>4172376.6100000003</v>
      </c>
      <c r="T190" s="9">
        <f t="shared" si="153"/>
        <v>4172376.6100000003</v>
      </c>
      <c r="U190" s="17" t="str">
        <f t="shared" si="154"/>
        <v>-</v>
      </c>
      <c r="V190" s="108">
        <f t="shared" si="158"/>
        <v>4172376.6100000003</v>
      </c>
      <c r="W190" s="35" t="str">
        <f t="shared" si="155"/>
        <v>-</v>
      </c>
      <c r="X190" s="36"/>
      <c r="Y190" s="36"/>
      <c r="Z190" s="36"/>
      <c r="AA190" s="36"/>
      <c r="AB190" s="36"/>
      <c r="AC190" s="36"/>
      <c r="AD190" s="36"/>
      <c r="AE190" s="43"/>
    </row>
    <row r="191" spans="1:31" x14ac:dyDescent="0.3">
      <c r="A191" s="2" t="s">
        <v>341</v>
      </c>
      <c r="B191" s="2" t="s">
        <v>342</v>
      </c>
      <c r="C191" s="30"/>
      <c r="D191" s="8">
        <f>Jan!K14+Jan!K20</f>
        <v>666921.4</v>
      </c>
      <c r="E191" s="8">
        <f>Fev!K14+Fev!K20</f>
        <v>707285.97</v>
      </c>
      <c r="F191" s="8">
        <f>Mar!K14+Mar!K20</f>
        <v>748871.29</v>
      </c>
      <c r="G191" s="8">
        <f>Abr!G13+Abr!G19</f>
        <v>790136.05999999994</v>
      </c>
      <c r="H191" s="9">
        <f t="shared" si="150"/>
        <v>790136.05999999994</v>
      </c>
      <c r="I191" s="17" t="str">
        <f t="shared" si="151"/>
        <v>-</v>
      </c>
      <c r="J191" s="8">
        <f>Mai!K13+Mai!K19</f>
        <v>833011.94000000006</v>
      </c>
      <c r="K191" s="8">
        <f>Jun!K13+Jun!K19</f>
        <v>970913.71</v>
      </c>
      <c r="L191" s="8">
        <f>Jul!K13+Jul!K19</f>
        <v>1062483.82</v>
      </c>
      <c r="M191" s="8">
        <f>Ago!K13+Ago!K19</f>
        <v>1130816.44</v>
      </c>
      <c r="N191" s="9">
        <f t="shared" si="159"/>
        <v>1130816.44</v>
      </c>
      <c r="O191" s="17" t="str">
        <f t="shared" si="152"/>
        <v>-</v>
      </c>
      <c r="P191" s="8">
        <f>Set!G13+Set!G19</f>
        <v>1220447.94</v>
      </c>
      <c r="Q191" s="8">
        <f>Out!K13+Out!K19</f>
        <v>1313758.53</v>
      </c>
      <c r="R191" s="8">
        <f>Nov!K13+Nov!K19</f>
        <v>1407998.21</v>
      </c>
      <c r="S191" s="8">
        <f>Dez!K13+Dez!K19</f>
        <v>1506631.3</v>
      </c>
      <c r="T191" s="9">
        <f t="shared" si="153"/>
        <v>1506631.3</v>
      </c>
      <c r="U191" s="17" t="str">
        <f t="shared" si="154"/>
        <v>-</v>
      </c>
      <c r="V191" s="108">
        <f t="shared" si="158"/>
        <v>1506631.3</v>
      </c>
      <c r="W191" s="35" t="str">
        <f t="shared" si="155"/>
        <v>-</v>
      </c>
      <c r="X191" s="36"/>
      <c r="Y191" s="36"/>
      <c r="Z191" s="36"/>
      <c r="AA191" s="36"/>
      <c r="AB191" s="36"/>
      <c r="AC191" s="36"/>
      <c r="AD191" s="36"/>
      <c r="AE191" s="43"/>
    </row>
    <row r="192" spans="1:31" x14ac:dyDescent="0.3">
      <c r="A192" s="2" t="s">
        <v>343</v>
      </c>
      <c r="B192" s="2" t="s">
        <v>344</v>
      </c>
      <c r="C192" s="30"/>
      <c r="D192" s="8">
        <v>0</v>
      </c>
      <c r="E192" s="8">
        <v>0</v>
      </c>
      <c r="F192" s="8">
        <v>0</v>
      </c>
      <c r="G192" s="8"/>
      <c r="H192" s="9">
        <f t="shared" si="150"/>
        <v>0</v>
      </c>
      <c r="I192" s="17" t="str">
        <f t="shared" si="151"/>
        <v>-</v>
      </c>
      <c r="J192" s="8">
        <v>0</v>
      </c>
      <c r="K192" s="8">
        <v>0</v>
      </c>
      <c r="L192" s="8">
        <v>0</v>
      </c>
      <c r="M192" s="8">
        <v>0</v>
      </c>
      <c r="N192" s="9">
        <f t="shared" si="159"/>
        <v>0</v>
      </c>
      <c r="O192" s="17" t="str">
        <f t="shared" si="152"/>
        <v>-</v>
      </c>
      <c r="P192" s="8">
        <v>0</v>
      </c>
      <c r="Q192" s="8">
        <v>0</v>
      </c>
      <c r="R192" s="8">
        <v>0</v>
      </c>
      <c r="S192" s="8">
        <v>0</v>
      </c>
      <c r="T192" s="9">
        <f t="shared" si="153"/>
        <v>0</v>
      </c>
      <c r="U192" s="17" t="str">
        <f t="shared" si="154"/>
        <v>-</v>
      </c>
      <c r="V192" s="108">
        <f t="shared" si="158"/>
        <v>0</v>
      </c>
      <c r="W192" s="35" t="str">
        <f t="shared" si="155"/>
        <v>-</v>
      </c>
      <c r="X192" s="36"/>
      <c r="Y192" s="36"/>
      <c r="Z192" s="36"/>
      <c r="AA192" s="36"/>
      <c r="AB192" s="36"/>
      <c r="AC192" s="36"/>
      <c r="AD192" s="36"/>
      <c r="AE192" s="43"/>
    </row>
    <row r="194" spans="4:19" x14ac:dyDescent="0.3">
      <c r="D194" s="42">
        <f>D174-Jan!K131</f>
        <v>0</v>
      </c>
      <c r="E194" s="42">
        <f>E174-Fev!K131</f>
        <v>0</v>
      </c>
      <c r="F194" s="42">
        <f>F174-Mar!K137</f>
        <v>0</v>
      </c>
      <c r="G194" s="42">
        <f>G174-Abr!G136</f>
        <v>0</v>
      </c>
      <c r="J194" s="42">
        <f>J174-Mai!K133</f>
        <v>0</v>
      </c>
      <c r="K194" s="42">
        <f>K174-Jun!K131</f>
        <v>0</v>
      </c>
      <c r="L194" s="42">
        <f>L174-Jul!K131</f>
        <v>0</v>
      </c>
      <c r="M194" s="42">
        <f>M174-Ago!K130</f>
        <v>0</v>
      </c>
      <c r="P194" s="42">
        <f>P174-Set!G130</f>
        <v>0</v>
      </c>
      <c r="Q194" s="42">
        <f>Q174-Out!K134</f>
        <v>0</v>
      </c>
      <c r="R194" s="42">
        <f>R174-Nov!K133</f>
        <v>0</v>
      </c>
      <c r="S194" s="42">
        <f>S174-Dez!K136</f>
        <v>0</v>
      </c>
    </row>
    <row r="197" spans="4:19" x14ac:dyDescent="0.3">
      <c r="H197" s="24"/>
      <c r="I197" s="24"/>
    </row>
    <row r="198" spans="4:19" x14ac:dyDescent="0.3">
      <c r="H198" s="24"/>
      <c r="I198" s="24"/>
    </row>
    <row r="199" spans="4:19" x14ac:dyDescent="0.3">
      <c r="O199" s="28"/>
    </row>
    <row r="200" spans="4:19" x14ac:dyDescent="0.3">
      <c r="H200" s="24"/>
      <c r="I200" s="24"/>
    </row>
    <row r="201" spans="4:19" x14ac:dyDescent="0.3">
      <c r="H201" s="24"/>
      <c r="I201" s="24"/>
    </row>
  </sheetData>
  <mergeCells count="3">
    <mergeCell ref="A1:W1"/>
    <mergeCell ref="A2:W2"/>
    <mergeCell ref="A3:W3"/>
  </mergeCells>
  <pageMargins left="0.51181102362204722" right="0.51181102362204722" top="0.78740157480314965" bottom="0.78740157480314965" header="0.31496062992125984" footer="0.31496062992125984"/>
  <pageSetup paperSize="9" scale="75" fitToHeight="5" orientation="landscape" horizontalDpi="4294967295" verticalDpi="4294967295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3B447-7024-4101-ACF8-F5B338AA6155}">
  <dimension ref="A1:H418"/>
  <sheetViews>
    <sheetView topLeftCell="A349" workbookViewId="0">
      <selection activeCell="L405" sqref="L405"/>
    </sheetView>
  </sheetViews>
  <sheetFormatPr defaultRowHeight="14.4" x14ac:dyDescent="0.3"/>
  <cols>
    <col min="1" max="1" width="16" customWidth="1"/>
    <col min="2" max="2" width="2" customWidth="1"/>
    <col min="3" max="3" width="52" bestFit="1" customWidth="1"/>
    <col min="4" max="4" width="15" style="50" bestFit="1" customWidth="1"/>
    <col min="5" max="7" width="14.33203125" style="50" bestFit="1" customWidth="1"/>
    <col min="8" max="8" width="13.33203125" bestFit="1" customWidth="1"/>
    <col min="257" max="257" width="16" customWidth="1"/>
    <col min="258" max="258" width="2" customWidth="1"/>
    <col min="259" max="259" width="52" bestFit="1" customWidth="1"/>
    <col min="260" max="260" width="15" bestFit="1" customWidth="1"/>
    <col min="261" max="263" width="14.33203125" bestFit="1" customWidth="1"/>
    <col min="264" max="264" width="13.33203125" bestFit="1" customWidth="1"/>
    <col min="513" max="513" width="16" customWidth="1"/>
    <col min="514" max="514" width="2" customWidth="1"/>
    <col min="515" max="515" width="52" bestFit="1" customWidth="1"/>
    <col min="516" max="516" width="15" bestFit="1" customWidth="1"/>
    <col min="517" max="519" width="14.33203125" bestFit="1" customWidth="1"/>
    <col min="520" max="520" width="13.33203125" bestFit="1" customWidth="1"/>
    <col min="769" max="769" width="16" customWidth="1"/>
    <col min="770" max="770" width="2" customWidth="1"/>
    <col min="771" max="771" width="52" bestFit="1" customWidth="1"/>
    <col min="772" max="772" width="15" bestFit="1" customWidth="1"/>
    <col min="773" max="775" width="14.33203125" bestFit="1" customWidth="1"/>
    <col min="776" max="776" width="13.33203125" bestFit="1" customWidth="1"/>
    <col min="1025" max="1025" width="16" customWidth="1"/>
    <col min="1026" max="1026" width="2" customWidth="1"/>
    <col min="1027" max="1027" width="52" bestFit="1" customWidth="1"/>
    <col min="1028" max="1028" width="15" bestFit="1" customWidth="1"/>
    <col min="1029" max="1031" width="14.33203125" bestFit="1" customWidth="1"/>
    <col min="1032" max="1032" width="13.33203125" bestFit="1" customWidth="1"/>
    <col min="1281" max="1281" width="16" customWidth="1"/>
    <col min="1282" max="1282" width="2" customWidth="1"/>
    <col min="1283" max="1283" width="52" bestFit="1" customWidth="1"/>
    <col min="1284" max="1284" width="15" bestFit="1" customWidth="1"/>
    <col min="1285" max="1287" width="14.33203125" bestFit="1" customWidth="1"/>
    <col min="1288" max="1288" width="13.33203125" bestFit="1" customWidth="1"/>
    <col min="1537" max="1537" width="16" customWidth="1"/>
    <col min="1538" max="1538" width="2" customWidth="1"/>
    <col min="1539" max="1539" width="52" bestFit="1" customWidth="1"/>
    <col min="1540" max="1540" width="15" bestFit="1" customWidth="1"/>
    <col min="1541" max="1543" width="14.33203125" bestFit="1" customWidth="1"/>
    <col min="1544" max="1544" width="13.33203125" bestFit="1" customWidth="1"/>
    <col min="1793" max="1793" width="16" customWidth="1"/>
    <col min="1794" max="1794" width="2" customWidth="1"/>
    <col min="1795" max="1795" width="52" bestFit="1" customWidth="1"/>
    <col min="1796" max="1796" width="15" bestFit="1" customWidth="1"/>
    <col min="1797" max="1799" width="14.33203125" bestFit="1" customWidth="1"/>
    <col min="1800" max="1800" width="13.33203125" bestFit="1" customWidth="1"/>
    <col min="2049" max="2049" width="16" customWidth="1"/>
    <col min="2050" max="2050" width="2" customWidth="1"/>
    <col min="2051" max="2051" width="52" bestFit="1" customWidth="1"/>
    <col min="2052" max="2052" width="15" bestFit="1" customWidth="1"/>
    <col min="2053" max="2055" width="14.33203125" bestFit="1" customWidth="1"/>
    <col min="2056" max="2056" width="13.33203125" bestFit="1" customWidth="1"/>
    <col min="2305" max="2305" width="16" customWidth="1"/>
    <col min="2306" max="2306" width="2" customWidth="1"/>
    <col min="2307" max="2307" width="52" bestFit="1" customWidth="1"/>
    <col min="2308" max="2308" width="15" bestFit="1" customWidth="1"/>
    <col min="2309" max="2311" width="14.33203125" bestFit="1" customWidth="1"/>
    <col min="2312" max="2312" width="13.33203125" bestFit="1" customWidth="1"/>
    <col min="2561" max="2561" width="16" customWidth="1"/>
    <col min="2562" max="2562" width="2" customWidth="1"/>
    <col min="2563" max="2563" width="52" bestFit="1" customWidth="1"/>
    <col min="2564" max="2564" width="15" bestFit="1" customWidth="1"/>
    <col min="2565" max="2567" width="14.33203125" bestFit="1" customWidth="1"/>
    <col min="2568" max="2568" width="13.33203125" bestFit="1" customWidth="1"/>
    <col min="2817" max="2817" width="16" customWidth="1"/>
    <col min="2818" max="2818" width="2" customWidth="1"/>
    <col min="2819" max="2819" width="52" bestFit="1" customWidth="1"/>
    <col min="2820" max="2820" width="15" bestFit="1" customWidth="1"/>
    <col min="2821" max="2823" width="14.33203125" bestFit="1" customWidth="1"/>
    <col min="2824" max="2824" width="13.33203125" bestFit="1" customWidth="1"/>
    <col min="3073" max="3073" width="16" customWidth="1"/>
    <col min="3074" max="3074" width="2" customWidth="1"/>
    <col min="3075" max="3075" width="52" bestFit="1" customWidth="1"/>
    <col min="3076" max="3076" width="15" bestFit="1" customWidth="1"/>
    <col min="3077" max="3079" width="14.33203125" bestFit="1" customWidth="1"/>
    <col min="3080" max="3080" width="13.33203125" bestFit="1" customWidth="1"/>
    <col min="3329" max="3329" width="16" customWidth="1"/>
    <col min="3330" max="3330" width="2" customWidth="1"/>
    <col min="3331" max="3331" width="52" bestFit="1" customWidth="1"/>
    <col min="3332" max="3332" width="15" bestFit="1" customWidth="1"/>
    <col min="3333" max="3335" width="14.33203125" bestFit="1" customWidth="1"/>
    <col min="3336" max="3336" width="13.33203125" bestFit="1" customWidth="1"/>
    <col min="3585" max="3585" width="16" customWidth="1"/>
    <col min="3586" max="3586" width="2" customWidth="1"/>
    <col min="3587" max="3587" width="52" bestFit="1" customWidth="1"/>
    <col min="3588" max="3588" width="15" bestFit="1" customWidth="1"/>
    <col min="3589" max="3591" width="14.33203125" bestFit="1" customWidth="1"/>
    <col min="3592" max="3592" width="13.33203125" bestFit="1" customWidth="1"/>
    <col min="3841" max="3841" width="16" customWidth="1"/>
    <col min="3842" max="3842" width="2" customWidth="1"/>
    <col min="3843" max="3843" width="52" bestFit="1" customWidth="1"/>
    <col min="3844" max="3844" width="15" bestFit="1" customWidth="1"/>
    <col min="3845" max="3847" width="14.33203125" bestFit="1" customWidth="1"/>
    <col min="3848" max="3848" width="13.33203125" bestFit="1" customWidth="1"/>
    <col min="4097" max="4097" width="16" customWidth="1"/>
    <col min="4098" max="4098" width="2" customWidth="1"/>
    <col min="4099" max="4099" width="52" bestFit="1" customWidth="1"/>
    <col min="4100" max="4100" width="15" bestFit="1" customWidth="1"/>
    <col min="4101" max="4103" width="14.33203125" bestFit="1" customWidth="1"/>
    <col min="4104" max="4104" width="13.33203125" bestFit="1" customWidth="1"/>
    <col min="4353" max="4353" width="16" customWidth="1"/>
    <col min="4354" max="4354" width="2" customWidth="1"/>
    <col min="4355" max="4355" width="52" bestFit="1" customWidth="1"/>
    <col min="4356" max="4356" width="15" bestFit="1" customWidth="1"/>
    <col min="4357" max="4359" width="14.33203125" bestFit="1" customWidth="1"/>
    <col min="4360" max="4360" width="13.33203125" bestFit="1" customWidth="1"/>
    <col min="4609" max="4609" width="16" customWidth="1"/>
    <col min="4610" max="4610" width="2" customWidth="1"/>
    <col min="4611" max="4611" width="52" bestFit="1" customWidth="1"/>
    <col min="4612" max="4612" width="15" bestFit="1" customWidth="1"/>
    <col min="4613" max="4615" width="14.33203125" bestFit="1" customWidth="1"/>
    <col min="4616" max="4616" width="13.33203125" bestFit="1" customWidth="1"/>
    <col min="4865" max="4865" width="16" customWidth="1"/>
    <col min="4866" max="4866" width="2" customWidth="1"/>
    <col min="4867" max="4867" width="52" bestFit="1" customWidth="1"/>
    <col min="4868" max="4868" width="15" bestFit="1" customWidth="1"/>
    <col min="4869" max="4871" width="14.33203125" bestFit="1" customWidth="1"/>
    <col min="4872" max="4872" width="13.33203125" bestFit="1" customWidth="1"/>
    <col min="5121" max="5121" width="16" customWidth="1"/>
    <col min="5122" max="5122" width="2" customWidth="1"/>
    <col min="5123" max="5123" width="52" bestFit="1" customWidth="1"/>
    <col min="5124" max="5124" width="15" bestFit="1" customWidth="1"/>
    <col min="5125" max="5127" width="14.33203125" bestFit="1" customWidth="1"/>
    <col min="5128" max="5128" width="13.33203125" bestFit="1" customWidth="1"/>
    <col min="5377" max="5377" width="16" customWidth="1"/>
    <col min="5378" max="5378" width="2" customWidth="1"/>
    <col min="5379" max="5379" width="52" bestFit="1" customWidth="1"/>
    <col min="5380" max="5380" width="15" bestFit="1" customWidth="1"/>
    <col min="5381" max="5383" width="14.33203125" bestFit="1" customWidth="1"/>
    <col min="5384" max="5384" width="13.33203125" bestFit="1" customWidth="1"/>
    <col min="5633" max="5633" width="16" customWidth="1"/>
    <col min="5634" max="5634" width="2" customWidth="1"/>
    <col min="5635" max="5635" width="52" bestFit="1" customWidth="1"/>
    <col min="5636" max="5636" width="15" bestFit="1" customWidth="1"/>
    <col min="5637" max="5639" width="14.33203125" bestFit="1" customWidth="1"/>
    <col min="5640" max="5640" width="13.33203125" bestFit="1" customWidth="1"/>
    <col min="5889" max="5889" width="16" customWidth="1"/>
    <col min="5890" max="5890" width="2" customWidth="1"/>
    <col min="5891" max="5891" width="52" bestFit="1" customWidth="1"/>
    <col min="5892" max="5892" width="15" bestFit="1" customWidth="1"/>
    <col min="5893" max="5895" width="14.33203125" bestFit="1" customWidth="1"/>
    <col min="5896" max="5896" width="13.33203125" bestFit="1" customWidth="1"/>
    <col min="6145" max="6145" width="16" customWidth="1"/>
    <col min="6146" max="6146" width="2" customWidth="1"/>
    <col min="6147" max="6147" width="52" bestFit="1" customWidth="1"/>
    <col min="6148" max="6148" width="15" bestFit="1" customWidth="1"/>
    <col min="6149" max="6151" width="14.33203125" bestFit="1" customWidth="1"/>
    <col min="6152" max="6152" width="13.33203125" bestFit="1" customWidth="1"/>
    <col min="6401" max="6401" width="16" customWidth="1"/>
    <col min="6402" max="6402" width="2" customWidth="1"/>
    <col min="6403" max="6403" width="52" bestFit="1" customWidth="1"/>
    <col min="6404" max="6404" width="15" bestFit="1" customWidth="1"/>
    <col min="6405" max="6407" width="14.33203125" bestFit="1" customWidth="1"/>
    <col min="6408" max="6408" width="13.33203125" bestFit="1" customWidth="1"/>
    <col min="6657" max="6657" width="16" customWidth="1"/>
    <col min="6658" max="6658" width="2" customWidth="1"/>
    <col min="6659" max="6659" width="52" bestFit="1" customWidth="1"/>
    <col min="6660" max="6660" width="15" bestFit="1" customWidth="1"/>
    <col min="6661" max="6663" width="14.33203125" bestFit="1" customWidth="1"/>
    <col min="6664" max="6664" width="13.33203125" bestFit="1" customWidth="1"/>
    <col min="6913" max="6913" width="16" customWidth="1"/>
    <col min="6914" max="6914" width="2" customWidth="1"/>
    <col min="6915" max="6915" width="52" bestFit="1" customWidth="1"/>
    <col min="6916" max="6916" width="15" bestFit="1" customWidth="1"/>
    <col min="6917" max="6919" width="14.33203125" bestFit="1" customWidth="1"/>
    <col min="6920" max="6920" width="13.33203125" bestFit="1" customWidth="1"/>
    <col min="7169" max="7169" width="16" customWidth="1"/>
    <col min="7170" max="7170" width="2" customWidth="1"/>
    <col min="7171" max="7171" width="52" bestFit="1" customWidth="1"/>
    <col min="7172" max="7172" width="15" bestFit="1" customWidth="1"/>
    <col min="7173" max="7175" width="14.33203125" bestFit="1" customWidth="1"/>
    <col min="7176" max="7176" width="13.33203125" bestFit="1" customWidth="1"/>
    <col min="7425" max="7425" width="16" customWidth="1"/>
    <col min="7426" max="7426" width="2" customWidth="1"/>
    <col min="7427" max="7427" width="52" bestFit="1" customWidth="1"/>
    <col min="7428" max="7428" width="15" bestFit="1" customWidth="1"/>
    <col min="7429" max="7431" width="14.33203125" bestFit="1" customWidth="1"/>
    <col min="7432" max="7432" width="13.33203125" bestFit="1" customWidth="1"/>
    <col min="7681" max="7681" width="16" customWidth="1"/>
    <col min="7682" max="7682" width="2" customWidth="1"/>
    <col min="7683" max="7683" width="52" bestFit="1" customWidth="1"/>
    <col min="7684" max="7684" width="15" bestFit="1" customWidth="1"/>
    <col min="7685" max="7687" width="14.33203125" bestFit="1" customWidth="1"/>
    <col min="7688" max="7688" width="13.33203125" bestFit="1" customWidth="1"/>
    <col min="7937" max="7937" width="16" customWidth="1"/>
    <col min="7938" max="7938" width="2" customWidth="1"/>
    <col min="7939" max="7939" width="52" bestFit="1" customWidth="1"/>
    <col min="7940" max="7940" width="15" bestFit="1" customWidth="1"/>
    <col min="7941" max="7943" width="14.33203125" bestFit="1" customWidth="1"/>
    <col min="7944" max="7944" width="13.33203125" bestFit="1" customWidth="1"/>
    <col min="8193" max="8193" width="16" customWidth="1"/>
    <col min="8194" max="8194" width="2" customWidth="1"/>
    <col min="8195" max="8195" width="52" bestFit="1" customWidth="1"/>
    <col min="8196" max="8196" width="15" bestFit="1" customWidth="1"/>
    <col min="8197" max="8199" width="14.33203125" bestFit="1" customWidth="1"/>
    <col min="8200" max="8200" width="13.33203125" bestFit="1" customWidth="1"/>
    <col min="8449" max="8449" width="16" customWidth="1"/>
    <col min="8450" max="8450" width="2" customWidth="1"/>
    <col min="8451" max="8451" width="52" bestFit="1" customWidth="1"/>
    <col min="8452" max="8452" width="15" bestFit="1" customWidth="1"/>
    <col min="8453" max="8455" width="14.33203125" bestFit="1" customWidth="1"/>
    <col min="8456" max="8456" width="13.33203125" bestFit="1" customWidth="1"/>
    <col min="8705" max="8705" width="16" customWidth="1"/>
    <col min="8706" max="8706" width="2" customWidth="1"/>
    <col min="8707" max="8707" width="52" bestFit="1" customWidth="1"/>
    <col min="8708" max="8708" width="15" bestFit="1" customWidth="1"/>
    <col min="8709" max="8711" width="14.33203125" bestFit="1" customWidth="1"/>
    <col min="8712" max="8712" width="13.33203125" bestFit="1" customWidth="1"/>
    <col min="8961" max="8961" width="16" customWidth="1"/>
    <col min="8962" max="8962" width="2" customWidth="1"/>
    <col min="8963" max="8963" width="52" bestFit="1" customWidth="1"/>
    <col min="8964" max="8964" width="15" bestFit="1" customWidth="1"/>
    <col min="8965" max="8967" width="14.33203125" bestFit="1" customWidth="1"/>
    <col min="8968" max="8968" width="13.33203125" bestFit="1" customWidth="1"/>
    <col min="9217" max="9217" width="16" customWidth="1"/>
    <col min="9218" max="9218" width="2" customWidth="1"/>
    <col min="9219" max="9219" width="52" bestFit="1" customWidth="1"/>
    <col min="9220" max="9220" width="15" bestFit="1" customWidth="1"/>
    <col min="9221" max="9223" width="14.33203125" bestFit="1" customWidth="1"/>
    <col min="9224" max="9224" width="13.33203125" bestFit="1" customWidth="1"/>
    <col min="9473" max="9473" width="16" customWidth="1"/>
    <col min="9474" max="9474" width="2" customWidth="1"/>
    <col min="9475" max="9475" width="52" bestFit="1" customWidth="1"/>
    <col min="9476" max="9476" width="15" bestFit="1" customWidth="1"/>
    <col min="9477" max="9479" width="14.33203125" bestFit="1" customWidth="1"/>
    <col min="9480" max="9480" width="13.33203125" bestFit="1" customWidth="1"/>
    <col min="9729" max="9729" width="16" customWidth="1"/>
    <col min="9730" max="9730" width="2" customWidth="1"/>
    <col min="9731" max="9731" width="52" bestFit="1" customWidth="1"/>
    <col min="9732" max="9732" width="15" bestFit="1" customWidth="1"/>
    <col min="9733" max="9735" width="14.33203125" bestFit="1" customWidth="1"/>
    <col min="9736" max="9736" width="13.33203125" bestFit="1" customWidth="1"/>
    <col min="9985" max="9985" width="16" customWidth="1"/>
    <col min="9986" max="9986" width="2" customWidth="1"/>
    <col min="9987" max="9987" width="52" bestFit="1" customWidth="1"/>
    <col min="9988" max="9988" width="15" bestFit="1" customWidth="1"/>
    <col min="9989" max="9991" width="14.33203125" bestFit="1" customWidth="1"/>
    <col min="9992" max="9992" width="13.33203125" bestFit="1" customWidth="1"/>
    <col min="10241" max="10241" width="16" customWidth="1"/>
    <col min="10242" max="10242" width="2" customWidth="1"/>
    <col min="10243" max="10243" width="52" bestFit="1" customWidth="1"/>
    <col min="10244" max="10244" width="15" bestFit="1" customWidth="1"/>
    <col min="10245" max="10247" width="14.33203125" bestFit="1" customWidth="1"/>
    <col min="10248" max="10248" width="13.33203125" bestFit="1" customWidth="1"/>
    <col min="10497" max="10497" width="16" customWidth="1"/>
    <col min="10498" max="10498" width="2" customWidth="1"/>
    <col min="10499" max="10499" width="52" bestFit="1" customWidth="1"/>
    <col min="10500" max="10500" width="15" bestFit="1" customWidth="1"/>
    <col min="10501" max="10503" width="14.33203125" bestFit="1" customWidth="1"/>
    <col min="10504" max="10504" width="13.33203125" bestFit="1" customWidth="1"/>
    <col min="10753" max="10753" width="16" customWidth="1"/>
    <col min="10754" max="10754" width="2" customWidth="1"/>
    <col min="10755" max="10755" width="52" bestFit="1" customWidth="1"/>
    <col min="10756" max="10756" width="15" bestFit="1" customWidth="1"/>
    <col min="10757" max="10759" width="14.33203125" bestFit="1" customWidth="1"/>
    <col min="10760" max="10760" width="13.33203125" bestFit="1" customWidth="1"/>
    <col min="11009" max="11009" width="16" customWidth="1"/>
    <col min="11010" max="11010" width="2" customWidth="1"/>
    <col min="11011" max="11011" width="52" bestFit="1" customWidth="1"/>
    <col min="11012" max="11012" width="15" bestFit="1" customWidth="1"/>
    <col min="11013" max="11015" width="14.33203125" bestFit="1" customWidth="1"/>
    <col min="11016" max="11016" width="13.33203125" bestFit="1" customWidth="1"/>
    <col min="11265" max="11265" width="16" customWidth="1"/>
    <col min="11266" max="11266" width="2" customWidth="1"/>
    <col min="11267" max="11267" width="52" bestFit="1" customWidth="1"/>
    <col min="11268" max="11268" width="15" bestFit="1" customWidth="1"/>
    <col min="11269" max="11271" width="14.33203125" bestFit="1" customWidth="1"/>
    <col min="11272" max="11272" width="13.33203125" bestFit="1" customWidth="1"/>
    <col min="11521" max="11521" width="16" customWidth="1"/>
    <col min="11522" max="11522" width="2" customWidth="1"/>
    <col min="11523" max="11523" width="52" bestFit="1" customWidth="1"/>
    <col min="11524" max="11524" width="15" bestFit="1" customWidth="1"/>
    <col min="11525" max="11527" width="14.33203125" bestFit="1" customWidth="1"/>
    <col min="11528" max="11528" width="13.33203125" bestFit="1" customWidth="1"/>
    <col min="11777" max="11777" width="16" customWidth="1"/>
    <col min="11778" max="11778" width="2" customWidth="1"/>
    <col min="11779" max="11779" width="52" bestFit="1" customWidth="1"/>
    <col min="11780" max="11780" width="15" bestFit="1" customWidth="1"/>
    <col min="11781" max="11783" width="14.33203125" bestFit="1" customWidth="1"/>
    <col min="11784" max="11784" width="13.33203125" bestFit="1" customWidth="1"/>
    <col min="12033" max="12033" width="16" customWidth="1"/>
    <col min="12034" max="12034" width="2" customWidth="1"/>
    <col min="12035" max="12035" width="52" bestFit="1" customWidth="1"/>
    <col min="12036" max="12036" width="15" bestFit="1" customWidth="1"/>
    <col min="12037" max="12039" width="14.33203125" bestFit="1" customWidth="1"/>
    <col min="12040" max="12040" width="13.33203125" bestFit="1" customWidth="1"/>
    <col min="12289" max="12289" width="16" customWidth="1"/>
    <col min="12290" max="12290" width="2" customWidth="1"/>
    <col min="12291" max="12291" width="52" bestFit="1" customWidth="1"/>
    <col min="12292" max="12292" width="15" bestFit="1" customWidth="1"/>
    <col min="12293" max="12295" width="14.33203125" bestFit="1" customWidth="1"/>
    <col min="12296" max="12296" width="13.33203125" bestFit="1" customWidth="1"/>
    <col min="12545" max="12545" width="16" customWidth="1"/>
    <col min="12546" max="12546" width="2" customWidth="1"/>
    <col min="12547" max="12547" width="52" bestFit="1" customWidth="1"/>
    <col min="12548" max="12548" width="15" bestFit="1" customWidth="1"/>
    <col min="12549" max="12551" width="14.33203125" bestFit="1" customWidth="1"/>
    <col min="12552" max="12552" width="13.33203125" bestFit="1" customWidth="1"/>
    <col min="12801" max="12801" width="16" customWidth="1"/>
    <col min="12802" max="12802" width="2" customWidth="1"/>
    <col min="12803" max="12803" width="52" bestFit="1" customWidth="1"/>
    <col min="12804" max="12804" width="15" bestFit="1" customWidth="1"/>
    <col min="12805" max="12807" width="14.33203125" bestFit="1" customWidth="1"/>
    <col min="12808" max="12808" width="13.33203125" bestFit="1" customWidth="1"/>
    <col min="13057" max="13057" width="16" customWidth="1"/>
    <col min="13058" max="13058" width="2" customWidth="1"/>
    <col min="13059" max="13059" width="52" bestFit="1" customWidth="1"/>
    <col min="13060" max="13060" width="15" bestFit="1" customWidth="1"/>
    <col min="13061" max="13063" width="14.33203125" bestFit="1" customWidth="1"/>
    <col min="13064" max="13064" width="13.33203125" bestFit="1" customWidth="1"/>
    <col min="13313" max="13313" width="16" customWidth="1"/>
    <col min="13314" max="13314" width="2" customWidth="1"/>
    <col min="13315" max="13315" width="52" bestFit="1" customWidth="1"/>
    <col min="13316" max="13316" width="15" bestFit="1" customWidth="1"/>
    <col min="13317" max="13319" width="14.33203125" bestFit="1" customWidth="1"/>
    <col min="13320" max="13320" width="13.33203125" bestFit="1" customWidth="1"/>
    <col min="13569" max="13569" width="16" customWidth="1"/>
    <col min="13570" max="13570" width="2" customWidth="1"/>
    <col min="13571" max="13571" width="52" bestFit="1" customWidth="1"/>
    <col min="13572" max="13572" width="15" bestFit="1" customWidth="1"/>
    <col min="13573" max="13575" width="14.33203125" bestFit="1" customWidth="1"/>
    <col min="13576" max="13576" width="13.33203125" bestFit="1" customWidth="1"/>
    <col min="13825" max="13825" width="16" customWidth="1"/>
    <col min="13826" max="13826" width="2" customWidth="1"/>
    <col min="13827" max="13827" width="52" bestFit="1" customWidth="1"/>
    <col min="13828" max="13828" width="15" bestFit="1" customWidth="1"/>
    <col min="13829" max="13831" width="14.33203125" bestFit="1" customWidth="1"/>
    <col min="13832" max="13832" width="13.33203125" bestFit="1" customWidth="1"/>
    <col min="14081" max="14081" width="16" customWidth="1"/>
    <col min="14082" max="14082" width="2" customWidth="1"/>
    <col min="14083" max="14083" width="52" bestFit="1" customWidth="1"/>
    <col min="14084" max="14084" width="15" bestFit="1" customWidth="1"/>
    <col min="14085" max="14087" width="14.33203125" bestFit="1" customWidth="1"/>
    <col min="14088" max="14088" width="13.33203125" bestFit="1" customWidth="1"/>
    <col min="14337" max="14337" width="16" customWidth="1"/>
    <col min="14338" max="14338" width="2" customWidth="1"/>
    <col min="14339" max="14339" width="52" bestFit="1" customWidth="1"/>
    <col min="14340" max="14340" width="15" bestFit="1" customWidth="1"/>
    <col min="14341" max="14343" width="14.33203125" bestFit="1" customWidth="1"/>
    <col min="14344" max="14344" width="13.33203125" bestFit="1" customWidth="1"/>
    <col min="14593" max="14593" width="16" customWidth="1"/>
    <col min="14594" max="14594" width="2" customWidth="1"/>
    <col min="14595" max="14595" width="52" bestFit="1" customWidth="1"/>
    <col min="14596" max="14596" width="15" bestFit="1" customWidth="1"/>
    <col min="14597" max="14599" width="14.33203125" bestFit="1" customWidth="1"/>
    <col min="14600" max="14600" width="13.33203125" bestFit="1" customWidth="1"/>
    <col min="14849" max="14849" width="16" customWidth="1"/>
    <col min="14850" max="14850" width="2" customWidth="1"/>
    <col min="14851" max="14851" width="52" bestFit="1" customWidth="1"/>
    <col min="14852" max="14852" width="15" bestFit="1" customWidth="1"/>
    <col min="14853" max="14855" width="14.33203125" bestFit="1" customWidth="1"/>
    <col min="14856" max="14856" width="13.33203125" bestFit="1" customWidth="1"/>
    <col min="15105" max="15105" width="16" customWidth="1"/>
    <col min="15106" max="15106" width="2" customWidth="1"/>
    <col min="15107" max="15107" width="52" bestFit="1" customWidth="1"/>
    <col min="15108" max="15108" width="15" bestFit="1" customWidth="1"/>
    <col min="15109" max="15111" width="14.33203125" bestFit="1" customWidth="1"/>
    <col min="15112" max="15112" width="13.33203125" bestFit="1" customWidth="1"/>
    <col min="15361" max="15361" width="16" customWidth="1"/>
    <col min="15362" max="15362" width="2" customWidth="1"/>
    <col min="15363" max="15363" width="52" bestFit="1" customWidth="1"/>
    <col min="15364" max="15364" width="15" bestFit="1" customWidth="1"/>
    <col min="15365" max="15367" width="14.33203125" bestFit="1" customWidth="1"/>
    <col min="15368" max="15368" width="13.33203125" bestFit="1" customWidth="1"/>
    <col min="15617" max="15617" width="16" customWidth="1"/>
    <col min="15618" max="15618" width="2" customWidth="1"/>
    <col min="15619" max="15619" width="52" bestFit="1" customWidth="1"/>
    <col min="15620" max="15620" width="15" bestFit="1" customWidth="1"/>
    <col min="15621" max="15623" width="14.33203125" bestFit="1" customWidth="1"/>
    <col min="15624" max="15624" width="13.33203125" bestFit="1" customWidth="1"/>
    <col min="15873" max="15873" width="16" customWidth="1"/>
    <col min="15874" max="15874" width="2" customWidth="1"/>
    <col min="15875" max="15875" width="52" bestFit="1" customWidth="1"/>
    <col min="15876" max="15876" width="15" bestFit="1" customWidth="1"/>
    <col min="15877" max="15879" width="14.33203125" bestFit="1" customWidth="1"/>
    <col min="15880" max="15880" width="13.33203125" bestFit="1" customWidth="1"/>
    <col min="16129" max="16129" width="16" customWidth="1"/>
    <col min="16130" max="16130" width="2" customWidth="1"/>
    <col min="16131" max="16131" width="52" bestFit="1" customWidth="1"/>
    <col min="16132" max="16132" width="15" bestFit="1" customWidth="1"/>
    <col min="16133" max="16135" width="14.33203125" bestFit="1" customWidth="1"/>
    <col min="16136" max="16136" width="13.33203125" bestFit="1" customWidth="1"/>
  </cols>
  <sheetData>
    <row r="1" spans="1:8" x14ac:dyDescent="0.3">
      <c r="A1" s="74" t="s">
        <v>345</v>
      </c>
      <c r="B1" s="74" t="s">
        <v>346</v>
      </c>
      <c r="C1" s="75"/>
      <c r="D1" s="76" t="s">
        <v>347</v>
      </c>
      <c r="E1" s="76" t="s">
        <v>348</v>
      </c>
      <c r="F1" s="76" t="s">
        <v>349</v>
      </c>
      <c r="G1" s="76" t="s">
        <v>350</v>
      </c>
      <c r="H1" s="77"/>
    </row>
    <row r="2" spans="1:8" x14ac:dyDescent="0.3">
      <c r="A2" s="78" t="s">
        <v>351</v>
      </c>
      <c r="B2" s="79"/>
      <c r="C2" s="79"/>
      <c r="D2" s="80"/>
      <c r="E2" s="80"/>
      <c r="F2" s="80"/>
      <c r="G2" s="80"/>
      <c r="H2" s="79"/>
    </row>
    <row r="3" spans="1:8" x14ac:dyDescent="0.3">
      <c r="A3" s="81" t="s">
        <v>26</v>
      </c>
      <c r="B3" s="81" t="s">
        <v>352</v>
      </c>
      <c r="C3" s="82"/>
      <c r="D3" s="76">
        <v>20639218.48</v>
      </c>
      <c r="E3" s="76">
        <v>10627006.550000001</v>
      </c>
      <c r="F3" s="76">
        <v>10426298.67</v>
      </c>
      <c r="G3" s="76">
        <v>20839926.359999999</v>
      </c>
      <c r="H3" s="83"/>
    </row>
    <row r="4" spans="1:8" x14ac:dyDescent="0.3">
      <c r="A4" s="81" t="s">
        <v>353</v>
      </c>
      <c r="B4" s="58" t="s">
        <v>354</v>
      </c>
      <c r="C4" s="81" t="s">
        <v>355</v>
      </c>
      <c r="D4" s="76">
        <v>16754606.34</v>
      </c>
      <c r="E4" s="76">
        <v>10585229.869999999</v>
      </c>
      <c r="F4" s="76">
        <v>10281154.25</v>
      </c>
      <c r="G4" s="76">
        <v>17058681.960000001</v>
      </c>
      <c r="H4" s="83"/>
    </row>
    <row r="5" spans="1:8" x14ac:dyDescent="0.3">
      <c r="A5" s="81" t="s">
        <v>356</v>
      </c>
      <c r="B5" s="58" t="s">
        <v>354</v>
      </c>
      <c r="C5" s="81" t="s">
        <v>357</v>
      </c>
      <c r="D5" s="76">
        <v>16653443.970000001</v>
      </c>
      <c r="E5" s="76">
        <v>10279011.300000001</v>
      </c>
      <c r="F5" s="76">
        <v>9967660.5099999998</v>
      </c>
      <c r="G5" s="76">
        <v>16964794.760000002</v>
      </c>
      <c r="H5" s="83"/>
    </row>
    <row r="6" spans="1:8" x14ac:dyDescent="0.3">
      <c r="A6" s="81" t="s">
        <v>358</v>
      </c>
      <c r="B6" s="58" t="s">
        <v>354</v>
      </c>
      <c r="C6" s="81" t="s">
        <v>357</v>
      </c>
      <c r="D6" s="76">
        <v>16653443.970000001</v>
      </c>
      <c r="E6" s="76">
        <v>10279011.300000001</v>
      </c>
      <c r="F6" s="76">
        <v>9967660.5099999998</v>
      </c>
      <c r="G6" s="76">
        <v>16964794.760000002</v>
      </c>
      <c r="H6" s="83"/>
    </row>
    <row r="7" spans="1:8" x14ac:dyDescent="0.3">
      <c r="A7" s="81" t="s">
        <v>359</v>
      </c>
      <c r="B7" s="58" t="s">
        <v>354</v>
      </c>
      <c r="C7" s="81" t="s">
        <v>360</v>
      </c>
      <c r="D7" s="76">
        <v>5000</v>
      </c>
      <c r="E7" s="76">
        <v>18724.77</v>
      </c>
      <c r="F7" s="76">
        <v>18724.77</v>
      </c>
      <c r="G7" s="76">
        <v>5000</v>
      </c>
      <c r="H7" s="83"/>
    </row>
    <row r="8" spans="1:8" x14ac:dyDescent="0.3">
      <c r="A8" s="84" t="s">
        <v>361</v>
      </c>
      <c r="B8" s="58" t="s">
        <v>354</v>
      </c>
      <c r="C8" s="84" t="s">
        <v>362</v>
      </c>
      <c r="D8" s="85">
        <v>5000</v>
      </c>
      <c r="E8" s="85">
        <v>18724.77</v>
      </c>
      <c r="F8" s="85">
        <v>18724.77</v>
      </c>
      <c r="G8" s="85">
        <v>5000</v>
      </c>
      <c r="H8" s="86"/>
    </row>
    <row r="9" spans="1:8" x14ac:dyDescent="0.3">
      <c r="A9" s="87" t="s">
        <v>354</v>
      </c>
      <c r="B9" s="58" t="s">
        <v>354</v>
      </c>
      <c r="C9" s="87" t="s">
        <v>354</v>
      </c>
      <c r="D9" s="88"/>
      <c r="E9" s="88"/>
      <c r="F9" s="88"/>
      <c r="G9" s="88"/>
      <c r="H9" s="89"/>
    </row>
    <row r="10" spans="1:8" x14ac:dyDescent="0.3">
      <c r="A10" s="81" t="s">
        <v>363</v>
      </c>
      <c r="B10" s="58" t="s">
        <v>354</v>
      </c>
      <c r="C10" s="81" t="s">
        <v>364</v>
      </c>
      <c r="D10" s="76">
        <v>18931.28</v>
      </c>
      <c r="E10" s="76">
        <v>6958383.1799999997</v>
      </c>
      <c r="F10" s="76">
        <v>6943104.0599999996</v>
      </c>
      <c r="G10" s="76">
        <v>34210.400000000001</v>
      </c>
      <c r="H10" s="83"/>
    </row>
    <row r="11" spans="1:8" x14ac:dyDescent="0.3">
      <c r="A11" s="84" t="s">
        <v>365</v>
      </c>
      <c r="B11" s="58" t="s">
        <v>354</v>
      </c>
      <c r="C11" s="84" t="s">
        <v>366</v>
      </c>
      <c r="D11" s="85">
        <v>18262.599999999999</v>
      </c>
      <c r="E11" s="85">
        <v>6813295.1299999999</v>
      </c>
      <c r="F11" s="85">
        <v>6798038.0599999996</v>
      </c>
      <c r="G11" s="85">
        <v>33519.67</v>
      </c>
      <c r="H11" s="86"/>
    </row>
    <row r="12" spans="1:8" x14ac:dyDescent="0.3">
      <c r="A12" s="84" t="s">
        <v>367</v>
      </c>
      <c r="B12" s="58" t="s">
        <v>354</v>
      </c>
      <c r="C12" s="84" t="s">
        <v>368</v>
      </c>
      <c r="D12" s="85">
        <v>388.12</v>
      </c>
      <c r="E12" s="85">
        <v>108816.04</v>
      </c>
      <c r="F12" s="85">
        <v>109000</v>
      </c>
      <c r="G12" s="85">
        <v>204.16</v>
      </c>
      <c r="H12" s="86"/>
    </row>
    <row r="13" spans="1:8" x14ac:dyDescent="0.3">
      <c r="A13" s="84" t="s">
        <v>369</v>
      </c>
      <c r="B13" s="58" t="s">
        <v>354</v>
      </c>
      <c r="C13" s="84" t="s">
        <v>370</v>
      </c>
      <c r="D13" s="85">
        <v>114.86</v>
      </c>
      <c r="E13" s="85">
        <v>36272.01</v>
      </c>
      <c r="F13" s="85">
        <v>36000</v>
      </c>
      <c r="G13" s="85">
        <v>386.87</v>
      </c>
      <c r="H13" s="86"/>
    </row>
    <row r="14" spans="1:8" x14ac:dyDescent="0.3">
      <c r="A14" s="84" t="s">
        <v>371</v>
      </c>
      <c r="B14" s="58" t="s">
        <v>354</v>
      </c>
      <c r="C14" s="84" t="s">
        <v>372</v>
      </c>
      <c r="D14" s="85">
        <v>165.7</v>
      </c>
      <c r="E14" s="85">
        <v>0</v>
      </c>
      <c r="F14" s="85">
        <v>66</v>
      </c>
      <c r="G14" s="85">
        <v>99.7</v>
      </c>
      <c r="H14" s="86"/>
    </row>
    <row r="15" spans="1:8" x14ac:dyDescent="0.3">
      <c r="A15" s="87" t="s">
        <v>354</v>
      </c>
      <c r="B15" s="58" t="s">
        <v>354</v>
      </c>
      <c r="C15" s="87" t="s">
        <v>354</v>
      </c>
      <c r="D15" s="88"/>
      <c r="E15" s="88"/>
      <c r="F15" s="88"/>
      <c r="G15" s="88"/>
      <c r="H15" s="89"/>
    </row>
    <row r="16" spans="1:8" x14ac:dyDescent="0.3">
      <c r="A16" s="81" t="s">
        <v>373</v>
      </c>
      <c r="B16" s="58" t="s">
        <v>354</v>
      </c>
      <c r="C16" s="81" t="s">
        <v>374</v>
      </c>
      <c r="D16" s="76">
        <v>16629512.689999999</v>
      </c>
      <c r="E16" s="76">
        <v>3292367.86</v>
      </c>
      <c r="F16" s="76">
        <v>2996296.19</v>
      </c>
      <c r="G16" s="76">
        <v>16925584.359999999</v>
      </c>
      <c r="H16" s="83"/>
    </row>
    <row r="17" spans="1:8" x14ac:dyDescent="0.3">
      <c r="A17" s="84" t="s">
        <v>375</v>
      </c>
      <c r="B17" s="58" t="s">
        <v>354</v>
      </c>
      <c r="C17" s="84" t="s">
        <v>376</v>
      </c>
      <c r="D17" s="85">
        <v>13985332.300000001</v>
      </c>
      <c r="E17" s="85">
        <v>3125764.89</v>
      </c>
      <c r="F17" s="85">
        <v>2992207.94</v>
      </c>
      <c r="G17" s="85">
        <v>14118889.25</v>
      </c>
      <c r="H17" s="86"/>
    </row>
    <row r="18" spans="1:8" x14ac:dyDescent="0.3">
      <c r="A18" s="84" t="s">
        <v>377</v>
      </c>
      <c r="B18" s="58" t="s">
        <v>354</v>
      </c>
      <c r="C18" s="84" t="s">
        <v>378</v>
      </c>
      <c r="D18" s="85">
        <v>1844206.93</v>
      </c>
      <c r="E18" s="85">
        <v>124062.66</v>
      </c>
      <c r="F18" s="85">
        <v>2845.65</v>
      </c>
      <c r="G18" s="85">
        <v>1965423.94</v>
      </c>
      <c r="H18" s="86"/>
    </row>
    <row r="19" spans="1:8" x14ac:dyDescent="0.3">
      <c r="A19" s="84" t="s">
        <v>379</v>
      </c>
      <c r="B19" s="58" t="s">
        <v>354</v>
      </c>
      <c r="C19" s="84" t="s">
        <v>380</v>
      </c>
      <c r="D19" s="85">
        <v>748756.43</v>
      </c>
      <c r="E19" s="85">
        <v>42128.2</v>
      </c>
      <c r="F19" s="85">
        <v>1135.44</v>
      </c>
      <c r="G19" s="85">
        <v>789749.19</v>
      </c>
      <c r="H19" s="86"/>
    </row>
    <row r="20" spans="1:8" x14ac:dyDescent="0.3">
      <c r="A20" s="84" t="s">
        <v>381</v>
      </c>
      <c r="B20" s="58" t="s">
        <v>354</v>
      </c>
      <c r="C20" s="84" t="s">
        <v>382</v>
      </c>
      <c r="D20" s="85">
        <v>51217.03</v>
      </c>
      <c r="E20" s="85">
        <v>412.11</v>
      </c>
      <c r="F20" s="85">
        <v>107.16</v>
      </c>
      <c r="G20" s="85">
        <v>51521.98</v>
      </c>
      <c r="H20" s="86"/>
    </row>
    <row r="21" spans="1:8" x14ac:dyDescent="0.3">
      <c r="A21" s="87" t="s">
        <v>354</v>
      </c>
      <c r="B21" s="58" t="s">
        <v>354</v>
      </c>
      <c r="C21" s="87" t="s">
        <v>354</v>
      </c>
      <c r="D21" s="88"/>
      <c r="E21" s="88"/>
      <c r="F21" s="88"/>
      <c r="G21" s="88"/>
      <c r="H21" s="89"/>
    </row>
    <row r="22" spans="1:8" x14ac:dyDescent="0.3">
      <c r="A22" s="81" t="s">
        <v>383</v>
      </c>
      <c r="B22" s="58" t="s">
        <v>354</v>
      </c>
      <c r="C22" s="81" t="s">
        <v>384</v>
      </c>
      <c r="D22" s="76">
        <v>0</v>
      </c>
      <c r="E22" s="76">
        <v>9535.49</v>
      </c>
      <c r="F22" s="76">
        <v>9535.49</v>
      </c>
      <c r="G22" s="76">
        <v>0</v>
      </c>
      <c r="H22" s="83"/>
    </row>
    <row r="23" spans="1:8" x14ac:dyDescent="0.3">
      <c r="A23" s="84" t="s">
        <v>1010</v>
      </c>
      <c r="B23" s="58" t="s">
        <v>354</v>
      </c>
      <c r="C23" s="84" t="s">
        <v>1011</v>
      </c>
      <c r="D23" s="85">
        <v>0</v>
      </c>
      <c r="E23" s="85">
        <v>319.12</v>
      </c>
      <c r="F23" s="85">
        <v>319.12</v>
      </c>
      <c r="G23" s="85">
        <v>0</v>
      </c>
      <c r="H23" s="86"/>
    </row>
    <row r="24" spans="1:8" x14ac:dyDescent="0.3">
      <c r="A24" s="84" t="s">
        <v>385</v>
      </c>
      <c r="B24" s="58" t="s">
        <v>354</v>
      </c>
      <c r="C24" s="84" t="s">
        <v>386</v>
      </c>
      <c r="D24" s="85">
        <v>0</v>
      </c>
      <c r="E24" s="85">
        <v>9216.3700000000008</v>
      </c>
      <c r="F24" s="85">
        <v>9216.3700000000008</v>
      </c>
      <c r="G24" s="85">
        <v>0</v>
      </c>
      <c r="H24" s="86"/>
    </row>
    <row r="25" spans="1:8" x14ac:dyDescent="0.3">
      <c r="A25" s="87" t="s">
        <v>354</v>
      </c>
      <c r="B25" s="58" t="s">
        <v>354</v>
      </c>
      <c r="C25" s="87" t="s">
        <v>354</v>
      </c>
      <c r="D25" s="88"/>
      <c r="E25" s="88"/>
      <c r="F25" s="88"/>
      <c r="G25" s="88"/>
      <c r="H25" s="89"/>
    </row>
    <row r="26" spans="1:8" x14ac:dyDescent="0.3">
      <c r="A26" s="81" t="s">
        <v>387</v>
      </c>
      <c r="B26" s="58" t="s">
        <v>354</v>
      </c>
      <c r="C26" s="81" t="s">
        <v>388</v>
      </c>
      <c r="D26" s="76">
        <v>101162.37</v>
      </c>
      <c r="E26" s="76">
        <v>306218.57</v>
      </c>
      <c r="F26" s="76">
        <v>313493.74</v>
      </c>
      <c r="G26" s="76">
        <v>93887.2</v>
      </c>
      <c r="H26" s="83"/>
    </row>
    <row r="27" spans="1:8" x14ac:dyDescent="0.3">
      <c r="A27" s="81" t="s">
        <v>389</v>
      </c>
      <c r="B27" s="58" t="s">
        <v>354</v>
      </c>
      <c r="C27" s="81" t="s">
        <v>390</v>
      </c>
      <c r="D27" s="76">
        <v>59920.44</v>
      </c>
      <c r="E27" s="76">
        <v>306218.57</v>
      </c>
      <c r="F27" s="76">
        <v>308994.62</v>
      </c>
      <c r="G27" s="76">
        <v>57144.39</v>
      </c>
      <c r="H27" s="83"/>
    </row>
    <row r="28" spans="1:8" x14ac:dyDescent="0.3">
      <c r="A28" s="81" t="s">
        <v>391</v>
      </c>
      <c r="B28" s="58" t="s">
        <v>354</v>
      </c>
      <c r="C28" s="81" t="s">
        <v>390</v>
      </c>
      <c r="D28" s="76">
        <v>59920.44</v>
      </c>
      <c r="E28" s="76">
        <v>306218.57</v>
      </c>
      <c r="F28" s="76">
        <v>308994.62</v>
      </c>
      <c r="G28" s="76">
        <v>57144.39</v>
      </c>
      <c r="H28" s="83"/>
    </row>
    <row r="29" spans="1:8" x14ac:dyDescent="0.3">
      <c r="A29" s="84" t="s">
        <v>392</v>
      </c>
      <c r="B29" s="58" t="s">
        <v>354</v>
      </c>
      <c r="C29" s="84" t="s">
        <v>393</v>
      </c>
      <c r="D29" s="85">
        <v>9527.6</v>
      </c>
      <c r="E29" s="85">
        <v>121.2</v>
      </c>
      <c r="F29" s="85">
        <v>372.99</v>
      </c>
      <c r="G29" s="85">
        <v>9275.81</v>
      </c>
      <c r="H29" s="86"/>
    </row>
    <row r="30" spans="1:8" x14ac:dyDescent="0.3">
      <c r="A30" s="84" t="s">
        <v>394</v>
      </c>
      <c r="B30" s="58" t="s">
        <v>354</v>
      </c>
      <c r="C30" s="84" t="s">
        <v>395</v>
      </c>
      <c r="D30" s="85">
        <v>45311.77</v>
      </c>
      <c r="E30" s="85">
        <v>50675.66</v>
      </c>
      <c r="F30" s="85">
        <v>55039.92</v>
      </c>
      <c r="G30" s="85">
        <v>40947.51</v>
      </c>
      <c r="H30" s="86"/>
    </row>
    <row r="31" spans="1:8" x14ac:dyDescent="0.3">
      <c r="A31" s="84" t="s">
        <v>396</v>
      </c>
      <c r="B31" s="58" t="s">
        <v>354</v>
      </c>
      <c r="C31" s="84" t="s">
        <v>397</v>
      </c>
      <c r="D31" s="85">
        <v>4321.16</v>
      </c>
      <c r="E31" s="85">
        <v>2200</v>
      </c>
      <c r="F31" s="85">
        <v>0</v>
      </c>
      <c r="G31" s="85">
        <v>6521.16</v>
      </c>
      <c r="H31" s="86"/>
    </row>
    <row r="32" spans="1:8" x14ac:dyDescent="0.3">
      <c r="A32" s="84" t="s">
        <v>398</v>
      </c>
      <c r="B32" s="58" t="s">
        <v>354</v>
      </c>
      <c r="C32" s="84" t="s">
        <v>399</v>
      </c>
      <c r="D32" s="85">
        <v>0</v>
      </c>
      <c r="E32" s="85">
        <v>34450.61</v>
      </c>
      <c r="F32" s="85">
        <v>34450.61</v>
      </c>
      <c r="G32" s="85">
        <v>0</v>
      </c>
      <c r="H32" s="86"/>
    </row>
    <row r="33" spans="1:8" x14ac:dyDescent="0.3">
      <c r="A33" s="84" t="s">
        <v>400</v>
      </c>
      <c r="B33" s="58" t="s">
        <v>354</v>
      </c>
      <c r="C33" s="84" t="s">
        <v>401</v>
      </c>
      <c r="D33" s="85">
        <v>759.91</v>
      </c>
      <c r="E33" s="85">
        <v>0</v>
      </c>
      <c r="F33" s="85">
        <v>360</v>
      </c>
      <c r="G33" s="85">
        <v>399.91</v>
      </c>
      <c r="H33" s="86"/>
    </row>
    <row r="34" spans="1:8" x14ac:dyDescent="0.3">
      <c r="A34" s="84" t="s">
        <v>402</v>
      </c>
      <c r="B34" s="58" t="s">
        <v>354</v>
      </c>
      <c r="C34" s="84" t="s">
        <v>403</v>
      </c>
      <c r="D34" s="85">
        <v>0</v>
      </c>
      <c r="E34" s="85">
        <v>218771.1</v>
      </c>
      <c r="F34" s="85">
        <v>218771.1</v>
      </c>
      <c r="G34" s="85">
        <v>0</v>
      </c>
      <c r="H34" s="86"/>
    </row>
    <row r="35" spans="1:8" x14ac:dyDescent="0.3">
      <c r="A35" s="87" t="s">
        <v>354</v>
      </c>
      <c r="B35" s="58" t="s">
        <v>354</v>
      </c>
      <c r="C35" s="87" t="s">
        <v>354</v>
      </c>
      <c r="D35" s="88"/>
      <c r="E35" s="88"/>
      <c r="F35" s="88"/>
      <c r="G35" s="88"/>
      <c r="H35" s="89"/>
    </row>
    <row r="36" spans="1:8" x14ac:dyDescent="0.3">
      <c r="A36" s="81" t="s">
        <v>406</v>
      </c>
      <c r="B36" s="58" t="s">
        <v>354</v>
      </c>
      <c r="C36" s="81" t="s">
        <v>407</v>
      </c>
      <c r="D36" s="76">
        <v>41241.93</v>
      </c>
      <c r="E36" s="76">
        <v>0</v>
      </c>
      <c r="F36" s="76">
        <v>4499.12</v>
      </c>
      <c r="G36" s="76">
        <v>36742.81</v>
      </c>
      <c r="H36" s="83"/>
    </row>
    <row r="37" spans="1:8" x14ac:dyDescent="0.3">
      <c r="A37" s="81" t="s">
        <v>408</v>
      </c>
      <c r="B37" s="58" t="s">
        <v>354</v>
      </c>
      <c r="C37" s="81" t="s">
        <v>407</v>
      </c>
      <c r="D37" s="76">
        <v>41241.93</v>
      </c>
      <c r="E37" s="76">
        <v>0</v>
      </c>
      <c r="F37" s="76">
        <v>4499.12</v>
      </c>
      <c r="G37" s="76">
        <v>36742.81</v>
      </c>
      <c r="H37" s="83"/>
    </row>
    <row r="38" spans="1:8" x14ac:dyDescent="0.3">
      <c r="A38" s="84" t="s">
        <v>409</v>
      </c>
      <c r="B38" s="58" t="s">
        <v>354</v>
      </c>
      <c r="C38" s="84" t="s">
        <v>410</v>
      </c>
      <c r="D38" s="85">
        <v>41241.93</v>
      </c>
      <c r="E38" s="85">
        <v>0</v>
      </c>
      <c r="F38" s="85">
        <v>4499.12</v>
      </c>
      <c r="G38" s="85">
        <v>36742.81</v>
      </c>
      <c r="H38" s="86"/>
    </row>
    <row r="39" spans="1:8" x14ac:dyDescent="0.3">
      <c r="A39" s="87" t="s">
        <v>354</v>
      </c>
      <c r="B39" s="58" t="s">
        <v>354</v>
      </c>
      <c r="C39" s="87" t="s">
        <v>354</v>
      </c>
      <c r="D39" s="88"/>
      <c r="E39" s="88"/>
      <c r="F39" s="88"/>
      <c r="G39" s="88"/>
      <c r="H39" s="89"/>
    </row>
    <row r="40" spans="1:8" x14ac:dyDescent="0.3">
      <c r="A40" s="81" t="s">
        <v>413</v>
      </c>
      <c r="B40" s="58" t="s">
        <v>354</v>
      </c>
      <c r="C40" s="81" t="s">
        <v>414</v>
      </c>
      <c r="D40" s="76">
        <v>3884612.14</v>
      </c>
      <c r="E40" s="76">
        <v>41776.68</v>
      </c>
      <c r="F40" s="76">
        <v>145144.42000000001</v>
      </c>
      <c r="G40" s="76">
        <v>3781244.4</v>
      </c>
      <c r="H40" s="83"/>
    </row>
    <row r="41" spans="1:8" x14ac:dyDescent="0.3">
      <c r="A41" s="81" t="s">
        <v>415</v>
      </c>
      <c r="B41" s="58" t="s">
        <v>354</v>
      </c>
      <c r="C41" s="81" t="s">
        <v>416</v>
      </c>
      <c r="D41" s="76">
        <v>3884612.14</v>
      </c>
      <c r="E41" s="76">
        <v>41776.68</v>
      </c>
      <c r="F41" s="76">
        <v>145144.42000000001</v>
      </c>
      <c r="G41" s="76">
        <v>3781244.4</v>
      </c>
      <c r="H41" s="83"/>
    </row>
    <row r="42" spans="1:8" x14ac:dyDescent="0.3">
      <c r="A42" s="81" t="s">
        <v>417</v>
      </c>
      <c r="B42" s="58" t="s">
        <v>354</v>
      </c>
      <c r="C42" s="81" t="s">
        <v>418</v>
      </c>
      <c r="D42" s="76">
        <v>1932009.85</v>
      </c>
      <c r="E42" s="76">
        <v>0</v>
      </c>
      <c r="F42" s="76">
        <v>0</v>
      </c>
      <c r="G42" s="76">
        <v>1932009.85</v>
      </c>
      <c r="H42" s="83"/>
    </row>
    <row r="43" spans="1:8" x14ac:dyDescent="0.3">
      <c r="A43" s="81" t="s">
        <v>419</v>
      </c>
      <c r="B43" s="58" t="s">
        <v>354</v>
      </c>
      <c r="C43" s="81" t="s">
        <v>418</v>
      </c>
      <c r="D43" s="76">
        <v>1932009.85</v>
      </c>
      <c r="E43" s="76">
        <v>0</v>
      </c>
      <c r="F43" s="76">
        <v>0</v>
      </c>
      <c r="G43" s="76">
        <v>1932009.85</v>
      </c>
      <c r="H43" s="83"/>
    </row>
    <row r="44" spans="1:8" x14ac:dyDescent="0.3">
      <c r="A44" s="84" t="s">
        <v>420</v>
      </c>
      <c r="B44" s="58" t="s">
        <v>354</v>
      </c>
      <c r="C44" s="84" t="s">
        <v>421</v>
      </c>
      <c r="D44" s="85">
        <v>181970</v>
      </c>
      <c r="E44" s="85">
        <v>0</v>
      </c>
      <c r="F44" s="85">
        <v>0</v>
      </c>
      <c r="G44" s="85">
        <v>181970</v>
      </c>
      <c r="H44" s="86"/>
    </row>
    <row r="45" spans="1:8" x14ac:dyDescent="0.3">
      <c r="A45" s="84" t="s">
        <v>422</v>
      </c>
      <c r="B45" s="58" t="s">
        <v>354</v>
      </c>
      <c r="C45" s="84" t="s">
        <v>423</v>
      </c>
      <c r="D45" s="85">
        <v>176360.55</v>
      </c>
      <c r="E45" s="85">
        <v>0</v>
      </c>
      <c r="F45" s="85">
        <v>0</v>
      </c>
      <c r="G45" s="85">
        <v>176360.55</v>
      </c>
      <c r="H45" s="86"/>
    </row>
    <row r="46" spans="1:8" x14ac:dyDescent="0.3">
      <c r="A46" s="84" t="s">
        <v>424</v>
      </c>
      <c r="B46" s="58" t="s">
        <v>354</v>
      </c>
      <c r="C46" s="84" t="s">
        <v>425</v>
      </c>
      <c r="D46" s="85">
        <v>75546.350000000006</v>
      </c>
      <c r="E46" s="85">
        <v>0</v>
      </c>
      <c r="F46" s="85">
        <v>0</v>
      </c>
      <c r="G46" s="85">
        <v>75546.350000000006</v>
      </c>
      <c r="H46" s="86"/>
    </row>
    <row r="47" spans="1:8" x14ac:dyDescent="0.3">
      <c r="A47" s="84" t="s">
        <v>426</v>
      </c>
      <c r="B47" s="58" t="s">
        <v>354</v>
      </c>
      <c r="C47" s="84" t="s">
        <v>427</v>
      </c>
      <c r="D47" s="85">
        <v>1377053.95</v>
      </c>
      <c r="E47" s="85">
        <v>0</v>
      </c>
      <c r="F47" s="85">
        <v>0</v>
      </c>
      <c r="G47" s="85">
        <v>1377053.95</v>
      </c>
      <c r="H47" s="86"/>
    </row>
    <row r="48" spans="1:8" x14ac:dyDescent="0.3">
      <c r="A48" s="84" t="s">
        <v>428</v>
      </c>
      <c r="B48" s="58" t="s">
        <v>354</v>
      </c>
      <c r="C48" s="84" t="s">
        <v>429</v>
      </c>
      <c r="D48" s="85">
        <v>121079</v>
      </c>
      <c r="E48" s="85">
        <v>0</v>
      </c>
      <c r="F48" s="85">
        <v>0</v>
      </c>
      <c r="G48" s="85">
        <v>121079</v>
      </c>
      <c r="H48" s="86"/>
    </row>
    <row r="49" spans="1:8" x14ac:dyDescent="0.3">
      <c r="A49" s="87" t="s">
        <v>354</v>
      </c>
      <c r="B49" s="58" t="s">
        <v>354</v>
      </c>
      <c r="C49" s="87" t="s">
        <v>354</v>
      </c>
      <c r="D49" s="88"/>
      <c r="E49" s="88"/>
      <c r="F49" s="88"/>
      <c r="G49" s="88"/>
      <c r="H49" s="89"/>
    </row>
    <row r="50" spans="1:8" x14ac:dyDescent="0.3">
      <c r="A50" s="81" t="s">
        <v>430</v>
      </c>
      <c r="B50" s="58" t="s">
        <v>354</v>
      </c>
      <c r="C50" s="81" t="s">
        <v>431</v>
      </c>
      <c r="D50" s="76">
        <v>-1932009.85</v>
      </c>
      <c r="E50" s="76">
        <v>0</v>
      </c>
      <c r="F50" s="76">
        <v>0</v>
      </c>
      <c r="G50" s="76">
        <v>-1932009.85</v>
      </c>
      <c r="H50" s="83"/>
    </row>
    <row r="51" spans="1:8" x14ac:dyDescent="0.3">
      <c r="A51" s="81" t="s">
        <v>432</v>
      </c>
      <c r="B51" s="58" t="s">
        <v>354</v>
      </c>
      <c r="C51" s="81" t="s">
        <v>431</v>
      </c>
      <c r="D51" s="76">
        <v>-1932009.85</v>
      </c>
      <c r="E51" s="76">
        <v>0</v>
      </c>
      <c r="F51" s="76">
        <v>0</v>
      </c>
      <c r="G51" s="76">
        <v>-1932009.85</v>
      </c>
      <c r="H51" s="83"/>
    </row>
    <row r="52" spans="1:8" x14ac:dyDescent="0.3">
      <c r="A52" s="84" t="s">
        <v>433</v>
      </c>
      <c r="B52" s="58" t="s">
        <v>354</v>
      </c>
      <c r="C52" s="84" t="s">
        <v>434</v>
      </c>
      <c r="D52" s="85">
        <v>-176360.55</v>
      </c>
      <c r="E52" s="85">
        <v>0</v>
      </c>
      <c r="F52" s="85">
        <v>0</v>
      </c>
      <c r="G52" s="85">
        <v>-176360.55</v>
      </c>
      <c r="H52" s="86"/>
    </row>
    <row r="53" spans="1:8" x14ac:dyDescent="0.3">
      <c r="A53" s="84" t="s">
        <v>435</v>
      </c>
      <c r="B53" s="58" t="s">
        <v>354</v>
      </c>
      <c r="C53" s="84" t="s">
        <v>436</v>
      </c>
      <c r="D53" s="85">
        <v>-75546.350000000006</v>
      </c>
      <c r="E53" s="85">
        <v>0</v>
      </c>
      <c r="F53" s="85">
        <v>0</v>
      </c>
      <c r="G53" s="85">
        <v>-75546.350000000006</v>
      </c>
      <c r="H53" s="86"/>
    </row>
    <row r="54" spans="1:8" x14ac:dyDescent="0.3">
      <c r="A54" s="84" t="s">
        <v>437</v>
      </c>
      <c r="B54" s="58" t="s">
        <v>354</v>
      </c>
      <c r="C54" s="84" t="s">
        <v>438</v>
      </c>
      <c r="D54" s="85">
        <v>-1377053.95</v>
      </c>
      <c r="E54" s="85">
        <v>0</v>
      </c>
      <c r="F54" s="85">
        <v>0</v>
      </c>
      <c r="G54" s="85">
        <v>-1377053.95</v>
      </c>
      <c r="H54" s="86"/>
    </row>
    <row r="55" spans="1:8" x14ac:dyDescent="0.3">
      <c r="A55" s="84" t="s">
        <v>439</v>
      </c>
      <c r="B55" s="58" t="s">
        <v>354</v>
      </c>
      <c r="C55" s="84" t="s">
        <v>440</v>
      </c>
      <c r="D55" s="85">
        <v>-181970</v>
      </c>
      <c r="E55" s="85">
        <v>0</v>
      </c>
      <c r="F55" s="85">
        <v>0</v>
      </c>
      <c r="G55" s="85">
        <v>-181970</v>
      </c>
      <c r="H55" s="86"/>
    </row>
    <row r="56" spans="1:8" x14ac:dyDescent="0.3">
      <c r="A56" s="84" t="s">
        <v>441</v>
      </c>
      <c r="B56" s="58" t="s">
        <v>354</v>
      </c>
      <c r="C56" s="84" t="s">
        <v>442</v>
      </c>
      <c r="D56" s="85">
        <v>-121079</v>
      </c>
      <c r="E56" s="85">
        <v>0</v>
      </c>
      <c r="F56" s="85">
        <v>0</v>
      </c>
      <c r="G56" s="85">
        <v>-121079</v>
      </c>
      <c r="H56" s="86"/>
    </row>
    <row r="57" spans="1:8" x14ac:dyDescent="0.3">
      <c r="A57" s="87" t="s">
        <v>354</v>
      </c>
      <c r="B57" s="58" t="s">
        <v>354</v>
      </c>
      <c r="C57" s="87" t="s">
        <v>354</v>
      </c>
      <c r="D57" s="88"/>
      <c r="E57" s="88"/>
      <c r="F57" s="88"/>
      <c r="G57" s="88"/>
      <c r="H57" s="89"/>
    </row>
    <row r="58" spans="1:8" x14ac:dyDescent="0.3">
      <c r="A58" s="81" t="s">
        <v>443</v>
      </c>
      <c r="B58" s="58" t="s">
        <v>354</v>
      </c>
      <c r="C58" s="81" t="s">
        <v>444</v>
      </c>
      <c r="D58" s="76">
        <v>18811910.850000001</v>
      </c>
      <c r="E58" s="76">
        <v>18797.37</v>
      </c>
      <c r="F58" s="76">
        <v>2980.65</v>
      </c>
      <c r="G58" s="76">
        <v>18827727.57</v>
      </c>
      <c r="H58" s="83"/>
    </row>
    <row r="59" spans="1:8" x14ac:dyDescent="0.3">
      <c r="A59" s="81" t="s">
        <v>445</v>
      </c>
      <c r="B59" s="58" t="s">
        <v>354</v>
      </c>
      <c r="C59" s="81" t="s">
        <v>444</v>
      </c>
      <c r="D59" s="76">
        <v>18811910.850000001</v>
      </c>
      <c r="E59" s="76">
        <v>18797.37</v>
      </c>
      <c r="F59" s="76">
        <v>2980.65</v>
      </c>
      <c r="G59" s="76">
        <v>18827727.57</v>
      </c>
      <c r="H59" s="83"/>
    </row>
    <row r="60" spans="1:8" x14ac:dyDescent="0.3">
      <c r="A60" s="84" t="s">
        <v>446</v>
      </c>
      <c r="B60" s="58" t="s">
        <v>354</v>
      </c>
      <c r="C60" s="84" t="s">
        <v>427</v>
      </c>
      <c r="D60" s="85">
        <v>321985.84999999998</v>
      </c>
      <c r="E60" s="85">
        <v>0</v>
      </c>
      <c r="F60" s="85">
        <v>2200.65</v>
      </c>
      <c r="G60" s="85">
        <v>319785.2</v>
      </c>
      <c r="H60" s="86"/>
    </row>
    <row r="61" spans="1:8" x14ac:dyDescent="0.3">
      <c r="A61" s="84" t="s">
        <v>447</v>
      </c>
      <c r="B61" s="58" t="s">
        <v>354</v>
      </c>
      <c r="C61" s="84" t="s">
        <v>448</v>
      </c>
      <c r="D61" s="85">
        <v>183046.52</v>
      </c>
      <c r="E61" s="85">
        <v>0</v>
      </c>
      <c r="F61" s="85">
        <v>0</v>
      </c>
      <c r="G61" s="85">
        <v>183046.52</v>
      </c>
      <c r="H61" s="86"/>
    </row>
    <row r="62" spans="1:8" x14ac:dyDescent="0.3">
      <c r="A62" s="84" t="s">
        <v>449</v>
      </c>
      <c r="B62" s="58" t="s">
        <v>354</v>
      </c>
      <c r="C62" s="84" t="s">
        <v>450</v>
      </c>
      <c r="D62" s="85">
        <v>2376752.0099999998</v>
      </c>
      <c r="E62" s="85">
        <v>0</v>
      </c>
      <c r="F62" s="85">
        <v>0</v>
      </c>
      <c r="G62" s="85">
        <v>2376752.0099999998</v>
      </c>
      <c r="H62" s="86"/>
    </row>
    <row r="63" spans="1:8" x14ac:dyDescent="0.3">
      <c r="A63" s="84" t="s">
        <v>451</v>
      </c>
      <c r="B63" s="58" t="s">
        <v>354</v>
      </c>
      <c r="C63" s="84" t="s">
        <v>425</v>
      </c>
      <c r="D63" s="85">
        <v>1976586.99</v>
      </c>
      <c r="E63" s="85">
        <v>1921.34</v>
      </c>
      <c r="F63" s="85">
        <v>0</v>
      </c>
      <c r="G63" s="85">
        <v>1978508.33</v>
      </c>
      <c r="H63" s="86"/>
    </row>
    <row r="64" spans="1:8" x14ac:dyDescent="0.3">
      <c r="A64" s="84" t="s">
        <v>452</v>
      </c>
      <c r="B64" s="58" t="s">
        <v>354</v>
      </c>
      <c r="C64" s="84" t="s">
        <v>423</v>
      </c>
      <c r="D64" s="85">
        <v>4410890.03</v>
      </c>
      <c r="E64" s="85">
        <v>15062.43</v>
      </c>
      <c r="F64" s="85">
        <v>0</v>
      </c>
      <c r="G64" s="85">
        <v>4425952.46</v>
      </c>
      <c r="H64" s="86"/>
    </row>
    <row r="65" spans="1:8" x14ac:dyDescent="0.3">
      <c r="A65" s="84" t="s">
        <v>453</v>
      </c>
      <c r="B65" s="58" t="s">
        <v>354</v>
      </c>
      <c r="C65" s="84" t="s">
        <v>454</v>
      </c>
      <c r="D65" s="85">
        <v>7877077.1500000004</v>
      </c>
      <c r="E65" s="85">
        <v>0</v>
      </c>
      <c r="F65" s="85">
        <v>0</v>
      </c>
      <c r="G65" s="85">
        <v>7877077.1500000004</v>
      </c>
      <c r="H65" s="86"/>
    </row>
    <row r="66" spans="1:8" x14ac:dyDescent="0.3">
      <c r="A66" s="84" t="s">
        <v>455</v>
      </c>
      <c r="B66" s="58" t="s">
        <v>354</v>
      </c>
      <c r="C66" s="84" t="s">
        <v>456</v>
      </c>
      <c r="D66" s="85">
        <v>1261324.52</v>
      </c>
      <c r="E66" s="85">
        <v>1813.6</v>
      </c>
      <c r="F66" s="85">
        <v>780</v>
      </c>
      <c r="G66" s="85">
        <v>1262358.1200000001</v>
      </c>
      <c r="H66" s="86"/>
    </row>
    <row r="67" spans="1:8" x14ac:dyDescent="0.3">
      <c r="A67" s="84" t="s">
        <v>457</v>
      </c>
      <c r="B67" s="58" t="s">
        <v>354</v>
      </c>
      <c r="C67" s="84" t="s">
        <v>458</v>
      </c>
      <c r="D67" s="85">
        <v>104202.72</v>
      </c>
      <c r="E67" s="85">
        <v>0</v>
      </c>
      <c r="F67" s="85">
        <v>0</v>
      </c>
      <c r="G67" s="85">
        <v>104202.72</v>
      </c>
      <c r="H67" s="86"/>
    </row>
    <row r="68" spans="1:8" x14ac:dyDescent="0.3">
      <c r="A68" s="84" t="s">
        <v>459</v>
      </c>
      <c r="B68" s="58" t="s">
        <v>354</v>
      </c>
      <c r="C68" s="84" t="s">
        <v>421</v>
      </c>
      <c r="D68" s="85">
        <v>281005.06</v>
      </c>
      <c r="E68" s="85">
        <v>0</v>
      </c>
      <c r="F68" s="85">
        <v>0</v>
      </c>
      <c r="G68" s="85">
        <v>281005.06</v>
      </c>
      <c r="H68" s="86"/>
    </row>
    <row r="69" spans="1:8" x14ac:dyDescent="0.3">
      <c r="A69" s="84" t="s">
        <v>460</v>
      </c>
      <c r="B69" s="58" t="s">
        <v>354</v>
      </c>
      <c r="C69" s="84" t="s">
        <v>461</v>
      </c>
      <c r="D69" s="85">
        <v>19040</v>
      </c>
      <c r="E69" s="85">
        <v>0</v>
      </c>
      <c r="F69" s="85">
        <v>0</v>
      </c>
      <c r="G69" s="85">
        <v>19040</v>
      </c>
      <c r="H69" s="86"/>
    </row>
    <row r="70" spans="1:8" x14ac:dyDescent="0.3">
      <c r="A70" s="87" t="s">
        <v>354</v>
      </c>
      <c r="B70" s="58" t="s">
        <v>354</v>
      </c>
      <c r="C70" s="87" t="s">
        <v>354</v>
      </c>
      <c r="D70" s="88"/>
      <c r="E70" s="88"/>
      <c r="F70" s="88"/>
      <c r="G70" s="88"/>
      <c r="H70" s="89"/>
    </row>
    <row r="71" spans="1:8" x14ac:dyDescent="0.3">
      <c r="A71" s="81" t="s">
        <v>464</v>
      </c>
      <c r="B71" s="58" t="s">
        <v>354</v>
      </c>
      <c r="C71" s="81" t="s">
        <v>465</v>
      </c>
      <c r="D71" s="76">
        <v>-14952162.060000001</v>
      </c>
      <c r="E71" s="76">
        <v>2980.65</v>
      </c>
      <c r="F71" s="76">
        <v>141367.85</v>
      </c>
      <c r="G71" s="76">
        <v>-15090549.26</v>
      </c>
      <c r="H71" s="83"/>
    </row>
    <row r="72" spans="1:8" x14ac:dyDescent="0.3">
      <c r="A72" s="81" t="s">
        <v>466</v>
      </c>
      <c r="B72" s="58" t="s">
        <v>354</v>
      </c>
      <c r="C72" s="81" t="s">
        <v>465</v>
      </c>
      <c r="D72" s="76">
        <v>-14952162.060000001</v>
      </c>
      <c r="E72" s="76">
        <v>2980.65</v>
      </c>
      <c r="F72" s="76">
        <v>141367.85</v>
      </c>
      <c r="G72" s="76">
        <v>-15090549.26</v>
      </c>
      <c r="H72" s="83"/>
    </row>
    <row r="73" spans="1:8" x14ac:dyDescent="0.3">
      <c r="A73" s="84" t="s">
        <v>467</v>
      </c>
      <c r="B73" s="58" t="s">
        <v>354</v>
      </c>
      <c r="C73" s="84" t="s">
        <v>468</v>
      </c>
      <c r="D73" s="85">
        <v>-2376752.0099999998</v>
      </c>
      <c r="E73" s="85">
        <v>0</v>
      </c>
      <c r="F73" s="85">
        <v>0</v>
      </c>
      <c r="G73" s="85">
        <v>-2376752.0099999998</v>
      </c>
      <c r="H73" s="86"/>
    </row>
    <row r="74" spans="1:8" x14ac:dyDescent="0.3">
      <c r="A74" s="84" t="s">
        <v>469</v>
      </c>
      <c r="B74" s="58" t="s">
        <v>354</v>
      </c>
      <c r="C74" s="84" t="s">
        <v>434</v>
      </c>
      <c r="D74" s="85">
        <v>-2365123.1800000002</v>
      </c>
      <c r="E74" s="85">
        <v>0</v>
      </c>
      <c r="F74" s="85">
        <v>49971.9</v>
      </c>
      <c r="G74" s="85">
        <v>-2415095.08</v>
      </c>
      <c r="H74" s="86"/>
    </row>
    <row r="75" spans="1:8" x14ac:dyDescent="0.3">
      <c r="A75" s="84" t="s">
        <v>470</v>
      </c>
      <c r="B75" s="58" t="s">
        <v>354</v>
      </c>
      <c r="C75" s="84" t="s">
        <v>436</v>
      </c>
      <c r="D75" s="85">
        <v>-1290897.0900000001</v>
      </c>
      <c r="E75" s="85">
        <v>0</v>
      </c>
      <c r="F75" s="85">
        <v>9773.76</v>
      </c>
      <c r="G75" s="85">
        <v>-1300670.8500000001</v>
      </c>
      <c r="H75" s="86"/>
    </row>
    <row r="76" spans="1:8" x14ac:dyDescent="0.3">
      <c r="A76" s="84" t="s">
        <v>471</v>
      </c>
      <c r="B76" s="58" t="s">
        <v>354</v>
      </c>
      <c r="C76" s="84" t="s">
        <v>438</v>
      </c>
      <c r="D76" s="85">
        <v>-321985.84999999998</v>
      </c>
      <c r="E76" s="85">
        <v>2200.65</v>
      </c>
      <c r="F76" s="85">
        <v>0</v>
      </c>
      <c r="G76" s="85">
        <v>-319785.2</v>
      </c>
      <c r="H76" s="86"/>
    </row>
    <row r="77" spans="1:8" x14ac:dyDescent="0.3">
      <c r="A77" s="84" t="s">
        <v>472</v>
      </c>
      <c r="B77" s="58" t="s">
        <v>354</v>
      </c>
      <c r="C77" s="84" t="s">
        <v>473</v>
      </c>
      <c r="D77" s="85">
        <v>-734069.65</v>
      </c>
      <c r="E77" s="85">
        <v>780</v>
      </c>
      <c r="F77" s="85">
        <v>12569.63</v>
      </c>
      <c r="G77" s="85">
        <v>-745859.28</v>
      </c>
      <c r="H77" s="86"/>
    </row>
    <row r="78" spans="1:8" x14ac:dyDescent="0.3">
      <c r="A78" s="84" t="s">
        <v>474</v>
      </c>
      <c r="B78" s="58" t="s">
        <v>354</v>
      </c>
      <c r="C78" s="84" t="s">
        <v>475</v>
      </c>
      <c r="D78" s="85">
        <v>-79456.639999999999</v>
      </c>
      <c r="E78" s="85">
        <v>0</v>
      </c>
      <c r="F78" s="85">
        <v>773.56</v>
      </c>
      <c r="G78" s="85">
        <v>-80230.2</v>
      </c>
      <c r="H78" s="86"/>
    </row>
    <row r="79" spans="1:8" x14ac:dyDescent="0.3">
      <c r="A79" s="84" t="s">
        <v>476</v>
      </c>
      <c r="B79" s="58" t="s">
        <v>354</v>
      </c>
      <c r="C79" s="84" t="s">
        <v>477</v>
      </c>
      <c r="D79" s="85">
        <v>-7342162.3499999996</v>
      </c>
      <c r="E79" s="85">
        <v>0</v>
      </c>
      <c r="F79" s="85">
        <v>66960.45</v>
      </c>
      <c r="G79" s="85">
        <v>-7409122.7999999998</v>
      </c>
      <c r="H79" s="86"/>
    </row>
    <row r="80" spans="1:8" x14ac:dyDescent="0.3">
      <c r="A80" s="84" t="s">
        <v>478</v>
      </c>
      <c r="B80" s="58" t="s">
        <v>354</v>
      </c>
      <c r="C80" s="84" t="s">
        <v>479</v>
      </c>
      <c r="D80" s="85">
        <v>-158126.24</v>
      </c>
      <c r="E80" s="85">
        <v>0</v>
      </c>
      <c r="F80" s="85">
        <v>734.07</v>
      </c>
      <c r="G80" s="85">
        <v>-158860.31</v>
      </c>
      <c r="H80" s="86"/>
    </row>
    <row r="81" spans="1:8" x14ac:dyDescent="0.3">
      <c r="A81" s="84" t="s">
        <v>480</v>
      </c>
      <c r="B81" s="58" t="s">
        <v>354</v>
      </c>
      <c r="C81" s="84" t="s">
        <v>440</v>
      </c>
      <c r="D81" s="85">
        <v>-272629.26</v>
      </c>
      <c r="E81" s="85">
        <v>0</v>
      </c>
      <c r="F81" s="85">
        <v>365.19</v>
      </c>
      <c r="G81" s="85">
        <v>-272994.45</v>
      </c>
      <c r="H81" s="86"/>
    </row>
    <row r="82" spans="1:8" x14ac:dyDescent="0.3">
      <c r="A82" s="84" t="s">
        <v>481</v>
      </c>
      <c r="B82" s="58" t="s">
        <v>354</v>
      </c>
      <c r="C82" s="84" t="s">
        <v>482</v>
      </c>
      <c r="D82" s="85">
        <v>-10959.79</v>
      </c>
      <c r="E82" s="85">
        <v>0</v>
      </c>
      <c r="F82" s="85">
        <v>219.29</v>
      </c>
      <c r="G82" s="85">
        <v>-11179.08</v>
      </c>
      <c r="H82" s="86"/>
    </row>
    <row r="83" spans="1:8" x14ac:dyDescent="0.3">
      <c r="A83" s="87" t="s">
        <v>354</v>
      </c>
      <c r="B83" s="58" t="s">
        <v>354</v>
      </c>
      <c r="C83" s="87" t="s">
        <v>354</v>
      </c>
      <c r="D83" s="88"/>
      <c r="E83" s="88"/>
      <c r="F83" s="88"/>
      <c r="G83" s="88"/>
      <c r="H83" s="89"/>
    </row>
    <row r="84" spans="1:8" x14ac:dyDescent="0.3">
      <c r="A84" s="81" t="s">
        <v>483</v>
      </c>
      <c r="B84" s="58" t="s">
        <v>354</v>
      </c>
      <c r="C84" s="81" t="s">
        <v>484</v>
      </c>
      <c r="D84" s="76">
        <v>218767.81</v>
      </c>
      <c r="E84" s="76">
        <v>19998.66</v>
      </c>
      <c r="F84" s="76">
        <v>0</v>
      </c>
      <c r="G84" s="76">
        <v>238766.47</v>
      </c>
      <c r="H84" s="83"/>
    </row>
    <row r="85" spans="1:8" x14ac:dyDescent="0.3">
      <c r="A85" s="81" t="s">
        <v>485</v>
      </c>
      <c r="B85" s="58" t="s">
        <v>354</v>
      </c>
      <c r="C85" s="81" t="s">
        <v>484</v>
      </c>
      <c r="D85" s="76">
        <v>218767.81</v>
      </c>
      <c r="E85" s="76">
        <v>19998.66</v>
      </c>
      <c r="F85" s="76">
        <v>0</v>
      </c>
      <c r="G85" s="76">
        <v>238766.47</v>
      </c>
      <c r="H85" s="83"/>
    </row>
    <row r="86" spans="1:8" x14ac:dyDescent="0.3">
      <c r="A86" s="84" t="s">
        <v>486</v>
      </c>
      <c r="B86" s="58" t="s">
        <v>354</v>
      </c>
      <c r="C86" s="84" t="s">
        <v>487</v>
      </c>
      <c r="D86" s="85">
        <v>218767.81</v>
      </c>
      <c r="E86" s="85">
        <v>19998.66</v>
      </c>
      <c r="F86" s="85">
        <v>0</v>
      </c>
      <c r="G86" s="85">
        <v>238766.47</v>
      </c>
      <c r="H86" s="86"/>
    </row>
    <row r="87" spans="1:8" x14ac:dyDescent="0.3">
      <c r="A87" s="87" t="s">
        <v>354</v>
      </c>
      <c r="B87" s="58" t="s">
        <v>354</v>
      </c>
      <c r="C87" s="87" t="s">
        <v>354</v>
      </c>
      <c r="D87" s="88"/>
      <c r="E87" s="88"/>
      <c r="F87" s="88"/>
      <c r="G87" s="88"/>
      <c r="H87" s="89"/>
    </row>
    <row r="88" spans="1:8" x14ac:dyDescent="0.3">
      <c r="A88" s="81" t="s">
        <v>488</v>
      </c>
      <c r="B88" s="58" t="s">
        <v>354</v>
      </c>
      <c r="C88" s="81" t="s">
        <v>489</v>
      </c>
      <c r="D88" s="76">
        <v>-193904.46</v>
      </c>
      <c r="E88" s="76">
        <v>0</v>
      </c>
      <c r="F88" s="76">
        <v>795.92</v>
      </c>
      <c r="G88" s="76">
        <v>-194700.38</v>
      </c>
      <c r="H88" s="83"/>
    </row>
    <row r="89" spans="1:8" x14ac:dyDescent="0.3">
      <c r="A89" s="81" t="s">
        <v>490</v>
      </c>
      <c r="B89" s="58" t="s">
        <v>354</v>
      </c>
      <c r="C89" s="81" t="s">
        <v>491</v>
      </c>
      <c r="D89" s="76">
        <v>-193904.46</v>
      </c>
      <c r="E89" s="76">
        <v>0</v>
      </c>
      <c r="F89" s="76">
        <v>795.92</v>
      </c>
      <c r="G89" s="76">
        <v>-194700.38</v>
      </c>
      <c r="H89" s="83"/>
    </row>
    <row r="90" spans="1:8" x14ac:dyDescent="0.3">
      <c r="A90" s="84" t="s">
        <v>492</v>
      </c>
      <c r="B90" s="58" t="s">
        <v>354</v>
      </c>
      <c r="C90" s="84" t="s">
        <v>493</v>
      </c>
      <c r="D90" s="85">
        <v>-193904.46</v>
      </c>
      <c r="E90" s="85">
        <v>0</v>
      </c>
      <c r="F90" s="85">
        <v>795.92</v>
      </c>
      <c r="G90" s="85">
        <v>-194700.38</v>
      </c>
      <c r="H90" s="86"/>
    </row>
    <row r="91" spans="1:8" x14ac:dyDescent="0.3">
      <c r="A91" s="81" t="s">
        <v>354</v>
      </c>
      <c r="B91" s="58" t="s">
        <v>354</v>
      </c>
      <c r="C91" s="81" t="s">
        <v>354</v>
      </c>
      <c r="D91" s="90"/>
      <c r="E91" s="90"/>
      <c r="F91" s="90"/>
      <c r="G91" s="90"/>
      <c r="H91" s="82"/>
    </row>
    <row r="92" spans="1:8" x14ac:dyDescent="0.3">
      <c r="A92" s="81" t="s">
        <v>54</v>
      </c>
      <c r="B92" s="81" t="s">
        <v>494</v>
      </c>
      <c r="C92" s="82"/>
      <c r="D92" s="76">
        <v>20639218.48</v>
      </c>
      <c r="E92" s="76">
        <v>10459742.57</v>
      </c>
      <c r="F92" s="76">
        <v>10660450.449999999</v>
      </c>
      <c r="G92" s="76">
        <v>20839926.359999999</v>
      </c>
      <c r="H92" s="83"/>
    </row>
    <row r="93" spans="1:8" x14ac:dyDescent="0.3">
      <c r="A93" s="81" t="s">
        <v>495</v>
      </c>
      <c r="B93" s="58" t="s">
        <v>354</v>
      </c>
      <c r="C93" s="81" t="s">
        <v>496</v>
      </c>
      <c r="D93" s="76">
        <v>16345720.109999999</v>
      </c>
      <c r="E93" s="76">
        <v>10356374.83</v>
      </c>
      <c r="F93" s="76">
        <v>10658406.029999999</v>
      </c>
      <c r="G93" s="76">
        <v>16647751.310000001</v>
      </c>
      <c r="H93" s="83"/>
    </row>
    <row r="94" spans="1:8" x14ac:dyDescent="0.3">
      <c r="A94" s="81" t="s">
        <v>497</v>
      </c>
      <c r="B94" s="58" t="s">
        <v>354</v>
      </c>
      <c r="C94" s="81" t="s">
        <v>498</v>
      </c>
      <c r="D94" s="76">
        <v>4485404.0999999996</v>
      </c>
      <c r="E94" s="76">
        <v>6330664.1900000004</v>
      </c>
      <c r="F94" s="76">
        <v>6928149.0499999998</v>
      </c>
      <c r="G94" s="76">
        <v>5082888.96</v>
      </c>
      <c r="H94" s="83"/>
    </row>
    <row r="95" spans="1:8" x14ac:dyDescent="0.3">
      <c r="A95" s="81" t="s">
        <v>499</v>
      </c>
      <c r="B95" s="58" t="s">
        <v>354</v>
      </c>
      <c r="C95" s="81" t="s">
        <v>500</v>
      </c>
      <c r="D95" s="76">
        <v>2760229.37</v>
      </c>
      <c r="E95" s="76">
        <v>4549872.84</v>
      </c>
      <c r="F95" s="76">
        <v>4850171.7300000004</v>
      </c>
      <c r="G95" s="76">
        <v>3060528.26</v>
      </c>
      <c r="H95" s="83"/>
    </row>
    <row r="96" spans="1:8" x14ac:dyDescent="0.3">
      <c r="A96" s="81" t="s">
        <v>501</v>
      </c>
      <c r="B96" s="58" t="s">
        <v>354</v>
      </c>
      <c r="C96" s="81" t="s">
        <v>500</v>
      </c>
      <c r="D96" s="76">
        <v>2760229.37</v>
      </c>
      <c r="E96" s="76">
        <v>4549872.84</v>
      </c>
      <c r="F96" s="76">
        <v>4850171.7300000004</v>
      </c>
      <c r="G96" s="76">
        <v>3060528.26</v>
      </c>
      <c r="H96" s="83"/>
    </row>
    <row r="97" spans="1:8" x14ac:dyDescent="0.3">
      <c r="A97" s="84" t="s">
        <v>502</v>
      </c>
      <c r="B97" s="58" t="s">
        <v>354</v>
      </c>
      <c r="C97" s="84" t="s">
        <v>503</v>
      </c>
      <c r="D97" s="85">
        <v>0</v>
      </c>
      <c r="E97" s="85">
        <v>1492441.72</v>
      </c>
      <c r="F97" s="85">
        <v>1492441.72</v>
      </c>
      <c r="G97" s="85">
        <v>0</v>
      </c>
      <c r="H97" s="86"/>
    </row>
    <row r="98" spans="1:8" x14ac:dyDescent="0.3">
      <c r="A98" s="84" t="s">
        <v>504</v>
      </c>
      <c r="B98" s="58" t="s">
        <v>354</v>
      </c>
      <c r="C98" s="84" t="s">
        <v>505</v>
      </c>
      <c r="D98" s="85">
        <v>2224486.4700000002</v>
      </c>
      <c r="E98" s="85">
        <v>2224486.4700000002</v>
      </c>
      <c r="F98" s="85">
        <v>2368825.9500000002</v>
      </c>
      <c r="G98" s="85">
        <v>2368825.9500000002</v>
      </c>
      <c r="H98" s="86"/>
    </row>
    <row r="99" spans="1:8" x14ac:dyDescent="0.3">
      <c r="A99" s="84" t="s">
        <v>506</v>
      </c>
      <c r="B99" s="58" t="s">
        <v>354</v>
      </c>
      <c r="C99" s="84" t="s">
        <v>507</v>
      </c>
      <c r="D99" s="85">
        <v>383276.33</v>
      </c>
      <c r="E99" s="85">
        <v>383276.33</v>
      </c>
      <c r="F99" s="85">
        <v>533045.81000000006</v>
      </c>
      <c r="G99" s="85">
        <v>533045.81000000006</v>
      </c>
      <c r="H99" s="86"/>
    </row>
    <row r="100" spans="1:8" x14ac:dyDescent="0.3">
      <c r="A100" s="84" t="s">
        <v>508</v>
      </c>
      <c r="B100" s="58" t="s">
        <v>354</v>
      </c>
      <c r="C100" s="84" t="s">
        <v>509</v>
      </c>
      <c r="D100" s="85">
        <v>0</v>
      </c>
      <c r="E100" s="85">
        <v>3890.42</v>
      </c>
      <c r="F100" s="85">
        <v>3890.42</v>
      </c>
      <c r="G100" s="85">
        <v>0</v>
      </c>
      <c r="H100" s="86"/>
    </row>
    <row r="101" spans="1:8" x14ac:dyDescent="0.3">
      <c r="A101" s="84" t="s">
        <v>510</v>
      </c>
      <c r="B101" s="58" t="s">
        <v>354</v>
      </c>
      <c r="C101" s="84" t="s">
        <v>511</v>
      </c>
      <c r="D101" s="85">
        <v>0</v>
      </c>
      <c r="E101" s="85">
        <v>25988.43</v>
      </c>
      <c r="F101" s="85">
        <v>25988.43</v>
      </c>
      <c r="G101" s="85">
        <v>0</v>
      </c>
      <c r="H101" s="86"/>
    </row>
    <row r="102" spans="1:8" x14ac:dyDescent="0.3">
      <c r="A102" s="84" t="s">
        <v>514</v>
      </c>
      <c r="B102" s="58" t="s">
        <v>354</v>
      </c>
      <c r="C102" s="84" t="s">
        <v>515</v>
      </c>
      <c r="D102" s="85">
        <v>152466.57</v>
      </c>
      <c r="E102" s="85">
        <v>419789.47</v>
      </c>
      <c r="F102" s="85">
        <v>425979.4</v>
      </c>
      <c r="G102" s="85">
        <v>158656.5</v>
      </c>
      <c r="H102" s="86"/>
    </row>
    <row r="103" spans="1:8" x14ac:dyDescent="0.3">
      <c r="A103" s="87" t="s">
        <v>354</v>
      </c>
      <c r="B103" s="58" t="s">
        <v>354</v>
      </c>
      <c r="C103" s="87" t="s">
        <v>354</v>
      </c>
      <c r="D103" s="88"/>
      <c r="E103" s="88"/>
      <c r="F103" s="88"/>
      <c r="G103" s="88"/>
      <c r="H103" s="89"/>
    </row>
    <row r="104" spans="1:8" x14ac:dyDescent="0.3">
      <c r="A104" s="81" t="s">
        <v>516</v>
      </c>
      <c r="B104" s="58" t="s">
        <v>354</v>
      </c>
      <c r="C104" s="81" t="s">
        <v>517</v>
      </c>
      <c r="D104" s="76">
        <v>624708.38</v>
      </c>
      <c r="E104" s="76">
        <v>624884.36</v>
      </c>
      <c r="F104" s="76">
        <v>661740.88</v>
      </c>
      <c r="G104" s="76">
        <v>661564.9</v>
      </c>
      <c r="H104" s="83"/>
    </row>
    <row r="105" spans="1:8" x14ac:dyDescent="0.3">
      <c r="A105" s="81" t="s">
        <v>518</v>
      </c>
      <c r="B105" s="58" t="s">
        <v>354</v>
      </c>
      <c r="C105" s="81" t="s">
        <v>517</v>
      </c>
      <c r="D105" s="76">
        <v>624708.38</v>
      </c>
      <c r="E105" s="76">
        <v>624884.36</v>
      </c>
      <c r="F105" s="76">
        <v>661740.88</v>
      </c>
      <c r="G105" s="76">
        <v>661564.9</v>
      </c>
      <c r="H105" s="83"/>
    </row>
    <row r="106" spans="1:8" x14ac:dyDescent="0.3">
      <c r="A106" s="84" t="s">
        <v>519</v>
      </c>
      <c r="B106" s="58" t="s">
        <v>354</v>
      </c>
      <c r="C106" s="84" t="s">
        <v>520</v>
      </c>
      <c r="D106" s="85">
        <v>495447.11</v>
      </c>
      <c r="E106" s="85">
        <v>495623.09</v>
      </c>
      <c r="F106" s="85">
        <v>520087.23</v>
      </c>
      <c r="G106" s="85">
        <v>519911.25</v>
      </c>
      <c r="H106" s="86"/>
    </row>
    <row r="107" spans="1:8" x14ac:dyDescent="0.3">
      <c r="A107" s="84" t="s">
        <v>521</v>
      </c>
      <c r="B107" s="58" t="s">
        <v>354</v>
      </c>
      <c r="C107" s="84" t="s">
        <v>522</v>
      </c>
      <c r="D107" s="85">
        <v>110451.75</v>
      </c>
      <c r="E107" s="85">
        <v>110451.75</v>
      </c>
      <c r="F107" s="85">
        <v>113761.37</v>
      </c>
      <c r="G107" s="85">
        <v>113761.37</v>
      </c>
      <c r="H107" s="86"/>
    </row>
    <row r="108" spans="1:8" x14ac:dyDescent="0.3">
      <c r="A108" s="84" t="s">
        <v>1012</v>
      </c>
      <c r="B108" s="58" t="s">
        <v>354</v>
      </c>
      <c r="C108" s="84" t="s">
        <v>1013</v>
      </c>
      <c r="D108" s="85">
        <v>274.2</v>
      </c>
      <c r="E108" s="85">
        <v>274.2</v>
      </c>
      <c r="F108" s="85">
        <v>0</v>
      </c>
      <c r="G108" s="85">
        <v>0</v>
      </c>
      <c r="H108" s="86"/>
    </row>
    <row r="109" spans="1:8" x14ac:dyDescent="0.3">
      <c r="A109" s="84" t="s">
        <v>523</v>
      </c>
      <c r="B109" s="58" t="s">
        <v>354</v>
      </c>
      <c r="C109" s="84" t="s">
        <v>524</v>
      </c>
      <c r="D109" s="85">
        <v>13234.65</v>
      </c>
      <c r="E109" s="85">
        <v>13234.65</v>
      </c>
      <c r="F109" s="85">
        <v>14111.52</v>
      </c>
      <c r="G109" s="85">
        <v>14111.52</v>
      </c>
      <c r="H109" s="86"/>
    </row>
    <row r="110" spans="1:8" x14ac:dyDescent="0.3">
      <c r="A110" s="84" t="s">
        <v>525</v>
      </c>
      <c r="B110" s="58" t="s">
        <v>354</v>
      </c>
      <c r="C110" s="84" t="s">
        <v>526</v>
      </c>
      <c r="D110" s="85">
        <v>5300.67</v>
      </c>
      <c r="E110" s="85">
        <v>5300.67</v>
      </c>
      <c r="F110" s="85">
        <v>13780.76</v>
      </c>
      <c r="G110" s="85">
        <v>13780.76</v>
      </c>
      <c r="H110" s="86"/>
    </row>
    <row r="111" spans="1:8" x14ac:dyDescent="0.3">
      <c r="A111" s="87" t="s">
        <v>354</v>
      </c>
      <c r="B111" s="58" t="s">
        <v>354</v>
      </c>
      <c r="C111" s="87" t="s">
        <v>354</v>
      </c>
      <c r="D111" s="88"/>
      <c r="E111" s="88"/>
      <c r="F111" s="88"/>
      <c r="G111" s="88"/>
      <c r="H111" s="89"/>
    </row>
    <row r="112" spans="1:8" x14ac:dyDescent="0.3">
      <c r="A112" s="81" t="s">
        <v>527</v>
      </c>
      <c r="B112" s="58" t="s">
        <v>354</v>
      </c>
      <c r="C112" s="81" t="s">
        <v>528</v>
      </c>
      <c r="D112" s="76">
        <v>194131.51</v>
      </c>
      <c r="E112" s="76">
        <v>173936.26</v>
      </c>
      <c r="F112" s="76">
        <v>185508.99</v>
      </c>
      <c r="G112" s="76">
        <v>205704.24</v>
      </c>
      <c r="H112" s="83"/>
    </row>
    <row r="113" spans="1:8" x14ac:dyDescent="0.3">
      <c r="A113" s="81" t="s">
        <v>529</v>
      </c>
      <c r="B113" s="58" t="s">
        <v>354</v>
      </c>
      <c r="C113" s="81" t="s">
        <v>528</v>
      </c>
      <c r="D113" s="76">
        <v>194131.51</v>
      </c>
      <c r="E113" s="76">
        <v>173936.26</v>
      </c>
      <c r="F113" s="76">
        <v>185508.99</v>
      </c>
      <c r="G113" s="76">
        <v>205704.24</v>
      </c>
      <c r="H113" s="83"/>
    </row>
    <row r="114" spans="1:8" x14ac:dyDescent="0.3">
      <c r="A114" s="84" t="s">
        <v>530</v>
      </c>
      <c r="B114" s="58" t="s">
        <v>354</v>
      </c>
      <c r="C114" s="84" t="s">
        <v>531</v>
      </c>
      <c r="D114" s="85">
        <v>92644.78</v>
      </c>
      <c r="E114" s="85">
        <v>92754.83</v>
      </c>
      <c r="F114" s="85">
        <v>90800.47</v>
      </c>
      <c r="G114" s="85">
        <v>90690.42</v>
      </c>
      <c r="H114" s="86"/>
    </row>
    <row r="115" spans="1:8" x14ac:dyDescent="0.3">
      <c r="A115" s="84" t="s">
        <v>532</v>
      </c>
      <c r="B115" s="58" t="s">
        <v>354</v>
      </c>
      <c r="C115" s="84" t="s">
        <v>533</v>
      </c>
      <c r="D115" s="85">
        <v>228.02</v>
      </c>
      <c r="E115" s="85">
        <v>228.02</v>
      </c>
      <c r="F115" s="85">
        <v>622.82000000000005</v>
      </c>
      <c r="G115" s="85">
        <v>622.82000000000005</v>
      </c>
      <c r="H115" s="86"/>
    </row>
    <row r="116" spans="1:8" x14ac:dyDescent="0.3">
      <c r="A116" s="84" t="s">
        <v>534</v>
      </c>
      <c r="B116" s="58" t="s">
        <v>354</v>
      </c>
      <c r="C116" s="84" t="s">
        <v>535</v>
      </c>
      <c r="D116" s="85">
        <v>4508.92</v>
      </c>
      <c r="E116" s="85">
        <v>4508.92</v>
      </c>
      <c r="F116" s="85">
        <v>7256.68</v>
      </c>
      <c r="G116" s="85">
        <v>7256.68</v>
      </c>
      <c r="H116" s="86"/>
    </row>
    <row r="117" spans="1:8" x14ac:dyDescent="0.3">
      <c r="A117" s="84" t="s">
        <v>536</v>
      </c>
      <c r="B117" s="58" t="s">
        <v>354</v>
      </c>
      <c r="C117" s="84" t="s">
        <v>537</v>
      </c>
      <c r="D117" s="85">
        <v>41647.5</v>
      </c>
      <c r="E117" s="85">
        <v>21229.68</v>
      </c>
      <c r="F117" s="85">
        <v>29176.97</v>
      </c>
      <c r="G117" s="85">
        <v>49594.79</v>
      </c>
      <c r="H117" s="86"/>
    </row>
    <row r="118" spans="1:8" x14ac:dyDescent="0.3">
      <c r="A118" s="84" t="s">
        <v>538</v>
      </c>
      <c r="B118" s="58" t="s">
        <v>354</v>
      </c>
      <c r="C118" s="84" t="s">
        <v>539</v>
      </c>
      <c r="D118" s="85">
        <v>37571.29</v>
      </c>
      <c r="E118" s="85">
        <v>37571.29</v>
      </c>
      <c r="F118" s="85">
        <v>40355.07</v>
      </c>
      <c r="G118" s="85">
        <v>40355.07</v>
      </c>
      <c r="H118" s="86"/>
    </row>
    <row r="119" spans="1:8" x14ac:dyDescent="0.3">
      <c r="A119" s="84" t="s">
        <v>540</v>
      </c>
      <c r="B119" s="58" t="s">
        <v>354</v>
      </c>
      <c r="C119" s="84" t="s">
        <v>541</v>
      </c>
      <c r="D119" s="85">
        <v>10981.75</v>
      </c>
      <c r="E119" s="85">
        <v>11094.27</v>
      </c>
      <c r="F119" s="85">
        <v>10398.31</v>
      </c>
      <c r="G119" s="85">
        <v>10285.790000000001</v>
      </c>
      <c r="H119" s="86"/>
    </row>
    <row r="120" spans="1:8" x14ac:dyDescent="0.3">
      <c r="A120" s="84" t="s">
        <v>542</v>
      </c>
      <c r="B120" s="58" t="s">
        <v>354</v>
      </c>
      <c r="C120" s="84" t="s">
        <v>543</v>
      </c>
      <c r="D120" s="85">
        <v>854.92</v>
      </c>
      <c r="E120" s="85">
        <v>854.92</v>
      </c>
      <c r="F120" s="85">
        <v>1583.96</v>
      </c>
      <c r="G120" s="85">
        <v>1583.96</v>
      </c>
      <c r="H120" s="86"/>
    </row>
    <row r="121" spans="1:8" x14ac:dyDescent="0.3">
      <c r="A121" s="84" t="s">
        <v>544</v>
      </c>
      <c r="B121" s="58" t="s">
        <v>354</v>
      </c>
      <c r="C121" s="84" t="s">
        <v>545</v>
      </c>
      <c r="D121" s="85">
        <v>5694.33</v>
      </c>
      <c r="E121" s="85">
        <v>5694.33</v>
      </c>
      <c r="F121" s="85">
        <v>5314.71</v>
      </c>
      <c r="G121" s="85">
        <v>5314.71</v>
      </c>
      <c r="H121" s="86"/>
    </row>
    <row r="122" spans="1:8" x14ac:dyDescent="0.3">
      <c r="A122" s="87" t="s">
        <v>354</v>
      </c>
      <c r="B122" s="58" t="s">
        <v>354</v>
      </c>
      <c r="C122" s="87" t="s">
        <v>354</v>
      </c>
      <c r="D122" s="88"/>
      <c r="E122" s="88"/>
      <c r="F122" s="88"/>
      <c r="G122" s="88"/>
      <c r="H122" s="89"/>
    </row>
    <row r="123" spans="1:8" x14ac:dyDescent="0.3">
      <c r="A123" s="81" t="s">
        <v>546</v>
      </c>
      <c r="B123" s="58" t="s">
        <v>354</v>
      </c>
      <c r="C123" s="81" t="s">
        <v>547</v>
      </c>
      <c r="D123" s="76">
        <v>901047.34</v>
      </c>
      <c r="E123" s="76">
        <v>976683.23</v>
      </c>
      <c r="F123" s="76">
        <v>1230367.45</v>
      </c>
      <c r="G123" s="76">
        <v>1154731.56</v>
      </c>
      <c r="H123" s="83"/>
    </row>
    <row r="124" spans="1:8" x14ac:dyDescent="0.3">
      <c r="A124" s="81" t="s">
        <v>548</v>
      </c>
      <c r="B124" s="58" t="s">
        <v>354</v>
      </c>
      <c r="C124" s="81" t="s">
        <v>547</v>
      </c>
      <c r="D124" s="76">
        <v>901047.34</v>
      </c>
      <c r="E124" s="76">
        <v>976683.23</v>
      </c>
      <c r="F124" s="76">
        <v>1230367.45</v>
      </c>
      <c r="G124" s="76">
        <v>1154731.56</v>
      </c>
      <c r="H124" s="83"/>
    </row>
    <row r="125" spans="1:8" x14ac:dyDescent="0.3">
      <c r="A125" s="84" t="s">
        <v>549</v>
      </c>
      <c r="B125" s="58" t="s">
        <v>354</v>
      </c>
      <c r="C125" s="84" t="s">
        <v>550</v>
      </c>
      <c r="D125" s="85">
        <v>888699.32</v>
      </c>
      <c r="E125" s="85">
        <v>964335.21</v>
      </c>
      <c r="F125" s="85">
        <v>1230367.45</v>
      </c>
      <c r="G125" s="85">
        <v>1154731.56</v>
      </c>
      <c r="H125" s="86"/>
    </row>
    <row r="126" spans="1:8" x14ac:dyDescent="0.3">
      <c r="A126" s="84" t="s">
        <v>1016</v>
      </c>
      <c r="B126" s="58" t="s">
        <v>354</v>
      </c>
      <c r="C126" s="84" t="s">
        <v>1017</v>
      </c>
      <c r="D126" s="85">
        <v>12348.02</v>
      </c>
      <c r="E126" s="85">
        <v>12348.02</v>
      </c>
      <c r="F126" s="85">
        <v>0</v>
      </c>
      <c r="G126" s="85">
        <v>0</v>
      </c>
      <c r="H126" s="86"/>
    </row>
    <row r="127" spans="1:8" x14ac:dyDescent="0.3">
      <c r="A127" s="87" t="s">
        <v>354</v>
      </c>
      <c r="B127" s="58" t="s">
        <v>354</v>
      </c>
      <c r="C127" s="87" t="s">
        <v>354</v>
      </c>
      <c r="D127" s="88"/>
      <c r="E127" s="88"/>
      <c r="F127" s="88"/>
      <c r="G127" s="88"/>
      <c r="H127" s="89"/>
    </row>
    <row r="128" spans="1:8" x14ac:dyDescent="0.3">
      <c r="A128" s="81" t="s">
        <v>551</v>
      </c>
      <c r="B128" s="58" t="s">
        <v>354</v>
      </c>
      <c r="C128" s="81" t="s">
        <v>390</v>
      </c>
      <c r="D128" s="76">
        <v>5287.5</v>
      </c>
      <c r="E128" s="76">
        <v>5287.5</v>
      </c>
      <c r="F128" s="76">
        <v>360</v>
      </c>
      <c r="G128" s="76">
        <v>360</v>
      </c>
      <c r="H128" s="83"/>
    </row>
    <row r="129" spans="1:8" x14ac:dyDescent="0.3">
      <c r="A129" s="81" t="s">
        <v>552</v>
      </c>
      <c r="B129" s="58" t="s">
        <v>354</v>
      </c>
      <c r="C129" s="81" t="s">
        <v>390</v>
      </c>
      <c r="D129" s="76">
        <v>5287.5</v>
      </c>
      <c r="E129" s="76">
        <v>5287.5</v>
      </c>
      <c r="F129" s="76">
        <v>360</v>
      </c>
      <c r="G129" s="76">
        <v>360</v>
      </c>
      <c r="H129" s="83"/>
    </row>
    <row r="130" spans="1:8" x14ac:dyDescent="0.3">
      <c r="A130" s="84" t="s">
        <v>1014</v>
      </c>
      <c r="B130" s="58" t="s">
        <v>354</v>
      </c>
      <c r="C130" s="84" t="s">
        <v>1015</v>
      </c>
      <c r="D130" s="85">
        <v>0</v>
      </c>
      <c r="E130" s="85">
        <v>0</v>
      </c>
      <c r="F130" s="85">
        <v>360</v>
      </c>
      <c r="G130" s="85">
        <v>360</v>
      </c>
      <c r="H130" s="86"/>
    </row>
    <row r="131" spans="1:8" x14ac:dyDescent="0.3">
      <c r="A131" s="84" t="s">
        <v>553</v>
      </c>
      <c r="B131" s="58" t="s">
        <v>354</v>
      </c>
      <c r="C131" s="84" t="s">
        <v>403</v>
      </c>
      <c r="D131" s="85">
        <v>5287.5</v>
      </c>
      <c r="E131" s="85">
        <v>5287.5</v>
      </c>
      <c r="F131" s="85">
        <v>0</v>
      </c>
      <c r="G131" s="85">
        <v>0</v>
      </c>
      <c r="H131" s="86"/>
    </row>
    <row r="132" spans="1:8" x14ac:dyDescent="0.3">
      <c r="A132" s="81" t="s">
        <v>354</v>
      </c>
      <c r="B132" s="58" t="s">
        <v>354</v>
      </c>
      <c r="C132" s="81" t="s">
        <v>354</v>
      </c>
      <c r="D132" s="90"/>
      <c r="E132" s="90"/>
      <c r="F132" s="90"/>
      <c r="G132" s="90"/>
      <c r="H132" s="82"/>
    </row>
    <row r="133" spans="1:8" x14ac:dyDescent="0.3">
      <c r="A133" s="81" t="s">
        <v>554</v>
      </c>
      <c r="B133" s="58" t="s">
        <v>354</v>
      </c>
      <c r="C133" s="81" t="s">
        <v>555</v>
      </c>
      <c r="D133" s="76">
        <v>11860316.01</v>
      </c>
      <c r="E133" s="76">
        <v>4025710.64</v>
      </c>
      <c r="F133" s="76">
        <v>3730256.98</v>
      </c>
      <c r="G133" s="76">
        <v>11564862.35</v>
      </c>
      <c r="H133" s="83"/>
    </row>
    <row r="134" spans="1:8" x14ac:dyDescent="0.3">
      <c r="A134" s="81" t="s">
        <v>556</v>
      </c>
      <c r="B134" s="58" t="s">
        <v>354</v>
      </c>
      <c r="C134" s="81" t="s">
        <v>555</v>
      </c>
      <c r="D134" s="76">
        <v>11860316.01</v>
      </c>
      <c r="E134" s="76">
        <v>4025710.64</v>
      </c>
      <c r="F134" s="76">
        <v>3730256.98</v>
      </c>
      <c r="G134" s="76">
        <v>11564862.35</v>
      </c>
      <c r="H134" s="83"/>
    </row>
    <row r="135" spans="1:8" x14ac:dyDescent="0.3">
      <c r="A135" s="81" t="s">
        <v>557</v>
      </c>
      <c r="B135" s="58" t="s">
        <v>354</v>
      </c>
      <c r="C135" s="81" t="s">
        <v>555</v>
      </c>
      <c r="D135" s="76">
        <v>11860316.01</v>
      </c>
      <c r="E135" s="76">
        <v>4025710.64</v>
      </c>
      <c r="F135" s="76">
        <v>3730256.98</v>
      </c>
      <c r="G135" s="76">
        <v>11564862.35</v>
      </c>
      <c r="H135" s="83"/>
    </row>
    <row r="136" spans="1:8" x14ac:dyDescent="0.3">
      <c r="A136" s="84" t="s">
        <v>558</v>
      </c>
      <c r="B136" s="58" t="s">
        <v>354</v>
      </c>
      <c r="C136" s="84" t="s">
        <v>559</v>
      </c>
      <c r="D136" s="85">
        <v>11860316.01</v>
      </c>
      <c r="E136" s="85">
        <v>4025710.64</v>
      </c>
      <c r="F136" s="85">
        <v>3730256.98</v>
      </c>
      <c r="G136" s="85">
        <v>11564862.35</v>
      </c>
      <c r="H136" s="86"/>
    </row>
    <row r="137" spans="1:8" x14ac:dyDescent="0.3">
      <c r="A137" s="81" t="s">
        <v>354</v>
      </c>
      <c r="B137" s="58" t="s">
        <v>354</v>
      </c>
      <c r="C137" s="81" t="s">
        <v>354</v>
      </c>
      <c r="D137" s="90"/>
      <c r="E137" s="90"/>
      <c r="F137" s="90"/>
      <c r="G137" s="90"/>
      <c r="H137" s="82"/>
    </row>
    <row r="138" spans="1:8" x14ac:dyDescent="0.3">
      <c r="A138" s="81" t="s">
        <v>560</v>
      </c>
      <c r="B138" s="58" t="s">
        <v>354</v>
      </c>
      <c r="C138" s="81" t="s">
        <v>561</v>
      </c>
      <c r="D138" s="76">
        <v>4293498.37</v>
      </c>
      <c r="E138" s="76">
        <v>103367.74</v>
      </c>
      <c r="F138" s="76">
        <v>2044.42</v>
      </c>
      <c r="G138" s="76">
        <v>4192175.05</v>
      </c>
      <c r="H138" s="83"/>
    </row>
    <row r="139" spans="1:8" x14ac:dyDescent="0.3">
      <c r="A139" s="81" t="s">
        <v>562</v>
      </c>
      <c r="B139" s="58" t="s">
        <v>354</v>
      </c>
      <c r="C139" s="81" t="s">
        <v>563</v>
      </c>
      <c r="D139" s="76">
        <v>4293498.37</v>
      </c>
      <c r="E139" s="76">
        <v>103367.74</v>
      </c>
      <c r="F139" s="76">
        <v>2044.42</v>
      </c>
      <c r="G139" s="76">
        <v>4192175.05</v>
      </c>
      <c r="H139" s="83"/>
    </row>
    <row r="140" spans="1:8" x14ac:dyDescent="0.3">
      <c r="A140" s="81" t="s">
        <v>564</v>
      </c>
      <c r="B140" s="58" t="s">
        <v>354</v>
      </c>
      <c r="C140" s="81" t="s">
        <v>565</v>
      </c>
      <c r="D140" s="76">
        <v>3878663.08</v>
      </c>
      <c r="E140" s="76">
        <v>103055.73</v>
      </c>
      <c r="F140" s="76">
        <v>0</v>
      </c>
      <c r="G140" s="76">
        <v>3775607.35</v>
      </c>
      <c r="H140" s="83"/>
    </row>
    <row r="141" spans="1:8" x14ac:dyDescent="0.3">
      <c r="A141" s="81" t="s">
        <v>566</v>
      </c>
      <c r="B141" s="58" t="s">
        <v>354</v>
      </c>
      <c r="C141" s="81" t="s">
        <v>565</v>
      </c>
      <c r="D141" s="76">
        <v>3878663.08</v>
      </c>
      <c r="E141" s="76">
        <v>103055.73</v>
      </c>
      <c r="F141" s="76">
        <v>0</v>
      </c>
      <c r="G141" s="76">
        <v>3775607.35</v>
      </c>
      <c r="H141" s="83"/>
    </row>
    <row r="142" spans="1:8" x14ac:dyDescent="0.3">
      <c r="A142" s="84" t="s">
        <v>567</v>
      </c>
      <c r="B142" s="58" t="s">
        <v>354</v>
      </c>
      <c r="C142" s="84" t="s">
        <v>568</v>
      </c>
      <c r="D142" s="85">
        <v>3878663.08</v>
      </c>
      <c r="E142" s="85">
        <v>103055.73</v>
      </c>
      <c r="F142" s="85">
        <v>0</v>
      </c>
      <c r="G142" s="85">
        <v>3775607.35</v>
      </c>
      <c r="H142" s="86"/>
    </row>
    <row r="143" spans="1:8" x14ac:dyDescent="0.3">
      <c r="A143" s="87" t="s">
        <v>354</v>
      </c>
      <c r="B143" s="58" t="s">
        <v>354</v>
      </c>
      <c r="C143" s="87" t="s">
        <v>354</v>
      </c>
      <c r="D143" s="88"/>
      <c r="E143" s="88"/>
      <c r="F143" s="88"/>
      <c r="G143" s="88"/>
      <c r="H143" s="89"/>
    </row>
    <row r="144" spans="1:8" x14ac:dyDescent="0.3">
      <c r="A144" s="81" t="s">
        <v>569</v>
      </c>
      <c r="B144" s="58" t="s">
        <v>354</v>
      </c>
      <c r="C144" s="81" t="s">
        <v>570</v>
      </c>
      <c r="D144" s="76">
        <v>5949.06</v>
      </c>
      <c r="E144" s="76">
        <v>312.01</v>
      </c>
      <c r="F144" s="76">
        <v>0</v>
      </c>
      <c r="G144" s="76">
        <v>5637.05</v>
      </c>
      <c r="H144" s="83"/>
    </row>
    <row r="145" spans="1:8" x14ac:dyDescent="0.3">
      <c r="A145" s="81" t="s">
        <v>571</v>
      </c>
      <c r="B145" s="58" t="s">
        <v>354</v>
      </c>
      <c r="C145" s="81" t="s">
        <v>570</v>
      </c>
      <c r="D145" s="76">
        <v>5949.06</v>
      </c>
      <c r="E145" s="76">
        <v>312.01</v>
      </c>
      <c r="F145" s="76">
        <v>0</v>
      </c>
      <c r="G145" s="76">
        <v>5637.05</v>
      </c>
      <c r="H145" s="83"/>
    </row>
    <row r="146" spans="1:8" x14ac:dyDescent="0.3">
      <c r="A146" s="84" t="s">
        <v>572</v>
      </c>
      <c r="B146" s="58" t="s">
        <v>354</v>
      </c>
      <c r="C146" s="84" t="s">
        <v>573</v>
      </c>
      <c r="D146" s="85">
        <v>5949.06</v>
      </c>
      <c r="E146" s="85">
        <v>312.01</v>
      </c>
      <c r="F146" s="85">
        <v>0</v>
      </c>
      <c r="G146" s="85">
        <v>5637.05</v>
      </c>
      <c r="H146" s="86"/>
    </row>
    <row r="147" spans="1:8" x14ac:dyDescent="0.3">
      <c r="A147" s="87" t="s">
        <v>354</v>
      </c>
      <c r="B147" s="58" t="s">
        <v>354</v>
      </c>
      <c r="C147" s="87" t="s">
        <v>354</v>
      </c>
      <c r="D147" s="88"/>
      <c r="E147" s="88"/>
      <c r="F147" s="88"/>
      <c r="G147" s="88"/>
      <c r="H147" s="89"/>
    </row>
    <row r="148" spans="1:8" x14ac:dyDescent="0.3">
      <c r="A148" s="81" t="s">
        <v>574</v>
      </c>
      <c r="B148" s="58" t="s">
        <v>354</v>
      </c>
      <c r="C148" s="81" t="s">
        <v>575</v>
      </c>
      <c r="D148" s="76">
        <v>408886.23</v>
      </c>
      <c r="E148" s="76">
        <v>0</v>
      </c>
      <c r="F148" s="76">
        <v>2044.42</v>
      </c>
      <c r="G148" s="76">
        <v>410930.65</v>
      </c>
      <c r="H148" s="83"/>
    </row>
    <row r="149" spans="1:8" x14ac:dyDescent="0.3">
      <c r="A149" s="81" t="s">
        <v>576</v>
      </c>
      <c r="B149" s="58" t="s">
        <v>354</v>
      </c>
      <c r="C149" s="81" t="s">
        <v>575</v>
      </c>
      <c r="D149" s="76">
        <v>408886.23</v>
      </c>
      <c r="E149" s="76">
        <v>0</v>
      </c>
      <c r="F149" s="76">
        <v>2044.42</v>
      </c>
      <c r="G149" s="76">
        <v>410930.65</v>
      </c>
      <c r="H149" s="83"/>
    </row>
    <row r="150" spans="1:8" x14ac:dyDescent="0.3">
      <c r="A150" s="84" t="s">
        <v>577</v>
      </c>
      <c r="B150" s="58" t="s">
        <v>354</v>
      </c>
      <c r="C150" s="84" t="s">
        <v>578</v>
      </c>
      <c r="D150" s="85">
        <v>36442.39</v>
      </c>
      <c r="E150" s="85">
        <v>0</v>
      </c>
      <c r="F150" s="85">
        <v>182.21</v>
      </c>
      <c r="G150" s="85">
        <v>36624.6</v>
      </c>
      <c r="H150" s="86"/>
    </row>
    <row r="151" spans="1:8" x14ac:dyDescent="0.3">
      <c r="A151" s="84" t="s">
        <v>579</v>
      </c>
      <c r="B151" s="58" t="s">
        <v>354</v>
      </c>
      <c r="C151" s="84" t="s">
        <v>580</v>
      </c>
      <c r="D151" s="85">
        <v>372443.84</v>
      </c>
      <c r="E151" s="85">
        <v>0</v>
      </c>
      <c r="F151" s="85">
        <v>1862.21</v>
      </c>
      <c r="G151" s="85">
        <v>374306.05</v>
      </c>
      <c r="H151" s="86"/>
    </row>
    <row r="152" spans="1:8" x14ac:dyDescent="0.3">
      <c r="A152" s="81" t="s">
        <v>354</v>
      </c>
      <c r="B152" s="58" t="s">
        <v>354</v>
      </c>
      <c r="C152" s="81" t="s">
        <v>354</v>
      </c>
      <c r="D152" s="90"/>
      <c r="E152" s="90"/>
      <c r="F152" s="90"/>
      <c r="G152" s="90"/>
      <c r="H152" s="82"/>
    </row>
    <row r="153" spans="1:8" x14ac:dyDescent="0.3">
      <c r="A153" s="81" t="s">
        <v>58</v>
      </c>
      <c r="B153" s="81" t="s">
        <v>581</v>
      </c>
      <c r="C153" s="82"/>
      <c r="D153" s="76">
        <v>9963489.6999999993</v>
      </c>
      <c r="E153" s="76">
        <v>6960464.3600000003</v>
      </c>
      <c r="F153" s="76">
        <v>2741573.75</v>
      </c>
      <c r="G153" s="76">
        <v>14182380.310000001</v>
      </c>
      <c r="H153" s="91">
        <f>E153-F153</f>
        <v>4218890.6100000003</v>
      </c>
    </row>
    <row r="154" spans="1:8" x14ac:dyDescent="0.3">
      <c r="A154" s="81" t="s">
        <v>582</v>
      </c>
      <c r="B154" s="58" t="s">
        <v>354</v>
      </c>
      <c r="C154" s="81" t="s">
        <v>583</v>
      </c>
      <c r="D154" s="76">
        <v>8228142.7999999998</v>
      </c>
      <c r="E154" s="76">
        <v>5826720.0599999996</v>
      </c>
      <c r="F154" s="76">
        <v>2695998.07</v>
      </c>
      <c r="G154" s="76">
        <v>11358864.789999999</v>
      </c>
      <c r="H154" s="83"/>
    </row>
    <row r="155" spans="1:8" x14ac:dyDescent="0.3">
      <c r="A155" s="81" t="s">
        <v>584</v>
      </c>
      <c r="B155" s="58" t="s">
        <v>354</v>
      </c>
      <c r="C155" s="81" t="s">
        <v>585</v>
      </c>
      <c r="D155" s="76">
        <v>6821232.6600000001</v>
      </c>
      <c r="E155" s="76">
        <v>5347987.22</v>
      </c>
      <c r="F155" s="76">
        <v>2695038.04</v>
      </c>
      <c r="G155" s="76">
        <v>9474181.8399999999</v>
      </c>
      <c r="H155" s="91">
        <f>E155-F155</f>
        <v>2652949.1799999997</v>
      </c>
    </row>
    <row r="156" spans="1:8" x14ac:dyDescent="0.3">
      <c r="A156" s="81" t="s">
        <v>586</v>
      </c>
      <c r="B156" s="58" t="s">
        <v>354</v>
      </c>
      <c r="C156" s="81" t="s">
        <v>587</v>
      </c>
      <c r="D156" s="76">
        <v>129102.83</v>
      </c>
      <c r="E156" s="76">
        <v>45985.14</v>
      </c>
      <c r="F156" s="76">
        <v>11150.23</v>
      </c>
      <c r="G156" s="76">
        <v>163937.74</v>
      </c>
      <c r="H156" s="83"/>
    </row>
    <row r="157" spans="1:8" x14ac:dyDescent="0.3">
      <c r="A157" s="81" t="s">
        <v>610</v>
      </c>
      <c r="B157" s="58" t="s">
        <v>354</v>
      </c>
      <c r="C157" s="81" t="s">
        <v>611</v>
      </c>
      <c r="D157" s="76">
        <v>129102.83</v>
      </c>
      <c r="E157" s="76">
        <v>45985.14</v>
      </c>
      <c r="F157" s="76">
        <v>11150.23</v>
      </c>
      <c r="G157" s="76">
        <v>163937.74</v>
      </c>
      <c r="H157" s="91">
        <f>E157-F157</f>
        <v>34834.910000000003</v>
      </c>
    </row>
    <row r="158" spans="1:8" x14ac:dyDescent="0.3">
      <c r="A158" s="84" t="s">
        <v>612</v>
      </c>
      <c r="B158" s="58" t="s">
        <v>354</v>
      </c>
      <c r="C158" s="84" t="s">
        <v>591</v>
      </c>
      <c r="D158" s="85">
        <v>82208.070000000007</v>
      </c>
      <c r="E158" s="85">
        <v>22400</v>
      </c>
      <c r="F158" s="85">
        <v>0</v>
      </c>
      <c r="G158" s="85">
        <v>104608.07</v>
      </c>
      <c r="H158" s="86"/>
    </row>
    <row r="159" spans="1:8" x14ac:dyDescent="0.3">
      <c r="A159" s="84" t="s">
        <v>613</v>
      </c>
      <c r="B159" s="58" t="s">
        <v>354</v>
      </c>
      <c r="C159" s="84" t="s">
        <v>593</v>
      </c>
      <c r="D159" s="85">
        <v>2035.62</v>
      </c>
      <c r="E159" s="85">
        <v>9557.33</v>
      </c>
      <c r="F159" s="85">
        <v>6371.56</v>
      </c>
      <c r="G159" s="85">
        <v>5221.3900000000003</v>
      </c>
      <c r="H159" s="86"/>
    </row>
    <row r="160" spans="1:8" x14ac:dyDescent="0.3">
      <c r="A160" s="84" t="s">
        <v>614</v>
      </c>
      <c r="B160" s="58" t="s">
        <v>354</v>
      </c>
      <c r="C160" s="84" t="s">
        <v>595</v>
      </c>
      <c r="D160" s="85">
        <v>8166.13</v>
      </c>
      <c r="E160" s="85">
        <v>7168</v>
      </c>
      <c r="F160" s="85">
        <v>4778.67</v>
      </c>
      <c r="G160" s="85">
        <v>10555.46</v>
      </c>
      <c r="H160" s="86"/>
    </row>
    <row r="161" spans="1:8" x14ac:dyDescent="0.3">
      <c r="A161" s="84" t="s">
        <v>615</v>
      </c>
      <c r="B161" s="58" t="s">
        <v>354</v>
      </c>
      <c r="C161" s="84" t="s">
        <v>597</v>
      </c>
      <c r="D161" s="85">
        <v>24345.67</v>
      </c>
      <c r="E161" s="85">
        <v>4480</v>
      </c>
      <c r="F161" s="85">
        <v>0</v>
      </c>
      <c r="G161" s="85">
        <v>28825.67</v>
      </c>
      <c r="H161" s="86"/>
    </row>
    <row r="162" spans="1:8" x14ac:dyDescent="0.3">
      <c r="A162" s="84" t="s">
        <v>616</v>
      </c>
      <c r="B162" s="58" t="s">
        <v>354</v>
      </c>
      <c r="C162" s="84" t="s">
        <v>599</v>
      </c>
      <c r="D162" s="85">
        <v>9738.2800000000007</v>
      </c>
      <c r="E162" s="85">
        <v>1792</v>
      </c>
      <c r="F162" s="85">
        <v>0</v>
      </c>
      <c r="G162" s="85">
        <v>11530.28</v>
      </c>
      <c r="H162" s="86"/>
    </row>
    <row r="163" spans="1:8" x14ac:dyDescent="0.3">
      <c r="A163" s="84" t="s">
        <v>618</v>
      </c>
      <c r="B163" s="58" t="s">
        <v>354</v>
      </c>
      <c r="C163" s="84" t="s">
        <v>605</v>
      </c>
      <c r="D163" s="85">
        <v>27.34</v>
      </c>
      <c r="E163" s="85">
        <v>8.24</v>
      </c>
      <c r="F163" s="85">
        <v>0</v>
      </c>
      <c r="G163" s="85">
        <v>35.58</v>
      </c>
      <c r="H163" s="86"/>
    </row>
    <row r="164" spans="1:8" x14ac:dyDescent="0.3">
      <c r="A164" s="84" t="s">
        <v>619</v>
      </c>
      <c r="B164" s="58" t="s">
        <v>354</v>
      </c>
      <c r="C164" s="84" t="s">
        <v>607</v>
      </c>
      <c r="D164" s="85">
        <v>2581.7199999999998</v>
      </c>
      <c r="E164" s="85">
        <v>579.57000000000005</v>
      </c>
      <c r="F164" s="85">
        <v>0</v>
      </c>
      <c r="G164" s="85">
        <v>3161.29</v>
      </c>
      <c r="H164" s="86"/>
    </row>
    <row r="165" spans="1:8" x14ac:dyDescent="0.3">
      <c r="A165" s="87" t="s">
        <v>354</v>
      </c>
      <c r="B165" s="58" t="s">
        <v>354</v>
      </c>
      <c r="C165" s="87" t="s">
        <v>354</v>
      </c>
      <c r="D165" s="88"/>
      <c r="E165" s="88"/>
      <c r="F165" s="88"/>
      <c r="G165" s="88"/>
      <c r="H165" s="89"/>
    </row>
    <row r="166" spans="1:8" x14ac:dyDescent="0.3">
      <c r="A166" s="81" t="s">
        <v>621</v>
      </c>
      <c r="B166" s="58" t="s">
        <v>354</v>
      </c>
      <c r="C166" s="81" t="s">
        <v>622</v>
      </c>
      <c r="D166" s="76">
        <v>6608086.5099999998</v>
      </c>
      <c r="E166" s="76">
        <v>5240959.54</v>
      </c>
      <c r="F166" s="76">
        <v>2666148.9900000002</v>
      </c>
      <c r="G166" s="76">
        <v>9182897.0600000005</v>
      </c>
      <c r="H166" s="83"/>
    </row>
    <row r="167" spans="1:8" x14ac:dyDescent="0.3">
      <c r="A167" s="81" t="s">
        <v>623</v>
      </c>
      <c r="B167" s="58" t="s">
        <v>354</v>
      </c>
      <c r="C167" s="81" t="s">
        <v>589</v>
      </c>
      <c r="D167" s="76">
        <v>845302.06</v>
      </c>
      <c r="E167" s="76">
        <v>697642.96</v>
      </c>
      <c r="F167" s="76">
        <v>409181.34</v>
      </c>
      <c r="G167" s="76">
        <v>1133763.68</v>
      </c>
      <c r="H167" s="91">
        <f>E167-F167</f>
        <v>288461.61999999994</v>
      </c>
    </row>
    <row r="168" spans="1:8" x14ac:dyDescent="0.3">
      <c r="A168" s="84" t="s">
        <v>624</v>
      </c>
      <c r="B168" s="58" t="s">
        <v>354</v>
      </c>
      <c r="C168" s="84" t="s">
        <v>591</v>
      </c>
      <c r="D168" s="85">
        <v>445655.28</v>
      </c>
      <c r="E168" s="85">
        <v>148696.82999999999</v>
      </c>
      <c r="F168" s="85">
        <v>171.73</v>
      </c>
      <c r="G168" s="85">
        <v>594180.38</v>
      </c>
      <c r="H168" s="86"/>
    </row>
    <row r="169" spans="1:8" x14ac:dyDescent="0.3">
      <c r="A169" s="84" t="s">
        <v>625</v>
      </c>
      <c r="B169" s="58" t="s">
        <v>354</v>
      </c>
      <c r="C169" s="84" t="s">
        <v>593</v>
      </c>
      <c r="D169" s="85">
        <v>50643.48</v>
      </c>
      <c r="E169" s="85">
        <v>363547.55</v>
      </c>
      <c r="F169" s="85">
        <v>345015.37</v>
      </c>
      <c r="G169" s="85">
        <v>69175.66</v>
      </c>
      <c r="H169" s="86"/>
    </row>
    <row r="170" spans="1:8" x14ac:dyDescent="0.3">
      <c r="A170" s="84" t="s">
        <v>626</v>
      </c>
      <c r="B170" s="58" t="s">
        <v>354</v>
      </c>
      <c r="C170" s="84" t="s">
        <v>595</v>
      </c>
      <c r="D170" s="85">
        <v>52882.48</v>
      </c>
      <c r="E170" s="85">
        <v>71711.990000000005</v>
      </c>
      <c r="F170" s="85">
        <v>55082.48</v>
      </c>
      <c r="G170" s="85">
        <v>69511.990000000005</v>
      </c>
      <c r="H170" s="86"/>
    </row>
    <row r="171" spans="1:8" x14ac:dyDescent="0.3">
      <c r="A171" s="84" t="s">
        <v>629</v>
      </c>
      <c r="B171" s="58" t="s">
        <v>354</v>
      </c>
      <c r="C171" s="84" t="s">
        <v>597</v>
      </c>
      <c r="D171" s="85">
        <v>126998.18</v>
      </c>
      <c r="E171" s="85">
        <v>45025.58</v>
      </c>
      <c r="F171" s="85">
        <v>0</v>
      </c>
      <c r="G171" s="85">
        <v>172023.76</v>
      </c>
      <c r="H171" s="86"/>
    </row>
    <row r="172" spans="1:8" x14ac:dyDescent="0.3">
      <c r="A172" s="84" t="s">
        <v>630</v>
      </c>
      <c r="B172" s="58" t="s">
        <v>354</v>
      </c>
      <c r="C172" s="84" t="s">
        <v>599</v>
      </c>
      <c r="D172" s="85">
        <v>39033.69</v>
      </c>
      <c r="E172" s="85">
        <v>13530.27</v>
      </c>
      <c r="F172" s="85">
        <v>0</v>
      </c>
      <c r="G172" s="85">
        <v>52563.96</v>
      </c>
      <c r="H172" s="86"/>
    </row>
    <row r="173" spans="1:8" x14ac:dyDescent="0.3">
      <c r="A173" s="84" t="s">
        <v>631</v>
      </c>
      <c r="B173" s="58" t="s">
        <v>354</v>
      </c>
      <c r="C173" s="84" t="s">
        <v>601</v>
      </c>
      <c r="D173" s="85">
        <v>4898.93</v>
      </c>
      <c r="E173" s="85">
        <v>1701.78</v>
      </c>
      <c r="F173" s="85">
        <v>0</v>
      </c>
      <c r="G173" s="85">
        <v>6600.71</v>
      </c>
      <c r="H173" s="86"/>
    </row>
    <row r="174" spans="1:8" x14ac:dyDescent="0.3">
      <c r="A174" s="84" t="s">
        <v>632</v>
      </c>
      <c r="B174" s="58" t="s">
        <v>354</v>
      </c>
      <c r="C174" s="84" t="s">
        <v>603</v>
      </c>
      <c r="D174" s="85">
        <v>32708.59</v>
      </c>
      <c r="E174" s="85">
        <v>16055.97</v>
      </c>
      <c r="F174" s="85">
        <v>4926.08</v>
      </c>
      <c r="G174" s="85">
        <v>43838.48</v>
      </c>
      <c r="H174" s="86"/>
    </row>
    <row r="175" spans="1:8" x14ac:dyDescent="0.3">
      <c r="A175" s="84" t="s">
        <v>633</v>
      </c>
      <c r="B175" s="58" t="s">
        <v>354</v>
      </c>
      <c r="C175" s="84" t="s">
        <v>605</v>
      </c>
      <c r="D175" s="85">
        <v>935.98</v>
      </c>
      <c r="E175" s="85">
        <v>328.56</v>
      </c>
      <c r="F175" s="85">
        <v>0</v>
      </c>
      <c r="G175" s="85">
        <v>1264.54</v>
      </c>
      <c r="H175" s="86"/>
    </row>
    <row r="176" spans="1:8" x14ac:dyDescent="0.3">
      <c r="A176" s="84" t="s">
        <v>634</v>
      </c>
      <c r="B176" s="58" t="s">
        <v>354</v>
      </c>
      <c r="C176" s="84" t="s">
        <v>607</v>
      </c>
      <c r="D176" s="85">
        <v>70897.820000000007</v>
      </c>
      <c r="E176" s="85">
        <v>25387.4</v>
      </c>
      <c r="F176" s="85">
        <v>0</v>
      </c>
      <c r="G176" s="85">
        <v>96285.22</v>
      </c>
      <c r="H176" s="86"/>
    </row>
    <row r="177" spans="1:8" x14ac:dyDescent="0.3">
      <c r="A177" s="84" t="s">
        <v>635</v>
      </c>
      <c r="B177" s="58" t="s">
        <v>354</v>
      </c>
      <c r="C177" s="84" t="s">
        <v>636</v>
      </c>
      <c r="D177" s="85">
        <v>17621.23</v>
      </c>
      <c r="E177" s="85">
        <v>10958.63</v>
      </c>
      <c r="F177" s="85">
        <v>3985.68</v>
      </c>
      <c r="G177" s="85">
        <v>24594.18</v>
      </c>
      <c r="H177" s="86"/>
    </row>
    <row r="178" spans="1:8" x14ac:dyDescent="0.3">
      <c r="A178" s="84" t="s">
        <v>637</v>
      </c>
      <c r="B178" s="58" t="s">
        <v>354</v>
      </c>
      <c r="C178" s="84" t="s">
        <v>609</v>
      </c>
      <c r="D178" s="85">
        <v>3026.4</v>
      </c>
      <c r="E178" s="85">
        <v>698.4</v>
      </c>
      <c r="F178" s="85">
        <v>0</v>
      </c>
      <c r="G178" s="85">
        <v>3724.8</v>
      </c>
      <c r="H178" s="86"/>
    </row>
    <row r="179" spans="1:8" x14ac:dyDescent="0.3">
      <c r="A179" s="87" t="s">
        <v>354</v>
      </c>
      <c r="B179" s="58" t="s">
        <v>354</v>
      </c>
      <c r="C179" s="87" t="s">
        <v>354</v>
      </c>
      <c r="D179" s="88"/>
      <c r="E179" s="88"/>
      <c r="F179" s="88"/>
      <c r="G179" s="88"/>
      <c r="H179" s="89"/>
    </row>
    <row r="180" spans="1:8" x14ac:dyDescent="0.3">
      <c r="A180" s="81" t="s">
        <v>638</v>
      </c>
      <c r="B180" s="58" t="s">
        <v>354</v>
      </c>
      <c r="C180" s="81" t="s">
        <v>611</v>
      </c>
      <c r="D180" s="76">
        <v>5762784.4500000002</v>
      </c>
      <c r="E180" s="76">
        <v>4543316.58</v>
      </c>
      <c r="F180" s="76">
        <v>2256967.65</v>
      </c>
      <c r="G180" s="76">
        <v>8049133.3799999999</v>
      </c>
      <c r="H180" s="91">
        <f>E180-F180</f>
        <v>2286348.9300000002</v>
      </c>
    </row>
    <row r="181" spans="1:8" x14ac:dyDescent="0.3">
      <c r="A181" s="84" t="s">
        <v>639</v>
      </c>
      <c r="B181" s="58" t="s">
        <v>354</v>
      </c>
      <c r="C181" s="84" t="s">
        <v>591</v>
      </c>
      <c r="D181" s="85">
        <v>2728329.94</v>
      </c>
      <c r="E181" s="85">
        <v>1202561.75</v>
      </c>
      <c r="F181" s="85">
        <v>10025.629999999999</v>
      </c>
      <c r="G181" s="85">
        <v>3920866.06</v>
      </c>
      <c r="H181" s="86"/>
    </row>
    <row r="182" spans="1:8" x14ac:dyDescent="0.3">
      <c r="A182" s="84" t="s">
        <v>640</v>
      </c>
      <c r="B182" s="58" t="s">
        <v>354</v>
      </c>
      <c r="C182" s="84" t="s">
        <v>593</v>
      </c>
      <c r="D182" s="85">
        <v>629742.11</v>
      </c>
      <c r="E182" s="85">
        <v>2063705.64</v>
      </c>
      <c r="F182" s="85">
        <v>1860677.04</v>
      </c>
      <c r="G182" s="85">
        <v>832770.71</v>
      </c>
      <c r="H182" s="86"/>
    </row>
    <row r="183" spans="1:8" x14ac:dyDescent="0.3">
      <c r="A183" s="84" t="s">
        <v>641</v>
      </c>
      <c r="B183" s="58" t="s">
        <v>354</v>
      </c>
      <c r="C183" s="84" t="s">
        <v>595</v>
      </c>
      <c r="D183" s="85">
        <v>324782.43</v>
      </c>
      <c r="E183" s="85">
        <v>455925.15</v>
      </c>
      <c r="F183" s="85">
        <v>322108.77</v>
      </c>
      <c r="G183" s="85">
        <v>458598.81</v>
      </c>
      <c r="H183" s="86"/>
    </row>
    <row r="184" spans="1:8" x14ac:dyDescent="0.3">
      <c r="A184" s="84" t="s">
        <v>642</v>
      </c>
      <c r="B184" s="58" t="s">
        <v>354</v>
      </c>
      <c r="C184" s="84" t="s">
        <v>628</v>
      </c>
      <c r="D184" s="85">
        <v>13907.58</v>
      </c>
      <c r="E184" s="85">
        <v>11009.6</v>
      </c>
      <c r="F184" s="85">
        <v>3944.62</v>
      </c>
      <c r="G184" s="85">
        <v>20972.560000000001</v>
      </c>
      <c r="H184" s="86"/>
    </row>
    <row r="185" spans="1:8" x14ac:dyDescent="0.3">
      <c r="A185" s="84" t="s">
        <v>645</v>
      </c>
      <c r="B185" s="58" t="s">
        <v>354</v>
      </c>
      <c r="C185" s="84" t="s">
        <v>597</v>
      </c>
      <c r="D185" s="85">
        <v>858652.33</v>
      </c>
      <c r="E185" s="85">
        <v>328011.14</v>
      </c>
      <c r="F185" s="85">
        <v>0</v>
      </c>
      <c r="G185" s="85">
        <v>1186663.47</v>
      </c>
      <c r="H185" s="86"/>
    </row>
    <row r="186" spans="1:8" x14ac:dyDescent="0.3">
      <c r="A186" s="84" t="s">
        <v>646</v>
      </c>
      <c r="B186" s="58" t="s">
        <v>354</v>
      </c>
      <c r="C186" s="84" t="s">
        <v>599</v>
      </c>
      <c r="D186" s="85">
        <v>293972.67</v>
      </c>
      <c r="E186" s="85">
        <v>113177.84</v>
      </c>
      <c r="F186" s="85">
        <v>0</v>
      </c>
      <c r="G186" s="85">
        <v>407150.51</v>
      </c>
      <c r="H186" s="86"/>
    </row>
    <row r="187" spans="1:8" x14ac:dyDescent="0.3">
      <c r="A187" s="84" t="s">
        <v>647</v>
      </c>
      <c r="B187" s="58" t="s">
        <v>354</v>
      </c>
      <c r="C187" s="84" t="s">
        <v>601</v>
      </c>
      <c r="D187" s="85">
        <v>32079.55</v>
      </c>
      <c r="E187" s="85">
        <v>12238.17</v>
      </c>
      <c r="F187" s="85">
        <v>0</v>
      </c>
      <c r="G187" s="85">
        <v>44317.72</v>
      </c>
      <c r="H187" s="86"/>
    </row>
    <row r="188" spans="1:8" x14ac:dyDescent="0.3">
      <c r="A188" s="84" t="s">
        <v>648</v>
      </c>
      <c r="B188" s="58" t="s">
        <v>354</v>
      </c>
      <c r="C188" s="84" t="s">
        <v>603</v>
      </c>
      <c r="D188" s="85">
        <v>284254.7</v>
      </c>
      <c r="E188" s="85">
        <v>135355.13</v>
      </c>
      <c r="F188" s="85">
        <v>37213.93</v>
      </c>
      <c r="G188" s="85">
        <v>382395.9</v>
      </c>
      <c r="H188" s="86"/>
    </row>
    <row r="189" spans="1:8" x14ac:dyDescent="0.3">
      <c r="A189" s="84" t="s">
        <v>649</v>
      </c>
      <c r="B189" s="58" t="s">
        <v>354</v>
      </c>
      <c r="C189" s="84" t="s">
        <v>605</v>
      </c>
      <c r="D189" s="85">
        <v>11490.57</v>
      </c>
      <c r="E189" s="85">
        <v>2783.95</v>
      </c>
      <c r="F189" s="85">
        <v>0.04</v>
      </c>
      <c r="G189" s="85">
        <v>14274.48</v>
      </c>
      <c r="H189" s="86"/>
    </row>
    <row r="190" spans="1:8" x14ac:dyDescent="0.3">
      <c r="A190" s="84" t="s">
        <v>650</v>
      </c>
      <c r="B190" s="58" t="s">
        <v>354</v>
      </c>
      <c r="C190" s="84" t="s">
        <v>607</v>
      </c>
      <c r="D190" s="85">
        <v>505645.38</v>
      </c>
      <c r="E190" s="85">
        <v>172539.4</v>
      </c>
      <c r="F190" s="85">
        <v>2436.8200000000002</v>
      </c>
      <c r="G190" s="85">
        <v>675747.96</v>
      </c>
      <c r="H190" s="86"/>
    </row>
    <row r="191" spans="1:8" x14ac:dyDescent="0.3">
      <c r="A191" s="84" t="s">
        <v>651</v>
      </c>
      <c r="B191" s="58" t="s">
        <v>354</v>
      </c>
      <c r="C191" s="84" t="s">
        <v>636</v>
      </c>
      <c r="D191" s="85">
        <v>76048.97</v>
      </c>
      <c r="E191" s="85">
        <v>44813.07</v>
      </c>
      <c r="F191" s="85">
        <v>20560.8</v>
      </c>
      <c r="G191" s="85">
        <v>100301.24</v>
      </c>
      <c r="H191" s="86"/>
    </row>
    <row r="192" spans="1:8" x14ac:dyDescent="0.3">
      <c r="A192" s="84" t="s">
        <v>652</v>
      </c>
      <c r="B192" s="58" t="s">
        <v>354</v>
      </c>
      <c r="C192" s="84" t="s">
        <v>609</v>
      </c>
      <c r="D192" s="85">
        <v>3878.22</v>
      </c>
      <c r="E192" s="85">
        <v>1195.74</v>
      </c>
      <c r="F192" s="85">
        <v>0</v>
      </c>
      <c r="G192" s="85">
        <v>5073.96</v>
      </c>
      <c r="H192" s="86"/>
    </row>
    <row r="193" spans="1:8" x14ac:dyDescent="0.3">
      <c r="A193" s="87" t="s">
        <v>354</v>
      </c>
      <c r="B193" s="58" t="s">
        <v>354</v>
      </c>
      <c r="C193" s="87" t="s">
        <v>354</v>
      </c>
      <c r="D193" s="88"/>
      <c r="E193" s="88"/>
      <c r="F193" s="88"/>
      <c r="G193" s="88"/>
      <c r="H193" s="89"/>
    </row>
    <row r="194" spans="1:8" x14ac:dyDescent="0.3">
      <c r="A194" s="81" t="s">
        <v>653</v>
      </c>
      <c r="B194" s="58" t="s">
        <v>354</v>
      </c>
      <c r="C194" s="81" t="s">
        <v>654</v>
      </c>
      <c r="D194" s="76">
        <v>5547.11</v>
      </c>
      <c r="E194" s="76">
        <v>766.52</v>
      </c>
      <c r="F194" s="76">
        <v>0</v>
      </c>
      <c r="G194" s="76">
        <v>6313.63</v>
      </c>
      <c r="H194" s="91">
        <f>E194-F194</f>
        <v>766.52</v>
      </c>
    </row>
    <row r="195" spans="1:8" x14ac:dyDescent="0.3">
      <c r="A195" s="81" t="s">
        <v>655</v>
      </c>
      <c r="B195" s="58" t="s">
        <v>354</v>
      </c>
      <c r="C195" s="81" t="s">
        <v>589</v>
      </c>
      <c r="D195" s="76">
        <v>5547.11</v>
      </c>
      <c r="E195" s="76">
        <v>766.52</v>
      </c>
      <c r="F195" s="76">
        <v>0</v>
      </c>
      <c r="G195" s="76">
        <v>6313.63</v>
      </c>
      <c r="H195" s="83"/>
    </row>
    <row r="196" spans="1:8" x14ac:dyDescent="0.3">
      <c r="A196" s="84" t="s">
        <v>656</v>
      </c>
      <c r="B196" s="58" t="s">
        <v>354</v>
      </c>
      <c r="C196" s="84" t="s">
        <v>605</v>
      </c>
      <c r="D196" s="85">
        <v>27.32</v>
      </c>
      <c r="E196" s="85">
        <v>0</v>
      </c>
      <c r="F196" s="85">
        <v>0</v>
      </c>
      <c r="G196" s="85">
        <v>27.32</v>
      </c>
      <c r="H196" s="86"/>
    </row>
    <row r="197" spans="1:8" x14ac:dyDescent="0.3">
      <c r="A197" s="84" t="s">
        <v>657</v>
      </c>
      <c r="B197" s="58" t="s">
        <v>354</v>
      </c>
      <c r="C197" s="84" t="s">
        <v>636</v>
      </c>
      <c r="D197" s="85">
        <v>1017.13</v>
      </c>
      <c r="E197" s="85">
        <v>267.86</v>
      </c>
      <c r="F197" s="85">
        <v>0</v>
      </c>
      <c r="G197" s="85">
        <v>1284.99</v>
      </c>
      <c r="H197" s="86"/>
    </row>
    <row r="198" spans="1:8" x14ac:dyDescent="0.3">
      <c r="A198" s="84" t="s">
        <v>658</v>
      </c>
      <c r="B198" s="58" t="s">
        <v>354</v>
      </c>
      <c r="C198" s="84" t="s">
        <v>659</v>
      </c>
      <c r="D198" s="85">
        <v>4502.66</v>
      </c>
      <c r="E198" s="85">
        <v>498.66</v>
      </c>
      <c r="F198" s="85">
        <v>0</v>
      </c>
      <c r="G198" s="85">
        <v>5001.32</v>
      </c>
      <c r="H198" s="86"/>
    </row>
    <row r="199" spans="1:8" x14ac:dyDescent="0.3">
      <c r="A199" s="87" t="s">
        <v>354</v>
      </c>
      <c r="B199" s="58" t="s">
        <v>354</v>
      </c>
      <c r="C199" s="87" t="s">
        <v>354</v>
      </c>
      <c r="D199" s="88"/>
      <c r="E199" s="88"/>
      <c r="F199" s="88"/>
      <c r="G199" s="88"/>
      <c r="H199" s="89"/>
    </row>
    <row r="200" spans="1:8" x14ac:dyDescent="0.3">
      <c r="A200" s="81" t="s">
        <v>660</v>
      </c>
      <c r="B200" s="58" t="s">
        <v>354</v>
      </c>
      <c r="C200" s="81" t="s">
        <v>661</v>
      </c>
      <c r="D200" s="76">
        <v>78496.210000000006</v>
      </c>
      <c r="E200" s="76">
        <v>60276.02</v>
      </c>
      <c r="F200" s="76">
        <v>17738.82</v>
      </c>
      <c r="G200" s="76">
        <v>121033.41</v>
      </c>
      <c r="H200" s="91">
        <f>E200-F200</f>
        <v>42537.2</v>
      </c>
    </row>
    <row r="201" spans="1:8" x14ac:dyDescent="0.3">
      <c r="A201" s="81" t="s">
        <v>662</v>
      </c>
      <c r="B201" s="58" t="s">
        <v>354</v>
      </c>
      <c r="C201" s="81" t="s">
        <v>611</v>
      </c>
      <c r="D201" s="76">
        <v>78496.210000000006</v>
      </c>
      <c r="E201" s="76">
        <v>60276.02</v>
      </c>
      <c r="F201" s="76">
        <v>17738.82</v>
      </c>
      <c r="G201" s="76">
        <v>121033.41</v>
      </c>
      <c r="H201" s="83"/>
    </row>
    <row r="202" spans="1:8" x14ac:dyDescent="0.3">
      <c r="A202" s="84" t="s">
        <v>663</v>
      </c>
      <c r="B202" s="58" t="s">
        <v>354</v>
      </c>
      <c r="C202" s="84" t="s">
        <v>591</v>
      </c>
      <c r="D202" s="85">
        <v>36936.230000000003</v>
      </c>
      <c r="E202" s="85">
        <v>16583.14</v>
      </c>
      <c r="F202" s="85">
        <v>12.39</v>
      </c>
      <c r="G202" s="85">
        <v>53506.98</v>
      </c>
      <c r="H202" s="86"/>
    </row>
    <row r="203" spans="1:8" x14ac:dyDescent="0.3">
      <c r="A203" s="84" t="s">
        <v>664</v>
      </c>
      <c r="B203" s="58" t="s">
        <v>354</v>
      </c>
      <c r="C203" s="84" t="s">
        <v>593</v>
      </c>
      <c r="D203" s="85">
        <v>-998.98</v>
      </c>
      <c r="E203" s="85">
        <v>11794.69</v>
      </c>
      <c r="F203" s="85">
        <v>12422.5</v>
      </c>
      <c r="G203" s="85">
        <v>-1626.79</v>
      </c>
      <c r="H203" s="86"/>
    </row>
    <row r="204" spans="1:8" x14ac:dyDescent="0.3">
      <c r="A204" s="84" t="s">
        <v>665</v>
      </c>
      <c r="B204" s="58" t="s">
        <v>354</v>
      </c>
      <c r="C204" s="84" t="s">
        <v>595</v>
      </c>
      <c r="D204" s="85">
        <v>3727.72</v>
      </c>
      <c r="E204" s="85">
        <v>5198.3900000000003</v>
      </c>
      <c r="F204" s="85">
        <v>3506.41</v>
      </c>
      <c r="G204" s="85">
        <v>5419.7</v>
      </c>
      <c r="H204" s="86"/>
    </row>
    <row r="205" spans="1:8" x14ac:dyDescent="0.3">
      <c r="A205" s="84" t="s">
        <v>666</v>
      </c>
      <c r="B205" s="58" t="s">
        <v>354</v>
      </c>
      <c r="C205" s="84" t="s">
        <v>628</v>
      </c>
      <c r="D205" s="85">
        <v>1062.26</v>
      </c>
      <c r="E205" s="85">
        <v>2036</v>
      </c>
      <c r="F205" s="85">
        <v>0</v>
      </c>
      <c r="G205" s="85">
        <v>3098.26</v>
      </c>
      <c r="H205" s="86"/>
    </row>
    <row r="206" spans="1:8" x14ac:dyDescent="0.3">
      <c r="A206" s="84" t="s">
        <v>667</v>
      </c>
      <c r="B206" s="58" t="s">
        <v>354</v>
      </c>
      <c r="C206" s="84" t="s">
        <v>597</v>
      </c>
      <c r="D206" s="85">
        <v>9949.69</v>
      </c>
      <c r="E206" s="85">
        <v>4599.8500000000004</v>
      </c>
      <c r="F206" s="85">
        <v>0</v>
      </c>
      <c r="G206" s="85">
        <v>14549.54</v>
      </c>
      <c r="H206" s="86"/>
    </row>
    <row r="207" spans="1:8" x14ac:dyDescent="0.3">
      <c r="A207" s="84" t="s">
        <v>668</v>
      </c>
      <c r="B207" s="58" t="s">
        <v>354</v>
      </c>
      <c r="C207" s="84" t="s">
        <v>599</v>
      </c>
      <c r="D207" s="85">
        <v>3841.6</v>
      </c>
      <c r="E207" s="85">
        <v>2780.88</v>
      </c>
      <c r="F207" s="85">
        <v>0</v>
      </c>
      <c r="G207" s="85">
        <v>6622.48</v>
      </c>
      <c r="H207" s="86"/>
    </row>
    <row r="208" spans="1:8" x14ac:dyDescent="0.3">
      <c r="A208" s="84" t="s">
        <v>669</v>
      </c>
      <c r="B208" s="58" t="s">
        <v>354</v>
      </c>
      <c r="C208" s="84" t="s">
        <v>601</v>
      </c>
      <c r="D208" s="85">
        <v>371.47</v>
      </c>
      <c r="E208" s="85">
        <v>171.57</v>
      </c>
      <c r="F208" s="85">
        <v>0</v>
      </c>
      <c r="G208" s="85">
        <v>543.04</v>
      </c>
      <c r="H208" s="86"/>
    </row>
    <row r="209" spans="1:8" x14ac:dyDescent="0.3">
      <c r="A209" s="84" t="s">
        <v>670</v>
      </c>
      <c r="B209" s="58" t="s">
        <v>354</v>
      </c>
      <c r="C209" s="84" t="s">
        <v>603</v>
      </c>
      <c r="D209" s="85">
        <v>5125.12</v>
      </c>
      <c r="E209" s="85">
        <v>4146.71</v>
      </c>
      <c r="F209" s="85">
        <v>1048.6400000000001</v>
      </c>
      <c r="G209" s="85">
        <v>8223.19</v>
      </c>
      <c r="H209" s="86"/>
    </row>
    <row r="210" spans="1:8" x14ac:dyDescent="0.3">
      <c r="A210" s="84" t="s">
        <v>671</v>
      </c>
      <c r="B210" s="58" t="s">
        <v>354</v>
      </c>
      <c r="C210" s="84" t="s">
        <v>605</v>
      </c>
      <c r="D210" s="85">
        <v>358.65</v>
      </c>
      <c r="E210" s="85">
        <v>187.86</v>
      </c>
      <c r="F210" s="85">
        <v>0</v>
      </c>
      <c r="G210" s="85">
        <v>546.51</v>
      </c>
      <c r="H210" s="86"/>
    </row>
    <row r="211" spans="1:8" x14ac:dyDescent="0.3">
      <c r="A211" s="84" t="s">
        <v>672</v>
      </c>
      <c r="B211" s="58" t="s">
        <v>354</v>
      </c>
      <c r="C211" s="84" t="s">
        <v>607</v>
      </c>
      <c r="D211" s="85">
        <v>12794.09</v>
      </c>
      <c r="E211" s="85">
        <v>7829.18</v>
      </c>
      <c r="F211" s="85">
        <v>58.44</v>
      </c>
      <c r="G211" s="85">
        <v>20564.830000000002</v>
      </c>
      <c r="H211" s="86"/>
    </row>
    <row r="212" spans="1:8" x14ac:dyDescent="0.3">
      <c r="A212" s="84" t="s">
        <v>673</v>
      </c>
      <c r="B212" s="58" t="s">
        <v>354</v>
      </c>
      <c r="C212" s="84" t="s">
        <v>636</v>
      </c>
      <c r="D212" s="85">
        <v>5328.36</v>
      </c>
      <c r="E212" s="85">
        <v>4947.75</v>
      </c>
      <c r="F212" s="85">
        <v>690.44</v>
      </c>
      <c r="G212" s="85">
        <v>9585.67</v>
      </c>
      <c r="H212" s="86"/>
    </row>
    <row r="213" spans="1:8" x14ac:dyDescent="0.3">
      <c r="A213" s="87" t="s">
        <v>354</v>
      </c>
      <c r="B213" s="58" t="s">
        <v>354</v>
      </c>
      <c r="C213" s="87" t="s">
        <v>354</v>
      </c>
      <c r="D213" s="88"/>
      <c r="E213" s="88"/>
      <c r="F213" s="88"/>
      <c r="G213" s="88"/>
      <c r="H213" s="89"/>
    </row>
    <row r="214" spans="1:8" x14ac:dyDescent="0.3">
      <c r="A214" s="81" t="s">
        <v>675</v>
      </c>
      <c r="B214" s="58" t="s">
        <v>354</v>
      </c>
      <c r="C214" s="81" t="s">
        <v>676</v>
      </c>
      <c r="D214" s="76">
        <v>1406910.14</v>
      </c>
      <c r="E214" s="76">
        <v>478732.84</v>
      </c>
      <c r="F214" s="76">
        <v>960.03</v>
      </c>
      <c r="G214" s="76">
        <v>1884682.95</v>
      </c>
      <c r="H214" s="91">
        <f>E214-F214</f>
        <v>477772.81</v>
      </c>
    </row>
    <row r="215" spans="1:8" x14ac:dyDescent="0.3">
      <c r="A215" s="81" t="s">
        <v>677</v>
      </c>
      <c r="B215" s="58" t="s">
        <v>354</v>
      </c>
      <c r="C215" s="81" t="s">
        <v>676</v>
      </c>
      <c r="D215" s="76">
        <v>1406910.14</v>
      </c>
      <c r="E215" s="76">
        <v>478732.84</v>
      </c>
      <c r="F215" s="76">
        <v>960.03</v>
      </c>
      <c r="G215" s="76">
        <v>1884682.95</v>
      </c>
      <c r="H215" s="83"/>
    </row>
    <row r="216" spans="1:8" x14ac:dyDescent="0.3">
      <c r="A216" s="81" t="s">
        <v>678</v>
      </c>
      <c r="B216" s="58" t="s">
        <v>354</v>
      </c>
      <c r="C216" s="81" t="s">
        <v>676</v>
      </c>
      <c r="D216" s="76">
        <v>1406910.14</v>
      </c>
      <c r="E216" s="76">
        <v>478732.84</v>
      </c>
      <c r="F216" s="76">
        <v>960.03</v>
      </c>
      <c r="G216" s="76">
        <v>1884682.95</v>
      </c>
      <c r="H216" s="83"/>
    </row>
    <row r="217" spans="1:8" x14ac:dyDescent="0.3">
      <c r="A217" s="84" t="s">
        <v>679</v>
      </c>
      <c r="B217" s="58" t="s">
        <v>354</v>
      </c>
      <c r="C217" s="84" t="s">
        <v>680</v>
      </c>
      <c r="D217" s="85">
        <v>50464.800000000003</v>
      </c>
      <c r="E217" s="85">
        <v>16821.599999999999</v>
      </c>
      <c r="F217" s="85">
        <v>0</v>
      </c>
      <c r="G217" s="85">
        <v>67286.399999999994</v>
      </c>
      <c r="H217" s="91">
        <f t="shared" ref="H217:H225" si="0">E217-F217</f>
        <v>16821.599999999999</v>
      </c>
    </row>
    <row r="218" spans="1:8" x14ac:dyDescent="0.3">
      <c r="A218" s="84" t="s">
        <v>681</v>
      </c>
      <c r="B218" s="58" t="s">
        <v>354</v>
      </c>
      <c r="C218" s="84" t="s">
        <v>682</v>
      </c>
      <c r="D218" s="85">
        <v>17640</v>
      </c>
      <c r="E218" s="85">
        <v>5880</v>
      </c>
      <c r="F218" s="85">
        <v>0</v>
      </c>
      <c r="G218" s="85">
        <v>23520</v>
      </c>
      <c r="H218" s="91">
        <f t="shared" si="0"/>
        <v>5880</v>
      </c>
    </row>
    <row r="219" spans="1:8" x14ac:dyDescent="0.3">
      <c r="A219" s="84" t="s">
        <v>683</v>
      </c>
      <c r="B219" s="58" t="s">
        <v>354</v>
      </c>
      <c r="C219" s="84" t="s">
        <v>684</v>
      </c>
      <c r="D219" s="85">
        <v>8862.9699999999993</v>
      </c>
      <c r="E219" s="85">
        <v>0</v>
      </c>
      <c r="F219" s="85">
        <v>0</v>
      </c>
      <c r="G219" s="85">
        <v>8862.9699999999993</v>
      </c>
      <c r="H219" s="91">
        <f t="shared" si="0"/>
        <v>0</v>
      </c>
    </row>
    <row r="220" spans="1:8" x14ac:dyDescent="0.3">
      <c r="A220" s="84" t="s">
        <v>685</v>
      </c>
      <c r="B220" s="58" t="s">
        <v>354</v>
      </c>
      <c r="C220" s="84" t="s">
        <v>686</v>
      </c>
      <c r="D220" s="85">
        <v>7577.51</v>
      </c>
      <c r="E220" s="85">
        <v>3298.99</v>
      </c>
      <c r="F220" s="85">
        <v>0</v>
      </c>
      <c r="G220" s="85">
        <v>10876.5</v>
      </c>
      <c r="H220" s="91">
        <f t="shared" si="0"/>
        <v>3298.99</v>
      </c>
    </row>
    <row r="221" spans="1:8" x14ac:dyDescent="0.3">
      <c r="A221" s="84" t="s">
        <v>687</v>
      </c>
      <c r="B221" s="58" t="s">
        <v>354</v>
      </c>
      <c r="C221" s="84" t="s">
        <v>688</v>
      </c>
      <c r="D221" s="85">
        <v>488967.96</v>
      </c>
      <c r="E221" s="85">
        <v>162989.32</v>
      </c>
      <c r="F221" s="85">
        <v>0</v>
      </c>
      <c r="G221" s="85">
        <v>651957.28</v>
      </c>
      <c r="H221" s="91">
        <f t="shared" si="0"/>
        <v>162989.32</v>
      </c>
    </row>
    <row r="222" spans="1:8" x14ac:dyDescent="0.3">
      <c r="A222" s="84" t="s">
        <v>689</v>
      </c>
      <c r="B222" s="58" t="s">
        <v>354</v>
      </c>
      <c r="C222" s="84" t="s">
        <v>690</v>
      </c>
      <c r="D222" s="85">
        <v>960</v>
      </c>
      <c r="E222" s="85">
        <v>5268.48</v>
      </c>
      <c r="F222" s="85">
        <v>960</v>
      </c>
      <c r="G222" s="85">
        <v>5268.48</v>
      </c>
      <c r="H222" s="91">
        <f t="shared" si="0"/>
        <v>4308.4799999999996</v>
      </c>
    </row>
    <row r="223" spans="1:8" x14ac:dyDescent="0.3">
      <c r="A223" s="84" t="s">
        <v>691</v>
      </c>
      <c r="B223" s="58" t="s">
        <v>354</v>
      </c>
      <c r="C223" s="84" t="s">
        <v>692</v>
      </c>
      <c r="D223" s="85">
        <v>740682.25</v>
      </c>
      <c r="E223" s="85">
        <v>250963.59</v>
      </c>
      <c r="F223" s="85">
        <v>0</v>
      </c>
      <c r="G223" s="85">
        <v>991645.84</v>
      </c>
      <c r="H223" s="91">
        <f t="shared" si="0"/>
        <v>250963.59</v>
      </c>
    </row>
    <row r="224" spans="1:8" x14ac:dyDescent="0.3">
      <c r="A224" s="84" t="s">
        <v>693</v>
      </c>
      <c r="B224" s="58" t="s">
        <v>354</v>
      </c>
      <c r="C224" s="84" t="s">
        <v>694</v>
      </c>
      <c r="D224" s="85">
        <v>47151.64</v>
      </c>
      <c r="E224" s="85">
        <v>18533.64</v>
      </c>
      <c r="F224" s="85">
        <v>0</v>
      </c>
      <c r="G224" s="85">
        <v>65685.279999999999</v>
      </c>
      <c r="H224" s="91">
        <f t="shared" si="0"/>
        <v>18533.64</v>
      </c>
    </row>
    <row r="225" spans="1:8" x14ac:dyDescent="0.3">
      <c r="A225" s="84" t="s">
        <v>695</v>
      </c>
      <c r="B225" s="58" t="s">
        <v>354</v>
      </c>
      <c r="C225" s="84" t="s">
        <v>696</v>
      </c>
      <c r="D225" s="85">
        <v>44603.01</v>
      </c>
      <c r="E225" s="85">
        <v>14977.22</v>
      </c>
      <c r="F225" s="85">
        <v>0.03</v>
      </c>
      <c r="G225" s="85">
        <v>59580.2</v>
      </c>
      <c r="H225" s="91">
        <f t="shared" si="0"/>
        <v>14977.189999999999</v>
      </c>
    </row>
    <row r="226" spans="1:8" x14ac:dyDescent="0.3">
      <c r="A226" s="87" t="s">
        <v>354</v>
      </c>
      <c r="B226" s="58" t="s">
        <v>354</v>
      </c>
      <c r="C226" s="87" t="s">
        <v>354</v>
      </c>
      <c r="D226" s="88"/>
      <c r="E226" s="88"/>
      <c r="F226" s="88"/>
      <c r="G226" s="88"/>
      <c r="H226" s="89"/>
    </row>
    <row r="227" spans="1:8" x14ac:dyDescent="0.3">
      <c r="A227" s="81" t="s">
        <v>697</v>
      </c>
      <c r="B227" s="58" t="s">
        <v>354</v>
      </c>
      <c r="C227" s="81" t="s">
        <v>698</v>
      </c>
      <c r="D227" s="76">
        <v>558847.14</v>
      </c>
      <c r="E227" s="76">
        <v>242051.09</v>
      </c>
      <c r="F227" s="76">
        <v>0</v>
      </c>
      <c r="G227" s="76">
        <v>800898.23</v>
      </c>
      <c r="H227" s="91">
        <f>E227-F227</f>
        <v>242051.09</v>
      </c>
    </row>
    <row r="228" spans="1:8" x14ac:dyDescent="0.3">
      <c r="A228" s="81" t="s">
        <v>699</v>
      </c>
      <c r="B228" s="58" t="s">
        <v>354</v>
      </c>
      <c r="C228" s="81" t="s">
        <v>698</v>
      </c>
      <c r="D228" s="76">
        <v>558847.14</v>
      </c>
      <c r="E228" s="76">
        <v>242051.09</v>
      </c>
      <c r="F228" s="76">
        <v>0</v>
      </c>
      <c r="G228" s="76">
        <v>800898.23</v>
      </c>
      <c r="H228" s="83"/>
    </row>
    <row r="229" spans="1:8" x14ac:dyDescent="0.3">
      <c r="A229" s="81" t="s">
        <v>700</v>
      </c>
      <c r="B229" s="58" t="s">
        <v>354</v>
      </c>
      <c r="C229" s="81" t="s">
        <v>698</v>
      </c>
      <c r="D229" s="76">
        <v>558847.14</v>
      </c>
      <c r="E229" s="76">
        <v>242051.09</v>
      </c>
      <c r="F229" s="76">
        <v>0</v>
      </c>
      <c r="G229" s="76">
        <v>800898.23</v>
      </c>
      <c r="H229" s="83"/>
    </row>
    <row r="230" spans="1:8" x14ac:dyDescent="0.3">
      <c r="A230" s="81" t="s">
        <v>701</v>
      </c>
      <c r="B230" s="58" t="s">
        <v>354</v>
      </c>
      <c r="C230" s="81" t="s">
        <v>702</v>
      </c>
      <c r="D230" s="76">
        <v>71430.89</v>
      </c>
      <c r="E230" s="76">
        <v>26780.87</v>
      </c>
      <c r="F230" s="76">
        <v>0</v>
      </c>
      <c r="G230" s="76">
        <v>98211.76</v>
      </c>
      <c r="H230" s="91">
        <f>E230-F230</f>
        <v>26780.87</v>
      </c>
    </row>
    <row r="231" spans="1:8" x14ac:dyDescent="0.3">
      <c r="A231" s="84" t="s">
        <v>703</v>
      </c>
      <c r="B231" s="58" t="s">
        <v>354</v>
      </c>
      <c r="C231" s="84" t="s">
        <v>704</v>
      </c>
      <c r="D231" s="85">
        <v>71430.89</v>
      </c>
      <c r="E231" s="85">
        <v>26780.87</v>
      </c>
      <c r="F231" s="85">
        <v>0</v>
      </c>
      <c r="G231" s="85">
        <v>98211.76</v>
      </c>
      <c r="H231" s="86"/>
    </row>
    <row r="232" spans="1:8" x14ac:dyDescent="0.3">
      <c r="A232" s="87" t="s">
        <v>354</v>
      </c>
      <c r="B232" s="58" t="s">
        <v>354</v>
      </c>
      <c r="C232" s="87" t="s">
        <v>354</v>
      </c>
      <c r="D232" s="88"/>
      <c r="E232" s="88"/>
      <c r="F232" s="88"/>
      <c r="G232" s="88"/>
      <c r="H232" s="89"/>
    </row>
    <row r="233" spans="1:8" x14ac:dyDescent="0.3">
      <c r="A233" s="81" t="s">
        <v>705</v>
      </c>
      <c r="B233" s="58" t="s">
        <v>354</v>
      </c>
      <c r="C233" s="81" t="s">
        <v>706</v>
      </c>
      <c r="D233" s="76">
        <v>276662.09999999998</v>
      </c>
      <c r="E233" s="76">
        <v>112140.5</v>
      </c>
      <c r="F233" s="76">
        <v>0</v>
      </c>
      <c r="G233" s="76">
        <v>388802.6</v>
      </c>
      <c r="H233" s="91">
        <f t="shared" ref="H233:H237" si="1">E233-F233</f>
        <v>112140.5</v>
      </c>
    </row>
    <row r="234" spans="1:8" x14ac:dyDescent="0.3">
      <c r="A234" s="84" t="s">
        <v>707</v>
      </c>
      <c r="B234" s="58" t="s">
        <v>354</v>
      </c>
      <c r="C234" s="84" t="s">
        <v>708</v>
      </c>
      <c r="D234" s="85">
        <v>130291.72</v>
      </c>
      <c r="E234" s="85">
        <v>59341.279999999999</v>
      </c>
      <c r="F234" s="85">
        <v>0</v>
      </c>
      <c r="G234" s="85">
        <v>189633</v>
      </c>
      <c r="H234" s="91">
        <f t="shared" si="1"/>
        <v>59341.279999999999</v>
      </c>
    </row>
    <row r="235" spans="1:8" x14ac:dyDescent="0.3">
      <c r="A235" s="84" t="s">
        <v>709</v>
      </c>
      <c r="B235" s="58" t="s">
        <v>354</v>
      </c>
      <c r="C235" s="84" t="s">
        <v>710</v>
      </c>
      <c r="D235" s="85">
        <v>83030.42</v>
      </c>
      <c r="E235" s="85">
        <v>28041.94</v>
      </c>
      <c r="F235" s="85">
        <v>0</v>
      </c>
      <c r="G235" s="85">
        <v>111072.36</v>
      </c>
      <c r="H235" s="91">
        <f t="shared" si="1"/>
        <v>28041.94</v>
      </c>
    </row>
    <row r="236" spans="1:8" x14ac:dyDescent="0.3">
      <c r="A236" s="84" t="s">
        <v>711</v>
      </c>
      <c r="B236" s="58" t="s">
        <v>354</v>
      </c>
      <c r="C236" s="84" t="s">
        <v>712</v>
      </c>
      <c r="D236" s="85">
        <v>41322.28</v>
      </c>
      <c r="E236" s="85">
        <v>17350.54</v>
      </c>
      <c r="F236" s="85">
        <v>0</v>
      </c>
      <c r="G236" s="85">
        <v>58672.82</v>
      </c>
      <c r="H236" s="91">
        <f t="shared" si="1"/>
        <v>17350.54</v>
      </c>
    </row>
    <row r="237" spans="1:8" x14ac:dyDescent="0.3">
      <c r="A237" s="84" t="s">
        <v>713</v>
      </c>
      <c r="B237" s="58" t="s">
        <v>354</v>
      </c>
      <c r="C237" s="84" t="s">
        <v>714</v>
      </c>
      <c r="D237" s="85">
        <v>22017.68</v>
      </c>
      <c r="E237" s="85">
        <v>7406.74</v>
      </c>
      <c r="F237" s="85">
        <v>0</v>
      </c>
      <c r="G237" s="85">
        <v>29424.42</v>
      </c>
      <c r="H237" s="91">
        <f t="shared" si="1"/>
        <v>7406.74</v>
      </c>
    </row>
    <row r="238" spans="1:8" x14ac:dyDescent="0.3">
      <c r="A238" s="87" t="s">
        <v>354</v>
      </c>
      <c r="B238" s="58" t="s">
        <v>354</v>
      </c>
      <c r="C238" s="87" t="s">
        <v>354</v>
      </c>
      <c r="D238" s="88"/>
      <c r="E238" s="88"/>
      <c r="F238" s="88"/>
      <c r="G238" s="88"/>
      <c r="H238" s="89"/>
    </row>
    <row r="239" spans="1:8" x14ac:dyDescent="0.3">
      <c r="A239" s="81" t="s">
        <v>715</v>
      </c>
      <c r="B239" s="58" t="s">
        <v>354</v>
      </c>
      <c r="C239" s="81" t="s">
        <v>716</v>
      </c>
      <c r="D239" s="76">
        <v>5535.2</v>
      </c>
      <c r="E239" s="76">
        <v>0</v>
      </c>
      <c r="F239" s="76">
        <v>0</v>
      </c>
      <c r="G239" s="76">
        <v>5535.2</v>
      </c>
      <c r="H239" s="91">
        <f>E239-F239</f>
        <v>0</v>
      </c>
    </row>
    <row r="240" spans="1:8" x14ac:dyDescent="0.3">
      <c r="A240" s="84" t="s">
        <v>719</v>
      </c>
      <c r="B240" s="58" t="s">
        <v>354</v>
      </c>
      <c r="C240" s="84" t="s">
        <v>720</v>
      </c>
      <c r="D240" s="85">
        <v>5535.2</v>
      </c>
      <c r="E240" s="85">
        <v>0</v>
      </c>
      <c r="F240" s="85">
        <v>0</v>
      </c>
      <c r="G240" s="85">
        <v>5535.2</v>
      </c>
      <c r="H240" s="86"/>
    </row>
    <row r="241" spans="1:8" x14ac:dyDescent="0.3">
      <c r="A241" s="87" t="s">
        <v>354</v>
      </c>
      <c r="B241" s="58" t="s">
        <v>354</v>
      </c>
      <c r="C241" s="87" t="s">
        <v>354</v>
      </c>
      <c r="D241" s="88"/>
      <c r="E241" s="88"/>
      <c r="F241" s="88"/>
      <c r="G241" s="88"/>
      <c r="H241" s="89"/>
    </row>
    <row r="242" spans="1:8" x14ac:dyDescent="0.3">
      <c r="A242" s="81" t="s">
        <v>721</v>
      </c>
      <c r="B242" s="58" t="s">
        <v>354</v>
      </c>
      <c r="C242" s="81" t="s">
        <v>722</v>
      </c>
      <c r="D242" s="76">
        <v>627.5</v>
      </c>
      <c r="E242" s="76">
        <v>38</v>
      </c>
      <c r="F242" s="76">
        <v>0</v>
      </c>
      <c r="G242" s="76">
        <v>665.5</v>
      </c>
      <c r="H242" s="91">
        <f>E242-F242</f>
        <v>38</v>
      </c>
    </row>
    <row r="243" spans="1:8" x14ac:dyDescent="0.3">
      <c r="A243" s="84" t="s">
        <v>727</v>
      </c>
      <c r="B243" s="58" t="s">
        <v>354</v>
      </c>
      <c r="C243" s="84" t="s">
        <v>728</v>
      </c>
      <c r="D243" s="85">
        <v>556.79999999999995</v>
      </c>
      <c r="E243" s="85">
        <v>0</v>
      </c>
      <c r="F243" s="85">
        <v>0</v>
      </c>
      <c r="G243" s="85">
        <v>556.79999999999995</v>
      </c>
      <c r="H243" s="86"/>
    </row>
    <row r="244" spans="1:8" x14ac:dyDescent="0.3">
      <c r="A244" s="84" t="s">
        <v>731</v>
      </c>
      <c r="B244" s="58" t="s">
        <v>354</v>
      </c>
      <c r="C244" s="84" t="s">
        <v>732</v>
      </c>
      <c r="D244" s="85">
        <v>70.7</v>
      </c>
      <c r="E244" s="85">
        <v>38</v>
      </c>
      <c r="F244" s="85">
        <v>0</v>
      </c>
      <c r="G244" s="85">
        <v>108.7</v>
      </c>
      <c r="H244" s="86"/>
    </row>
    <row r="245" spans="1:8" x14ac:dyDescent="0.3">
      <c r="A245" s="87" t="s">
        <v>354</v>
      </c>
      <c r="B245" s="58" t="s">
        <v>354</v>
      </c>
      <c r="C245" s="87" t="s">
        <v>354</v>
      </c>
      <c r="D245" s="88"/>
      <c r="E245" s="88"/>
      <c r="F245" s="88"/>
      <c r="G245" s="88"/>
      <c r="H245" s="89"/>
    </row>
    <row r="246" spans="1:8" x14ac:dyDescent="0.3">
      <c r="A246" s="81" t="s">
        <v>733</v>
      </c>
      <c r="B246" s="58" t="s">
        <v>354</v>
      </c>
      <c r="C246" s="81" t="s">
        <v>734</v>
      </c>
      <c r="D246" s="76">
        <v>65809.289999999994</v>
      </c>
      <c r="E246" s="76">
        <v>28695.99</v>
      </c>
      <c r="F246" s="76">
        <v>0</v>
      </c>
      <c r="G246" s="76">
        <v>94505.279999999999</v>
      </c>
      <c r="H246" s="91">
        <f>E246-F246</f>
        <v>28695.99</v>
      </c>
    </row>
    <row r="247" spans="1:8" x14ac:dyDescent="0.3">
      <c r="A247" s="84" t="s">
        <v>735</v>
      </c>
      <c r="B247" s="58" t="s">
        <v>354</v>
      </c>
      <c r="C247" s="84" t="s">
        <v>736</v>
      </c>
      <c r="D247" s="85">
        <v>34045.21</v>
      </c>
      <c r="E247" s="85">
        <v>16384.080000000002</v>
      </c>
      <c r="F247" s="85">
        <v>0</v>
      </c>
      <c r="G247" s="85">
        <v>50429.29</v>
      </c>
      <c r="H247" s="86"/>
    </row>
    <row r="248" spans="1:8" x14ac:dyDescent="0.3">
      <c r="A248" s="84" t="s">
        <v>737</v>
      </c>
      <c r="B248" s="58" t="s">
        <v>354</v>
      </c>
      <c r="C248" s="84" t="s">
        <v>738</v>
      </c>
      <c r="D248" s="85">
        <v>12367.38</v>
      </c>
      <c r="E248" s="85">
        <v>6427.01</v>
      </c>
      <c r="F248" s="85">
        <v>0</v>
      </c>
      <c r="G248" s="85">
        <v>18794.39</v>
      </c>
      <c r="H248" s="86"/>
    </row>
    <row r="249" spans="1:8" x14ac:dyDescent="0.3">
      <c r="A249" s="84" t="s">
        <v>739</v>
      </c>
      <c r="B249" s="58" t="s">
        <v>354</v>
      </c>
      <c r="C249" s="84" t="s">
        <v>740</v>
      </c>
      <c r="D249" s="85">
        <v>292.75</v>
      </c>
      <c r="E249" s="85">
        <v>74</v>
      </c>
      <c r="F249" s="85">
        <v>0</v>
      </c>
      <c r="G249" s="85">
        <v>366.75</v>
      </c>
      <c r="H249" s="86"/>
    </row>
    <row r="250" spans="1:8" x14ac:dyDescent="0.3">
      <c r="A250" s="84" t="s">
        <v>741</v>
      </c>
      <c r="B250" s="58" t="s">
        <v>354</v>
      </c>
      <c r="C250" s="84" t="s">
        <v>742</v>
      </c>
      <c r="D250" s="85">
        <v>19103.95</v>
      </c>
      <c r="E250" s="85">
        <v>5810.9</v>
      </c>
      <c r="F250" s="85">
        <v>0</v>
      </c>
      <c r="G250" s="85">
        <v>24914.85</v>
      </c>
      <c r="H250" s="86"/>
    </row>
    <row r="251" spans="1:8" x14ac:dyDescent="0.3">
      <c r="A251" s="87" t="s">
        <v>354</v>
      </c>
      <c r="B251" s="58" t="s">
        <v>354</v>
      </c>
      <c r="C251" s="87" t="s">
        <v>354</v>
      </c>
      <c r="D251" s="88"/>
      <c r="E251" s="88"/>
      <c r="F251" s="88"/>
      <c r="G251" s="88"/>
      <c r="H251" s="89"/>
    </row>
    <row r="252" spans="1:8" x14ac:dyDescent="0.3">
      <c r="A252" s="81" t="s">
        <v>744</v>
      </c>
      <c r="B252" s="58" t="s">
        <v>354</v>
      </c>
      <c r="C252" s="81" t="s">
        <v>745</v>
      </c>
      <c r="D252" s="76">
        <v>90970.01</v>
      </c>
      <c r="E252" s="76">
        <v>36728.550000000003</v>
      </c>
      <c r="F252" s="76">
        <v>0</v>
      </c>
      <c r="G252" s="76">
        <v>127698.56</v>
      </c>
      <c r="H252" s="91">
        <f>E252-F252</f>
        <v>36728.550000000003</v>
      </c>
    </row>
    <row r="253" spans="1:8" x14ac:dyDescent="0.3">
      <c r="A253" s="84" t="s">
        <v>746</v>
      </c>
      <c r="B253" s="58" t="s">
        <v>354</v>
      </c>
      <c r="C253" s="84" t="s">
        <v>545</v>
      </c>
      <c r="D253" s="85">
        <v>13725.01</v>
      </c>
      <c r="E253" s="85">
        <v>5314.71</v>
      </c>
      <c r="F253" s="85">
        <v>0</v>
      </c>
      <c r="G253" s="85">
        <v>19039.72</v>
      </c>
      <c r="H253" s="86"/>
    </row>
    <row r="254" spans="1:8" x14ac:dyDescent="0.3">
      <c r="A254" s="84" t="s">
        <v>747</v>
      </c>
      <c r="B254" s="58" t="s">
        <v>354</v>
      </c>
      <c r="C254" s="84" t="s">
        <v>748</v>
      </c>
      <c r="D254" s="85">
        <v>5018.2</v>
      </c>
      <c r="E254" s="85">
        <v>2050.6</v>
      </c>
      <c r="F254" s="85">
        <v>0</v>
      </c>
      <c r="G254" s="85">
        <v>7068.8</v>
      </c>
      <c r="H254" s="86"/>
    </row>
    <row r="255" spans="1:8" x14ac:dyDescent="0.3">
      <c r="A255" s="84" t="s">
        <v>749</v>
      </c>
      <c r="B255" s="58" t="s">
        <v>354</v>
      </c>
      <c r="C255" s="84" t="s">
        <v>750</v>
      </c>
      <c r="D255" s="85">
        <v>72183.14</v>
      </c>
      <c r="E255" s="85">
        <v>29333.41</v>
      </c>
      <c r="F255" s="85">
        <v>0</v>
      </c>
      <c r="G255" s="85">
        <v>101516.55</v>
      </c>
      <c r="H255" s="86"/>
    </row>
    <row r="256" spans="1:8" x14ac:dyDescent="0.3">
      <c r="A256" s="84" t="s">
        <v>751</v>
      </c>
      <c r="B256" s="58" t="s">
        <v>354</v>
      </c>
      <c r="C256" s="84" t="s">
        <v>752</v>
      </c>
      <c r="D256" s="85">
        <v>43.66</v>
      </c>
      <c r="E256" s="85">
        <v>29.83</v>
      </c>
      <c r="F256" s="85">
        <v>0</v>
      </c>
      <c r="G256" s="85">
        <v>73.489999999999995</v>
      </c>
      <c r="H256" s="86"/>
    </row>
    <row r="257" spans="1:8" x14ac:dyDescent="0.3">
      <c r="A257" s="87" t="s">
        <v>354</v>
      </c>
      <c r="B257" s="58" t="s">
        <v>354</v>
      </c>
      <c r="C257" s="87" t="s">
        <v>354</v>
      </c>
      <c r="D257" s="88"/>
      <c r="E257" s="88"/>
      <c r="F257" s="88"/>
      <c r="G257" s="88"/>
      <c r="H257" s="89"/>
    </row>
    <row r="258" spans="1:8" x14ac:dyDescent="0.3">
      <c r="A258" s="81" t="s">
        <v>753</v>
      </c>
      <c r="B258" s="58" t="s">
        <v>354</v>
      </c>
      <c r="C258" s="81" t="s">
        <v>754</v>
      </c>
      <c r="D258" s="76">
        <v>46075.35</v>
      </c>
      <c r="E258" s="76">
        <v>20355.29</v>
      </c>
      <c r="F258" s="76">
        <v>0</v>
      </c>
      <c r="G258" s="76">
        <v>66430.64</v>
      </c>
      <c r="H258" s="91">
        <f>E258-F258</f>
        <v>20355.29</v>
      </c>
    </row>
    <row r="259" spans="1:8" x14ac:dyDescent="0.3">
      <c r="A259" s="84" t="s">
        <v>757</v>
      </c>
      <c r="B259" s="58" t="s">
        <v>354</v>
      </c>
      <c r="C259" s="84" t="s">
        <v>758</v>
      </c>
      <c r="D259" s="85">
        <v>40.15</v>
      </c>
      <c r="E259" s="85">
        <v>0</v>
      </c>
      <c r="F259" s="85">
        <v>0</v>
      </c>
      <c r="G259" s="85">
        <v>40.15</v>
      </c>
      <c r="H259" s="86"/>
    </row>
    <row r="260" spans="1:8" x14ac:dyDescent="0.3">
      <c r="A260" s="84" t="s">
        <v>759</v>
      </c>
      <c r="B260" s="58" t="s">
        <v>354</v>
      </c>
      <c r="C260" s="84" t="s">
        <v>760</v>
      </c>
      <c r="D260" s="85">
        <v>2676.73</v>
      </c>
      <c r="E260" s="85">
        <v>367.08</v>
      </c>
      <c r="F260" s="85">
        <v>0</v>
      </c>
      <c r="G260" s="85">
        <v>3043.81</v>
      </c>
      <c r="H260" s="86"/>
    </row>
    <row r="261" spans="1:8" x14ac:dyDescent="0.3">
      <c r="A261" s="84" t="s">
        <v>761</v>
      </c>
      <c r="B261" s="58" t="s">
        <v>354</v>
      </c>
      <c r="C261" s="84" t="s">
        <v>762</v>
      </c>
      <c r="D261" s="85">
        <v>511</v>
      </c>
      <c r="E261" s="85">
        <v>0</v>
      </c>
      <c r="F261" s="85">
        <v>0</v>
      </c>
      <c r="G261" s="85">
        <v>511</v>
      </c>
      <c r="H261" s="86"/>
    </row>
    <row r="262" spans="1:8" x14ac:dyDescent="0.3">
      <c r="A262" s="84" t="s">
        <v>763</v>
      </c>
      <c r="B262" s="58" t="s">
        <v>354</v>
      </c>
      <c r="C262" s="84" t="s">
        <v>764</v>
      </c>
      <c r="D262" s="85">
        <v>3633.1</v>
      </c>
      <c r="E262" s="85">
        <v>5299.2</v>
      </c>
      <c r="F262" s="85">
        <v>0</v>
      </c>
      <c r="G262" s="85">
        <v>8932.2999999999993</v>
      </c>
      <c r="H262" s="86"/>
    </row>
    <row r="263" spans="1:8" x14ac:dyDescent="0.3">
      <c r="A263" s="84" t="s">
        <v>765</v>
      </c>
      <c r="B263" s="58" t="s">
        <v>354</v>
      </c>
      <c r="C263" s="84" t="s">
        <v>766</v>
      </c>
      <c r="D263" s="85">
        <v>10</v>
      </c>
      <c r="E263" s="85">
        <v>0</v>
      </c>
      <c r="F263" s="85">
        <v>0</v>
      </c>
      <c r="G263" s="85">
        <v>10</v>
      </c>
      <c r="H263" s="86"/>
    </row>
    <row r="264" spans="1:8" x14ac:dyDescent="0.3">
      <c r="A264" s="84" t="s">
        <v>767</v>
      </c>
      <c r="B264" s="58" t="s">
        <v>354</v>
      </c>
      <c r="C264" s="84" t="s">
        <v>768</v>
      </c>
      <c r="D264" s="85">
        <v>832.83</v>
      </c>
      <c r="E264" s="85">
        <v>3248.44</v>
      </c>
      <c r="F264" s="85">
        <v>0</v>
      </c>
      <c r="G264" s="85">
        <v>4081.27</v>
      </c>
      <c r="H264" s="86"/>
    </row>
    <row r="265" spans="1:8" x14ac:dyDescent="0.3">
      <c r="A265" s="84" t="s">
        <v>769</v>
      </c>
      <c r="B265" s="58" t="s">
        <v>354</v>
      </c>
      <c r="C265" s="84" t="s">
        <v>770</v>
      </c>
      <c r="D265" s="85">
        <v>552.79999999999995</v>
      </c>
      <c r="E265" s="85">
        <v>0</v>
      </c>
      <c r="F265" s="85">
        <v>0</v>
      </c>
      <c r="G265" s="85">
        <v>552.79999999999995</v>
      </c>
      <c r="H265" s="86"/>
    </row>
    <row r="266" spans="1:8" x14ac:dyDescent="0.3">
      <c r="A266" s="84" t="s">
        <v>771</v>
      </c>
      <c r="B266" s="58" t="s">
        <v>354</v>
      </c>
      <c r="C266" s="84" t="s">
        <v>772</v>
      </c>
      <c r="D266" s="85">
        <v>2062.5</v>
      </c>
      <c r="E266" s="85">
        <v>781.94</v>
      </c>
      <c r="F266" s="85">
        <v>0</v>
      </c>
      <c r="G266" s="85">
        <v>2844.44</v>
      </c>
      <c r="H266" s="86"/>
    </row>
    <row r="267" spans="1:8" x14ac:dyDescent="0.3">
      <c r="A267" s="84" t="s">
        <v>774</v>
      </c>
      <c r="B267" s="58" t="s">
        <v>354</v>
      </c>
      <c r="C267" s="84" t="s">
        <v>775</v>
      </c>
      <c r="D267" s="85">
        <v>8631.7900000000009</v>
      </c>
      <c r="E267" s="85">
        <v>1879.21</v>
      </c>
      <c r="F267" s="85">
        <v>0</v>
      </c>
      <c r="G267" s="85">
        <v>10511</v>
      </c>
      <c r="H267" s="86"/>
    </row>
    <row r="268" spans="1:8" x14ac:dyDescent="0.3">
      <c r="A268" s="84" t="s">
        <v>776</v>
      </c>
      <c r="B268" s="58" t="s">
        <v>354</v>
      </c>
      <c r="C268" s="84" t="s">
        <v>777</v>
      </c>
      <c r="D268" s="85">
        <v>1039.27</v>
      </c>
      <c r="E268" s="85">
        <v>1337.22</v>
      </c>
      <c r="F268" s="85">
        <v>0</v>
      </c>
      <c r="G268" s="85">
        <v>2376.4899999999998</v>
      </c>
      <c r="H268" s="86"/>
    </row>
    <row r="269" spans="1:8" x14ac:dyDescent="0.3">
      <c r="A269" s="84" t="s">
        <v>782</v>
      </c>
      <c r="B269" s="58" t="s">
        <v>354</v>
      </c>
      <c r="C269" s="84" t="s">
        <v>783</v>
      </c>
      <c r="D269" s="85">
        <v>7961.27</v>
      </c>
      <c r="E269" s="85">
        <v>4565.29</v>
      </c>
      <c r="F269" s="85">
        <v>0</v>
      </c>
      <c r="G269" s="85">
        <v>12526.56</v>
      </c>
      <c r="H269" s="86"/>
    </row>
    <row r="270" spans="1:8" x14ac:dyDescent="0.3">
      <c r="A270" s="84" t="s">
        <v>784</v>
      </c>
      <c r="B270" s="58" t="s">
        <v>354</v>
      </c>
      <c r="C270" s="84" t="s">
        <v>785</v>
      </c>
      <c r="D270" s="85">
        <v>18123.91</v>
      </c>
      <c r="E270" s="85">
        <v>2876.91</v>
      </c>
      <c r="F270" s="85">
        <v>0</v>
      </c>
      <c r="G270" s="85">
        <v>21000.82</v>
      </c>
      <c r="H270" s="86"/>
    </row>
    <row r="271" spans="1:8" x14ac:dyDescent="0.3">
      <c r="A271" s="87" t="s">
        <v>354</v>
      </c>
      <c r="B271" s="58" t="s">
        <v>354</v>
      </c>
      <c r="C271" s="87" t="s">
        <v>354</v>
      </c>
      <c r="D271" s="88"/>
      <c r="E271" s="88"/>
      <c r="F271" s="88"/>
      <c r="G271" s="88"/>
      <c r="H271" s="89"/>
    </row>
    <row r="272" spans="1:8" x14ac:dyDescent="0.3">
      <c r="A272" s="81" t="s">
        <v>786</v>
      </c>
      <c r="B272" s="58" t="s">
        <v>354</v>
      </c>
      <c r="C272" s="81" t="s">
        <v>787</v>
      </c>
      <c r="D272" s="76">
        <v>1736.8</v>
      </c>
      <c r="E272" s="76">
        <v>17311.89</v>
      </c>
      <c r="F272" s="76">
        <v>0</v>
      </c>
      <c r="G272" s="76">
        <v>19048.689999999999</v>
      </c>
      <c r="H272" s="91">
        <f>E272-F272</f>
        <v>17311.89</v>
      </c>
    </row>
    <row r="273" spans="1:8" x14ac:dyDescent="0.3">
      <c r="A273" s="84" t="s">
        <v>788</v>
      </c>
      <c r="B273" s="58" t="s">
        <v>354</v>
      </c>
      <c r="C273" s="84" t="s">
        <v>789</v>
      </c>
      <c r="D273" s="85">
        <v>1736.8</v>
      </c>
      <c r="E273" s="85">
        <v>15265.89</v>
      </c>
      <c r="F273" s="85">
        <v>0</v>
      </c>
      <c r="G273" s="85">
        <v>17002.689999999999</v>
      </c>
      <c r="H273" s="86"/>
    </row>
    <row r="274" spans="1:8" x14ac:dyDescent="0.3">
      <c r="A274" s="84" t="s">
        <v>790</v>
      </c>
      <c r="B274" s="58" t="s">
        <v>354</v>
      </c>
      <c r="C274" s="84" t="s">
        <v>791</v>
      </c>
      <c r="D274" s="85">
        <v>0</v>
      </c>
      <c r="E274" s="85">
        <v>2046</v>
      </c>
      <c r="F274" s="85">
        <v>0</v>
      </c>
      <c r="G274" s="85">
        <v>2046</v>
      </c>
      <c r="H274" s="86"/>
    </row>
    <row r="275" spans="1:8" x14ac:dyDescent="0.3">
      <c r="A275" s="87" t="s">
        <v>354</v>
      </c>
      <c r="B275" s="58" t="s">
        <v>354</v>
      </c>
      <c r="C275" s="87" t="s">
        <v>354</v>
      </c>
      <c r="D275" s="88"/>
      <c r="E275" s="88"/>
      <c r="F275" s="88"/>
      <c r="G275" s="88"/>
      <c r="H275" s="89"/>
    </row>
    <row r="276" spans="1:8" x14ac:dyDescent="0.3">
      <c r="A276" s="81" t="s">
        <v>792</v>
      </c>
      <c r="B276" s="58" t="s">
        <v>354</v>
      </c>
      <c r="C276" s="81" t="s">
        <v>793</v>
      </c>
      <c r="D276" s="76">
        <v>221269.76000000001</v>
      </c>
      <c r="E276" s="76">
        <v>394843.37</v>
      </c>
      <c r="F276" s="76">
        <v>42595</v>
      </c>
      <c r="G276" s="76">
        <v>573518.13</v>
      </c>
      <c r="H276" s="91">
        <f>E276-F276</f>
        <v>352248.37</v>
      </c>
    </row>
    <row r="277" spans="1:8" x14ac:dyDescent="0.3">
      <c r="A277" s="81" t="s">
        <v>794</v>
      </c>
      <c r="B277" s="58" t="s">
        <v>354</v>
      </c>
      <c r="C277" s="81" t="s">
        <v>793</v>
      </c>
      <c r="D277" s="76">
        <v>221269.76000000001</v>
      </c>
      <c r="E277" s="76">
        <v>394843.37</v>
      </c>
      <c r="F277" s="76">
        <v>42595</v>
      </c>
      <c r="G277" s="76">
        <v>573518.13</v>
      </c>
      <c r="H277" s="83"/>
    </row>
    <row r="278" spans="1:8" x14ac:dyDescent="0.3">
      <c r="A278" s="81" t="s">
        <v>795</v>
      </c>
      <c r="B278" s="58" t="s">
        <v>354</v>
      </c>
      <c r="C278" s="81" t="s">
        <v>793</v>
      </c>
      <c r="D278" s="76">
        <v>221269.76000000001</v>
      </c>
      <c r="E278" s="76">
        <v>394843.37</v>
      </c>
      <c r="F278" s="76">
        <v>42595</v>
      </c>
      <c r="G278" s="76">
        <v>573518.13</v>
      </c>
      <c r="H278" s="83"/>
    </row>
    <row r="279" spans="1:8" x14ac:dyDescent="0.3">
      <c r="A279" s="81" t="s">
        <v>796</v>
      </c>
      <c r="B279" s="58" t="s">
        <v>354</v>
      </c>
      <c r="C279" s="81" t="s">
        <v>797</v>
      </c>
      <c r="D279" s="76">
        <v>188545.08</v>
      </c>
      <c r="E279" s="76">
        <v>96100.33</v>
      </c>
      <c r="F279" s="76">
        <v>42595</v>
      </c>
      <c r="G279" s="76">
        <v>242050.41</v>
      </c>
      <c r="H279" s="91">
        <f>E279-F279</f>
        <v>53505.33</v>
      </c>
    </row>
    <row r="280" spans="1:8" x14ac:dyDescent="0.3">
      <c r="A280" s="84" t="s">
        <v>798</v>
      </c>
      <c r="B280" s="58" t="s">
        <v>354</v>
      </c>
      <c r="C280" s="84" t="s">
        <v>799</v>
      </c>
      <c r="D280" s="85">
        <v>19916.77</v>
      </c>
      <c r="E280" s="85">
        <v>13872</v>
      </c>
      <c r="F280" s="85">
        <v>0</v>
      </c>
      <c r="G280" s="85">
        <v>33788.769999999997</v>
      </c>
      <c r="H280" s="86"/>
    </row>
    <row r="281" spans="1:8" x14ac:dyDescent="0.3">
      <c r="A281" s="84" t="s">
        <v>800</v>
      </c>
      <c r="B281" s="58" t="s">
        <v>354</v>
      </c>
      <c r="C281" s="84" t="s">
        <v>801</v>
      </c>
      <c r="D281" s="85">
        <v>0</v>
      </c>
      <c r="E281" s="85">
        <v>3178.3</v>
      </c>
      <c r="F281" s="85">
        <v>0</v>
      </c>
      <c r="G281" s="85">
        <v>3178.3</v>
      </c>
      <c r="H281" s="86"/>
    </row>
    <row r="282" spans="1:8" x14ac:dyDescent="0.3">
      <c r="A282" s="84" t="s">
        <v>802</v>
      </c>
      <c r="B282" s="58" t="s">
        <v>354</v>
      </c>
      <c r="C282" s="84" t="s">
        <v>803</v>
      </c>
      <c r="D282" s="85">
        <v>853.03</v>
      </c>
      <c r="E282" s="85">
        <v>0</v>
      </c>
      <c r="F282" s="85">
        <v>0</v>
      </c>
      <c r="G282" s="85">
        <v>853.03</v>
      </c>
      <c r="H282" s="86"/>
    </row>
    <row r="283" spans="1:8" x14ac:dyDescent="0.3">
      <c r="A283" s="84" t="s">
        <v>804</v>
      </c>
      <c r="B283" s="58" t="s">
        <v>354</v>
      </c>
      <c r="C283" s="84" t="s">
        <v>805</v>
      </c>
      <c r="D283" s="85">
        <v>21828</v>
      </c>
      <c r="E283" s="85">
        <v>7276</v>
      </c>
      <c r="F283" s="85">
        <v>0</v>
      </c>
      <c r="G283" s="85">
        <v>29104</v>
      </c>
      <c r="H283" s="86"/>
    </row>
    <row r="284" spans="1:8" x14ac:dyDescent="0.3">
      <c r="A284" s="84" t="s">
        <v>806</v>
      </c>
      <c r="B284" s="58" t="s">
        <v>354</v>
      </c>
      <c r="C284" s="84" t="s">
        <v>807</v>
      </c>
      <c r="D284" s="85">
        <v>2416.13</v>
      </c>
      <c r="E284" s="85">
        <v>180.04</v>
      </c>
      <c r="F284" s="85">
        <v>0</v>
      </c>
      <c r="G284" s="85">
        <v>2596.17</v>
      </c>
      <c r="H284" s="86"/>
    </row>
    <row r="285" spans="1:8" x14ac:dyDescent="0.3">
      <c r="A285" s="84" t="s">
        <v>808</v>
      </c>
      <c r="B285" s="58" t="s">
        <v>354</v>
      </c>
      <c r="C285" s="84" t="s">
        <v>809</v>
      </c>
      <c r="D285" s="85">
        <v>18253.79</v>
      </c>
      <c r="E285" s="85">
        <v>7634</v>
      </c>
      <c r="F285" s="85">
        <v>0</v>
      </c>
      <c r="G285" s="85">
        <v>25887.79</v>
      </c>
      <c r="H285" s="86"/>
    </row>
    <row r="286" spans="1:8" x14ac:dyDescent="0.3">
      <c r="A286" s="84" t="s">
        <v>810</v>
      </c>
      <c r="B286" s="58" t="s">
        <v>354</v>
      </c>
      <c r="C286" s="84" t="s">
        <v>811</v>
      </c>
      <c r="D286" s="85">
        <v>125222.36</v>
      </c>
      <c r="E286" s="85">
        <v>62645.99</v>
      </c>
      <c r="F286" s="85">
        <v>42595</v>
      </c>
      <c r="G286" s="85">
        <v>145273.35</v>
      </c>
      <c r="H286" s="86"/>
    </row>
    <row r="287" spans="1:8" x14ac:dyDescent="0.3">
      <c r="A287" s="84" t="s">
        <v>812</v>
      </c>
      <c r="B287" s="58" t="s">
        <v>354</v>
      </c>
      <c r="C287" s="84" t="s">
        <v>813</v>
      </c>
      <c r="D287" s="85">
        <v>55</v>
      </c>
      <c r="E287" s="85">
        <v>1314</v>
      </c>
      <c r="F287" s="85">
        <v>0</v>
      </c>
      <c r="G287" s="85">
        <v>1369</v>
      </c>
      <c r="H287" s="86"/>
    </row>
    <row r="288" spans="1:8" x14ac:dyDescent="0.3">
      <c r="A288" s="87" t="s">
        <v>354</v>
      </c>
      <c r="B288" s="58" t="s">
        <v>354</v>
      </c>
      <c r="C288" s="87" t="s">
        <v>354</v>
      </c>
      <c r="D288" s="88"/>
      <c r="E288" s="88"/>
      <c r="F288" s="88"/>
      <c r="G288" s="88"/>
      <c r="H288" s="89"/>
    </row>
    <row r="289" spans="1:8" x14ac:dyDescent="0.3">
      <c r="A289" s="81" t="s">
        <v>814</v>
      </c>
      <c r="B289" s="58" t="s">
        <v>354</v>
      </c>
      <c r="C289" s="81" t="s">
        <v>815</v>
      </c>
      <c r="D289" s="76">
        <v>9879.26</v>
      </c>
      <c r="E289" s="76">
        <v>54596.92</v>
      </c>
      <c r="F289" s="76">
        <v>0</v>
      </c>
      <c r="G289" s="76">
        <v>64476.18</v>
      </c>
      <c r="H289" s="91">
        <f>E289-F289</f>
        <v>54596.92</v>
      </c>
    </row>
    <row r="290" spans="1:8" x14ac:dyDescent="0.3">
      <c r="A290" s="84" t="s">
        <v>816</v>
      </c>
      <c r="B290" s="58" t="s">
        <v>354</v>
      </c>
      <c r="C290" s="84" t="s">
        <v>817</v>
      </c>
      <c r="D290" s="85">
        <v>9879.26</v>
      </c>
      <c r="E290" s="85">
        <v>54596.92</v>
      </c>
      <c r="F290" s="85">
        <v>0</v>
      </c>
      <c r="G290" s="85">
        <v>64476.18</v>
      </c>
      <c r="H290" s="86"/>
    </row>
    <row r="291" spans="1:8" x14ac:dyDescent="0.3">
      <c r="A291" s="87" t="s">
        <v>354</v>
      </c>
      <c r="B291" s="58" t="s">
        <v>354</v>
      </c>
      <c r="C291" s="87" t="s">
        <v>354</v>
      </c>
      <c r="D291" s="88"/>
      <c r="E291" s="88"/>
      <c r="F291" s="88"/>
      <c r="G291" s="88"/>
      <c r="H291" s="89"/>
    </row>
    <row r="292" spans="1:8" x14ac:dyDescent="0.3">
      <c r="A292" s="81" t="s">
        <v>818</v>
      </c>
      <c r="B292" s="58" t="s">
        <v>354</v>
      </c>
      <c r="C292" s="81" t="s">
        <v>819</v>
      </c>
      <c r="D292" s="76">
        <v>13497.42</v>
      </c>
      <c r="E292" s="76">
        <v>4499.12</v>
      </c>
      <c r="F292" s="76">
        <v>0</v>
      </c>
      <c r="G292" s="76">
        <v>17996.54</v>
      </c>
      <c r="H292" s="91">
        <f>E292-F292</f>
        <v>4499.12</v>
      </c>
    </row>
    <row r="293" spans="1:8" x14ac:dyDescent="0.3">
      <c r="A293" s="84" t="s">
        <v>820</v>
      </c>
      <c r="B293" s="58" t="s">
        <v>354</v>
      </c>
      <c r="C293" s="84" t="s">
        <v>821</v>
      </c>
      <c r="D293" s="85">
        <v>13497.42</v>
      </c>
      <c r="E293" s="85">
        <v>4499.12</v>
      </c>
      <c r="F293" s="85">
        <v>0</v>
      </c>
      <c r="G293" s="85">
        <v>17996.54</v>
      </c>
      <c r="H293" s="86"/>
    </row>
    <row r="294" spans="1:8" x14ac:dyDescent="0.3">
      <c r="A294" s="87" t="s">
        <v>354</v>
      </c>
      <c r="B294" s="58" t="s">
        <v>354</v>
      </c>
      <c r="C294" s="87" t="s">
        <v>354</v>
      </c>
      <c r="D294" s="88"/>
      <c r="E294" s="88"/>
      <c r="F294" s="88"/>
      <c r="G294" s="88"/>
      <c r="H294" s="89"/>
    </row>
    <row r="295" spans="1:8" x14ac:dyDescent="0.3">
      <c r="A295" s="81" t="s">
        <v>826</v>
      </c>
      <c r="B295" s="58" t="s">
        <v>354</v>
      </c>
      <c r="C295" s="81" t="s">
        <v>787</v>
      </c>
      <c r="D295" s="76">
        <v>9348</v>
      </c>
      <c r="E295" s="76">
        <v>239647</v>
      </c>
      <c r="F295" s="76">
        <v>0</v>
      </c>
      <c r="G295" s="76">
        <v>248995</v>
      </c>
      <c r="H295" s="91">
        <f>E295-F295</f>
        <v>239647</v>
      </c>
    </row>
    <row r="296" spans="1:8" x14ac:dyDescent="0.3">
      <c r="A296" s="84" t="s">
        <v>830</v>
      </c>
      <c r="B296" s="58" t="s">
        <v>354</v>
      </c>
      <c r="C296" s="84" t="s">
        <v>831</v>
      </c>
      <c r="D296" s="85">
        <v>7920</v>
      </c>
      <c r="E296" s="85">
        <v>234147</v>
      </c>
      <c r="F296" s="85">
        <v>0</v>
      </c>
      <c r="G296" s="85">
        <v>242067</v>
      </c>
      <c r="H296" s="91">
        <f t="shared" ref="H296:H297" si="2">E296-F296</f>
        <v>234147</v>
      </c>
    </row>
    <row r="297" spans="1:8" x14ac:dyDescent="0.3">
      <c r="A297" s="84" t="s">
        <v>832</v>
      </c>
      <c r="B297" s="58" t="s">
        <v>354</v>
      </c>
      <c r="C297" s="84" t="s">
        <v>791</v>
      </c>
      <c r="D297" s="85">
        <v>1428</v>
      </c>
      <c r="E297" s="85">
        <v>5500</v>
      </c>
      <c r="F297" s="85">
        <v>0</v>
      </c>
      <c r="G297" s="85">
        <v>6928</v>
      </c>
      <c r="H297" s="91">
        <f t="shared" si="2"/>
        <v>5500</v>
      </c>
    </row>
    <row r="298" spans="1:8" x14ac:dyDescent="0.3">
      <c r="A298" s="87" t="s">
        <v>354</v>
      </c>
      <c r="B298" s="58" t="s">
        <v>354</v>
      </c>
      <c r="C298" s="87" t="s">
        <v>354</v>
      </c>
      <c r="D298" s="88"/>
      <c r="E298" s="88"/>
      <c r="F298" s="88"/>
      <c r="G298" s="88"/>
      <c r="H298" s="89"/>
    </row>
    <row r="299" spans="1:8" x14ac:dyDescent="0.3">
      <c r="A299" s="81" t="s">
        <v>833</v>
      </c>
      <c r="B299" s="58" t="s">
        <v>354</v>
      </c>
      <c r="C299" s="81" t="s">
        <v>834</v>
      </c>
      <c r="D299" s="76">
        <v>23621.41</v>
      </c>
      <c r="E299" s="76">
        <v>17851.95</v>
      </c>
      <c r="F299" s="76">
        <v>0.03</v>
      </c>
      <c r="G299" s="76">
        <v>41473.33</v>
      </c>
      <c r="H299" s="91">
        <f>E299-F299</f>
        <v>17851.920000000002</v>
      </c>
    </row>
    <row r="300" spans="1:8" x14ac:dyDescent="0.3">
      <c r="A300" s="81" t="s">
        <v>835</v>
      </c>
      <c r="B300" s="58" t="s">
        <v>354</v>
      </c>
      <c r="C300" s="81" t="s">
        <v>834</v>
      </c>
      <c r="D300" s="76">
        <v>23621.41</v>
      </c>
      <c r="E300" s="76">
        <v>17851.95</v>
      </c>
      <c r="F300" s="76">
        <v>0.03</v>
      </c>
      <c r="G300" s="76">
        <v>41473.33</v>
      </c>
      <c r="H300" s="83"/>
    </row>
    <row r="301" spans="1:8" x14ac:dyDescent="0.3">
      <c r="A301" s="81" t="s">
        <v>836</v>
      </c>
      <c r="B301" s="58" t="s">
        <v>354</v>
      </c>
      <c r="C301" s="81" t="s">
        <v>837</v>
      </c>
      <c r="D301" s="76">
        <v>23621.41</v>
      </c>
      <c r="E301" s="76">
        <v>17851.95</v>
      </c>
      <c r="F301" s="76">
        <v>0.03</v>
      </c>
      <c r="G301" s="76">
        <v>41473.33</v>
      </c>
      <c r="H301" s="83"/>
    </row>
    <row r="302" spans="1:8" x14ac:dyDescent="0.3">
      <c r="A302" s="81" t="s">
        <v>838</v>
      </c>
      <c r="B302" s="58" t="s">
        <v>354</v>
      </c>
      <c r="C302" s="81" t="s">
        <v>839</v>
      </c>
      <c r="D302" s="76">
        <v>16022.12</v>
      </c>
      <c r="E302" s="76">
        <v>15727.4</v>
      </c>
      <c r="F302" s="76">
        <v>0.02</v>
      </c>
      <c r="G302" s="76">
        <v>31749.5</v>
      </c>
      <c r="H302" s="91">
        <f>E302-F302</f>
        <v>15727.38</v>
      </c>
    </row>
    <row r="303" spans="1:8" x14ac:dyDescent="0.3">
      <c r="A303" s="84" t="s">
        <v>840</v>
      </c>
      <c r="B303" s="58" t="s">
        <v>354</v>
      </c>
      <c r="C303" s="84" t="s">
        <v>841</v>
      </c>
      <c r="D303" s="85">
        <v>16022.12</v>
      </c>
      <c r="E303" s="85">
        <v>15727.4</v>
      </c>
      <c r="F303" s="85">
        <v>0.02</v>
      </c>
      <c r="G303" s="85">
        <v>31749.5</v>
      </c>
      <c r="H303" s="86"/>
    </row>
    <row r="304" spans="1:8" x14ac:dyDescent="0.3">
      <c r="A304" s="87" t="s">
        <v>354</v>
      </c>
      <c r="B304" s="58" t="s">
        <v>354</v>
      </c>
      <c r="C304" s="87" t="s">
        <v>354</v>
      </c>
      <c r="D304" s="88"/>
      <c r="E304" s="88"/>
      <c r="F304" s="88"/>
      <c r="G304" s="88"/>
      <c r="H304" s="89"/>
    </row>
    <row r="305" spans="1:8" x14ac:dyDescent="0.3">
      <c r="A305" s="81" t="s">
        <v>846</v>
      </c>
      <c r="B305" s="58" t="s">
        <v>354</v>
      </c>
      <c r="C305" s="81" t="s">
        <v>847</v>
      </c>
      <c r="D305" s="76">
        <v>3224.14</v>
      </c>
      <c r="E305" s="76">
        <v>246.15</v>
      </c>
      <c r="F305" s="76">
        <v>0</v>
      </c>
      <c r="G305" s="76">
        <v>3470.29</v>
      </c>
      <c r="H305" s="91">
        <f>E305-F305</f>
        <v>246.15</v>
      </c>
    </row>
    <row r="306" spans="1:8" x14ac:dyDescent="0.3">
      <c r="A306" s="84" t="s">
        <v>848</v>
      </c>
      <c r="B306" s="58" t="s">
        <v>354</v>
      </c>
      <c r="C306" s="84" t="s">
        <v>849</v>
      </c>
      <c r="D306" s="85">
        <v>3224.14</v>
      </c>
      <c r="E306" s="85">
        <v>246.15</v>
      </c>
      <c r="F306" s="85">
        <v>0</v>
      </c>
      <c r="G306" s="85">
        <v>3470.29</v>
      </c>
      <c r="H306" s="86"/>
    </row>
    <row r="307" spans="1:8" x14ac:dyDescent="0.3">
      <c r="A307" s="87" t="s">
        <v>354</v>
      </c>
      <c r="B307" s="58" t="s">
        <v>354</v>
      </c>
      <c r="C307" s="87" t="s">
        <v>354</v>
      </c>
      <c r="D307" s="88"/>
      <c r="E307" s="88"/>
      <c r="F307" s="88"/>
      <c r="G307" s="88"/>
      <c r="H307" s="89"/>
    </row>
    <row r="308" spans="1:8" x14ac:dyDescent="0.3">
      <c r="A308" s="81" t="s">
        <v>850</v>
      </c>
      <c r="B308" s="58" t="s">
        <v>354</v>
      </c>
      <c r="C308" s="81" t="s">
        <v>787</v>
      </c>
      <c r="D308" s="76">
        <v>4375.1499999999996</v>
      </c>
      <c r="E308" s="76">
        <v>1878.4</v>
      </c>
      <c r="F308" s="76">
        <v>0.01</v>
      </c>
      <c r="G308" s="76">
        <v>6253.54</v>
      </c>
      <c r="H308" s="91">
        <f>E308-F308</f>
        <v>1878.39</v>
      </c>
    </row>
    <row r="309" spans="1:8" x14ac:dyDescent="0.3">
      <c r="A309" s="84" t="s">
        <v>851</v>
      </c>
      <c r="B309" s="58" t="s">
        <v>354</v>
      </c>
      <c r="C309" s="84" t="s">
        <v>791</v>
      </c>
      <c r="D309" s="85">
        <v>0</v>
      </c>
      <c r="E309" s="85">
        <v>420</v>
      </c>
      <c r="F309" s="85">
        <v>0</v>
      </c>
      <c r="G309" s="85">
        <v>420</v>
      </c>
      <c r="H309" s="86"/>
    </row>
    <row r="310" spans="1:8" x14ac:dyDescent="0.3">
      <c r="A310" s="84" t="s">
        <v>852</v>
      </c>
      <c r="B310" s="58" t="s">
        <v>354</v>
      </c>
      <c r="C310" s="84" t="s">
        <v>853</v>
      </c>
      <c r="D310" s="85">
        <v>4375.1499999999996</v>
      </c>
      <c r="E310" s="85">
        <v>1458.4</v>
      </c>
      <c r="F310" s="85">
        <v>0.01</v>
      </c>
      <c r="G310" s="85">
        <v>5833.54</v>
      </c>
      <c r="H310" s="86"/>
    </row>
    <row r="311" spans="1:8" x14ac:dyDescent="0.3">
      <c r="A311" s="81" t="s">
        <v>354</v>
      </c>
      <c r="B311" s="58" t="s">
        <v>354</v>
      </c>
      <c r="C311" s="81" t="s">
        <v>354</v>
      </c>
      <c r="D311" s="90"/>
      <c r="E311" s="90"/>
      <c r="F311" s="90"/>
      <c r="G311" s="90"/>
      <c r="H311" s="82"/>
    </row>
    <row r="312" spans="1:8" x14ac:dyDescent="0.3">
      <c r="A312" s="81" t="s">
        <v>854</v>
      </c>
      <c r="B312" s="58" t="s">
        <v>354</v>
      </c>
      <c r="C312" s="81" t="s">
        <v>855</v>
      </c>
      <c r="D312" s="76">
        <v>91282.63</v>
      </c>
      <c r="E312" s="76">
        <v>100433.75</v>
      </c>
      <c r="F312" s="76">
        <v>0</v>
      </c>
      <c r="G312" s="76">
        <v>191716.38</v>
      </c>
      <c r="H312" s="91">
        <f>E312-F312</f>
        <v>100433.75</v>
      </c>
    </row>
    <row r="313" spans="1:8" x14ac:dyDescent="0.3">
      <c r="A313" s="81" t="s">
        <v>856</v>
      </c>
      <c r="B313" s="58" t="s">
        <v>354</v>
      </c>
      <c r="C313" s="81" t="s">
        <v>855</v>
      </c>
      <c r="D313" s="76">
        <v>91282.63</v>
      </c>
      <c r="E313" s="76">
        <v>100433.75</v>
      </c>
      <c r="F313" s="76">
        <v>0</v>
      </c>
      <c r="G313" s="76">
        <v>191716.38</v>
      </c>
      <c r="H313" s="83"/>
    </row>
    <row r="314" spans="1:8" x14ac:dyDescent="0.3">
      <c r="A314" s="81" t="s">
        <v>857</v>
      </c>
      <c r="B314" s="58" t="s">
        <v>354</v>
      </c>
      <c r="C314" s="81" t="s">
        <v>855</v>
      </c>
      <c r="D314" s="76">
        <v>91282.63</v>
      </c>
      <c r="E314" s="76">
        <v>100433.75</v>
      </c>
      <c r="F314" s="76">
        <v>0</v>
      </c>
      <c r="G314" s="76">
        <v>191716.38</v>
      </c>
      <c r="H314" s="83"/>
    </row>
    <row r="315" spans="1:8" x14ac:dyDescent="0.3">
      <c r="A315" s="81" t="s">
        <v>858</v>
      </c>
      <c r="B315" s="58" t="s">
        <v>354</v>
      </c>
      <c r="C315" s="81" t="s">
        <v>843</v>
      </c>
      <c r="D315" s="76">
        <v>72119.539999999994</v>
      </c>
      <c r="E315" s="76">
        <v>85485.11</v>
      </c>
      <c r="F315" s="76">
        <v>0</v>
      </c>
      <c r="G315" s="76">
        <v>157604.65</v>
      </c>
      <c r="H315" s="91">
        <f>E315-F315</f>
        <v>85485.11</v>
      </c>
    </row>
    <row r="316" spans="1:8" x14ac:dyDescent="0.3">
      <c r="A316" s="84" t="s">
        <v>859</v>
      </c>
      <c r="B316" s="58" t="s">
        <v>354</v>
      </c>
      <c r="C316" s="84" t="s">
        <v>860</v>
      </c>
      <c r="D316" s="85">
        <v>72119.539999999994</v>
      </c>
      <c r="E316" s="85">
        <v>85485.11</v>
      </c>
      <c r="F316" s="85">
        <v>0</v>
      </c>
      <c r="G316" s="85">
        <v>157604.65</v>
      </c>
      <c r="H316" s="86"/>
    </row>
    <row r="317" spans="1:8" x14ac:dyDescent="0.3">
      <c r="A317" s="87" t="s">
        <v>354</v>
      </c>
      <c r="B317" s="58" t="s">
        <v>354</v>
      </c>
      <c r="C317" s="87" t="s">
        <v>354</v>
      </c>
      <c r="D317" s="88"/>
      <c r="E317" s="88"/>
      <c r="F317" s="88"/>
      <c r="G317" s="88"/>
      <c r="H317" s="89"/>
    </row>
    <row r="318" spans="1:8" x14ac:dyDescent="0.3">
      <c r="A318" s="81" t="s">
        <v>861</v>
      </c>
      <c r="B318" s="58" t="s">
        <v>354</v>
      </c>
      <c r="C318" s="81" t="s">
        <v>862</v>
      </c>
      <c r="D318" s="76">
        <v>16933.09</v>
      </c>
      <c r="E318" s="76">
        <v>11449.84</v>
      </c>
      <c r="F318" s="76">
        <v>0</v>
      </c>
      <c r="G318" s="76">
        <v>28382.93</v>
      </c>
      <c r="H318" s="91">
        <f t="shared" ref="H318:H320" si="3">E318-F318</f>
        <v>11449.84</v>
      </c>
    </row>
    <row r="319" spans="1:8" x14ac:dyDescent="0.3">
      <c r="A319" s="84" t="s">
        <v>863</v>
      </c>
      <c r="B319" s="58" t="s">
        <v>354</v>
      </c>
      <c r="C319" s="84" t="s">
        <v>864</v>
      </c>
      <c r="D319" s="85">
        <v>400</v>
      </c>
      <c r="E319" s="85">
        <v>2425</v>
      </c>
      <c r="F319" s="85">
        <v>0</v>
      </c>
      <c r="G319" s="85">
        <v>2825</v>
      </c>
      <c r="H319" s="91">
        <f t="shared" si="3"/>
        <v>2425</v>
      </c>
    </row>
    <row r="320" spans="1:8" x14ac:dyDescent="0.3">
      <c r="A320" s="84" t="s">
        <v>865</v>
      </c>
      <c r="B320" s="58" t="s">
        <v>354</v>
      </c>
      <c r="C320" s="84" t="s">
        <v>866</v>
      </c>
      <c r="D320" s="85">
        <v>16533.09</v>
      </c>
      <c r="E320" s="85">
        <v>9024.84</v>
      </c>
      <c r="F320" s="85">
        <v>0</v>
      </c>
      <c r="G320" s="85">
        <v>25557.93</v>
      </c>
      <c r="H320" s="91">
        <f t="shared" si="3"/>
        <v>9024.84</v>
      </c>
    </row>
    <row r="321" spans="1:8" x14ac:dyDescent="0.3">
      <c r="A321" s="87" t="s">
        <v>354</v>
      </c>
      <c r="B321" s="58" t="s">
        <v>354</v>
      </c>
      <c r="C321" s="87" t="s">
        <v>354</v>
      </c>
      <c r="D321" s="88"/>
      <c r="E321" s="88"/>
      <c r="F321" s="88"/>
      <c r="G321" s="88"/>
      <c r="H321" s="89"/>
    </row>
    <row r="322" spans="1:8" x14ac:dyDescent="0.3">
      <c r="A322" s="81" t="s">
        <v>867</v>
      </c>
      <c r="B322" s="58" t="s">
        <v>354</v>
      </c>
      <c r="C322" s="81" t="s">
        <v>787</v>
      </c>
      <c r="D322" s="76">
        <v>2230</v>
      </c>
      <c r="E322" s="76">
        <v>3498.8</v>
      </c>
      <c r="F322" s="76">
        <v>0</v>
      </c>
      <c r="G322" s="76">
        <v>5728.8</v>
      </c>
      <c r="H322" s="91">
        <f>E322-F322</f>
        <v>3498.8</v>
      </c>
    </row>
    <row r="323" spans="1:8" x14ac:dyDescent="0.3">
      <c r="A323" s="84" t="s">
        <v>869</v>
      </c>
      <c r="B323" s="58" t="s">
        <v>354</v>
      </c>
      <c r="C323" s="84" t="s">
        <v>791</v>
      </c>
      <c r="D323" s="85">
        <v>2230</v>
      </c>
      <c r="E323" s="85">
        <v>3498.8</v>
      </c>
      <c r="F323" s="85">
        <v>0</v>
      </c>
      <c r="G323" s="85">
        <v>5728.8</v>
      </c>
      <c r="H323" s="86"/>
    </row>
    <row r="324" spans="1:8" x14ac:dyDescent="0.3">
      <c r="A324" s="87" t="s">
        <v>354</v>
      </c>
      <c r="B324" s="58" t="s">
        <v>354</v>
      </c>
      <c r="C324" s="87" t="s">
        <v>354</v>
      </c>
      <c r="D324" s="88"/>
      <c r="E324" s="88"/>
      <c r="F324" s="88"/>
      <c r="G324" s="88"/>
      <c r="H324" s="89"/>
    </row>
    <row r="325" spans="1:8" x14ac:dyDescent="0.3">
      <c r="A325" s="81" t="s">
        <v>870</v>
      </c>
      <c r="B325" s="58" t="s">
        <v>354</v>
      </c>
      <c r="C325" s="81" t="s">
        <v>871</v>
      </c>
      <c r="D325" s="76">
        <v>211388.6</v>
      </c>
      <c r="E325" s="76">
        <v>150524.59</v>
      </c>
      <c r="F325" s="76">
        <v>0</v>
      </c>
      <c r="G325" s="76">
        <v>361913.19</v>
      </c>
      <c r="H325" s="91">
        <f>E325-F325</f>
        <v>150524.59</v>
      </c>
    </row>
    <row r="326" spans="1:8" x14ac:dyDescent="0.3">
      <c r="A326" s="81" t="s">
        <v>872</v>
      </c>
      <c r="B326" s="58" t="s">
        <v>354</v>
      </c>
      <c r="C326" s="81" t="s">
        <v>871</v>
      </c>
      <c r="D326" s="76">
        <v>211388.6</v>
      </c>
      <c r="E326" s="76">
        <v>150524.59</v>
      </c>
      <c r="F326" s="76">
        <v>0</v>
      </c>
      <c r="G326" s="76">
        <v>361913.19</v>
      </c>
      <c r="H326" s="83"/>
    </row>
    <row r="327" spans="1:8" x14ac:dyDescent="0.3">
      <c r="A327" s="81" t="s">
        <v>873</v>
      </c>
      <c r="B327" s="58" t="s">
        <v>354</v>
      </c>
      <c r="C327" s="81" t="s">
        <v>871</v>
      </c>
      <c r="D327" s="76">
        <v>211388.6</v>
      </c>
      <c r="E327" s="76">
        <v>150524.59</v>
      </c>
      <c r="F327" s="76">
        <v>0</v>
      </c>
      <c r="G327" s="76">
        <v>361913.19</v>
      </c>
      <c r="H327" s="83"/>
    </row>
    <row r="328" spans="1:8" x14ac:dyDescent="0.3">
      <c r="A328" s="81" t="s">
        <v>874</v>
      </c>
      <c r="B328" s="58" t="s">
        <v>354</v>
      </c>
      <c r="C328" s="81" t="s">
        <v>875</v>
      </c>
      <c r="D328" s="76">
        <v>11500</v>
      </c>
      <c r="E328" s="76">
        <v>11900</v>
      </c>
      <c r="F328" s="76">
        <v>0</v>
      </c>
      <c r="G328" s="76">
        <v>23400</v>
      </c>
      <c r="H328" s="91">
        <f>E328-F328</f>
        <v>11900</v>
      </c>
    </row>
    <row r="329" spans="1:8" x14ac:dyDescent="0.3">
      <c r="A329" s="84" t="s">
        <v>876</v>
      </c>
      <c r="B329" s="58" t="s">
        <v>354</v>
      </c>
      <c r="C329" s="84" t="s">
        <v>875</v>
      </c>
      <c r="D329" s="85">
        <v>11500</v>
      </c>
      <c r="E329" s="85">
        <v>11900</v>
      </c>
      <c r="F329" s="85">
        <v>0</v>
      </c>
      <c r="G329" s="85">
        <v>23400</v>
      </c>
      <c r="H329" s="86"/>
    </row>
    <row r="330" spans="1:8" x14ac:dyDescent="0.3">
      <c r="A330" s="87" t="s">
        <v>354</v>
      </c>
      <c r="B330" s="58" t="s">
        <v>354</v>
      </c>
      <c r="C330" s="87" t="s">
        <v>354</v>
      </c>
      <c r="D330" s="88"/>
      <c r="E330" s="88"/>
      <c r="F330" s="88"/>
      <c r="G330" s="88"/>
      <c r="H330" s="89"/>
    </row>
    <row r="331" spans="1:8" x14ac:dyDescent="0.3">
      <c r="A331" s="81" t="s">
        <v>877</v>
      </c>
      <c r="B331" s="58" t="s">
        <v>354</v>
      </c>
      <c r="C331" s="81" t="s">
        <v>878</v>
      </c>
      <c r="D331" s="76">
        <v>18040</v>
      </c>
      <c r="E331" s="76">
        <v>11560</v>
      </c>
      <c r="F331" s="76">
        <v>0</v>
      </c>
      <c r="G331" s="76">
        <v>29600</v>
      </c>
      <c r="H331" s="91">
        <f>E331-F331</f>
        <v>11560</v>
      </c>
    </row>
    <row r="332" spans="1:8" x14ac:dyDescent="0.3">
      <c r="A332" s="84" t="s">
        <v>879</v>
      </c>
      <c r="B332" s="58" t="s">
        <v>354</v>
      </c>
      <c r="C332" s="84" t="s">
        <v>880</v>
      </c>
      <c r="D332" s="85">
        <v>18040</v>
      </c>
      <c r="E332" s="85">
        <v>9640</v>
      </c>
      <c r="F332" s="85">
        <v>0</v>
      </c>
      <c r="G332" s="85">
        <v>27680</v>
      </c>
      <c r="H332" s="86"/>
    </row>
    <row r="333" spans="1:8" x14ac:dyDescent="0.3">
      <c r="A333" s="84" t="s">
        <v>881</v>
      </c>
      <c r="B333" s="58" t="s">
        <v>354</v>
      </c>
      <c r="C333" s="84" t="s">
        <v>882</v>
      </c>
      <c r="D333" s="85">
        <v>0</v>
      </c>
      <c r="E333" s="85">
        <v>1920</v>
      </c>
      <c r="F333" s="85">
        <v>0</v>
      </c>
      <c r="G333" s="85">
        <v>1920</v>
      </c>
      <c r="H333" s="86"/>
    </row>
    <row r="334" spans="1:8" x14ac:dyDescent="0.3">
      <c r="A334" s="87" t="s">
        <v>354</v>
      </c>
      <c r="B334" s="58" t="s">
        <v>354</v>
      </c>
      <c r="C334" s="87" t="s">
        <v>354</v>
      </c>
      <c r="D334" s="88"/>
      <c r="E334" s="88"/>
      <c r="F334" s="88"/>
      <c r="G334" s="88"/>
      <c r="H334" s="89"/>
    </row>
    <row r="335" spans="1:8" x14ac:dyDescent="0.3">
      <c r="A335" s="81" t="s">
        <v>883</v>
      </c>
      <c r="B335" s="58" t="s">
        <v>354</v>
      </c>
      <c r="C335" s="81" t="s">
        <v>884</v>
      </c>
      <c r="D335" s="76">
        <v>1056</v>
      </c>
      <c r="E335" s="76">
        <v>0</v>
      </c>
      <c r="F335" s="76">
        <v>0</v>
      </c>
      <c r="G335" s="76">
        <v>1056</v>
      </c>
      <c r="H335" s="91">
        <f>E335-F335</f>
        <v>0</v>
      </c>
    </row>
    <row r="336" spans="1:8" x14ac:dyDescent="0.3">
      <c r="A336" s="84" t="s">
        <v>885</v>
      </c>
      <c r="B336" s="58" t="s">
        <v>354</v>
      </c>
      <c r="C336" s="84" t="s">
        <v>886</v>
      </c>
      <c r="D336" s="85">
        <v>1056</v>
      </c>
      <c r="E336" s="85">
        <v>0</v>
      </c>
      <c r="F336" s="85">
        <v>0</v>
      </c>
      <c r="G336" s="85">
        <v>1056</v>
      </c>
      <c r="H336" s="86"/>
    </row>
    <row r="337" spans="1:8" x14ac:dyDescent="0.3">
      <c r="A337" s="87" t="s">
        <v>354</v>
      </c>
      <c r="B337" s="58" t="s">
        <v>354</v>
      </c>
      <c r="C337" s="87" t="s">
        <v>354</v>
      </c>
      <c r="D337" s="88"/>
      <c r="E337" s="88"/>
      <c r="F337" s="88"/>
      <c r="G337" s="88"/>
      <c r="H337" s="89"/>
    </row>
    <row r="338" spans="1:8" x14ac:dyDescent="0.3">
      <c r="A338" s="81" t="s">
        <v>887</v>
      </c>
      <c r="B338" s="58" t="s">
        <v>354</v>
      </c>
      <c r="C338" s="81" t="s">
        <v>888</v>
      </c>
      <c r="D338" s="76">
        <v>173789.6</v>
      </c>
      <c r="E338" s="76">
        <v>122814.59</v>
      </c>
      <c r="F338" s="76">
        <v>0</v>
      </c>
      <c r="G338" s="76">
        <v>296604.19</v>
      </c>
      <c r="H338" s="91">
        <f t="shared" ref="H338:H345" si="4">E338-F338</f>
        <v>122814.59</v>
      </c>
    </row>
    <row r="339" spans="1:8" x14ac:dyDescent="0.3">
      <c r="A339" s="84" t="s">
        <v>889</v>
      </c>
      <c r="B339" s="58" t="s">
        <v>354</v>
      </c>
      <c r="C339" s="84" t="s">
        <v>849</v>
      </c>
      <c r="D339" s="85">
        <v>4996</v>
      </c>
      <c r="E339" s="85">
        <v>1202.3</v>
      </c>
      <c r="F339" s="85">
        <v>0</v>
      </c>
      <c r="G339" s="85">
        <v>6198.3</v>
      </c>
      <c r="H339" s="91">
        <f t="shared" si="4"/>
        <v>1202.3</v>
      </c>
    </row>
    <row r="340" spans="1:8" x14ac:dyDescent="0.3">
      <c r="A340" s="84" t="s">
        <v>890</v>
      </c>
      <c r="B340" s="58" t="s">
        <v>354</v>
      </c>
      <c r="C340" s="84" t="s">
        <v>891</v>
      </c>
      <c r="D340" s="85">
        <v>36326.300000000003</v>
      </c>
      <c r="E340" s="85">
        <v>72020.600000000006</v>
      </c>
      <c r="F340" s="85">
        <v>0</v>
      </c>
      <c r="G340" s="85">
        <v>108346.9</v>
      </c>
      <c r="H340" s="91">
        <f t="shared" si="4"/>
        <v>72020.600000000006</v>
      </c>
    </row>
    <row r="341" spans="1:8" x14ac:dyDescent="0.3">
      <c r="A341" s="84" t="s">
        <v>892</v>
      </c>
      <c r="B341" s="58" t="s">
        <v>354</v>
      </c>
      <c r="C341" s="84" t="s">
        <v>893</v>
      </c>
      <c r="D341" s="85">
        <v>61967.24</v>
      </c>
      <c r="E341" s="85">
        <v>21707.93</v>
      </c>
      <c r="F341" s="85">
        <v>0</v>
      </c>
      <c r="G341" s="85">
        <v>83675.17</v>
      </c>
      <c r="H341" s="91">
        <f t="shared" si="4"/>
        <v>21707.93</v>
      </c>
    </row>
    <row r="342" spans="1:8" x14ac:dyDescent="0.3">
      <c r="A342" s="84" t="s">
        <v>894</v>
      </c>
      <c r="B342" s="58" t="s">
        <v>354</v>
      </c>
      <c r="C342" s="84" t="s">
        <v>895</v>
      </c>
      <c r="D342" s="85">
        <v>-0.03</v>
      </c>
      <c r="E342" s="85">
        <v>6300</v>
      </c>
      <c r="F342" s="85">
        <v>0</v>
      </c>
      <c r="G342" s="85">
        <v>6299.97</v>
      </c>
      <c r="H342" s="91">
        <f t="shared" si="4"/>
        <v>6300</v>
      </c>
    </row>
    <row r="343" spans="1:8" x14ac:dyDescent="0.3">
      <c r="A343" s="84" t="s">
        <v>896</v>
      </c>
      <c r="B343" s="58" t="s">
        <v>354</v>
      </c>
      <c r="C343" s="84" t="s">
        <v>897</v>
      </c>
      <c r="D343" s="85">
        <v>66443.789999999994</v>
      </c>
      <c r="E343" s="85">
        <v>18815.96</v>
      </c>
      <c r="F343" s="85">
        <v>0</v>
      </c>
      <c r="G343" s="85">
        <v>85259.75</v>
      </c>
      <c r="H343" s="91">
        <f t="shared" si="4"/>
        <v>18815.96</v>
      </c>
    </row>
    <row r="344" spans="1:8" x14ac:dyDescent="0.3">
      <c r="A344" s="84" t="s">
        <v>900</v>
      </c>
      <c r="B344" s="58" t="s">
        <v>354</v>
      </c>
      <c r="C344" s="84" t="s">
        <v>901</v>
      </c>
      <c r="D344" s="85">
        <v>901.53</v>
      </c>
      <c r="E344" s="85">
        <v>2767.8</v>
      </c>
      <c r="F344" s="85">
        <v>0</v>
      </c>
      <c r="G344" s="85">
        <v>3669.33</v>
      </c>
      <c r="H344" s="91">
        <f t="shared" si="4"/>
        <v>2767.8</v>
      </c>
    </row>
    <row r="345" spans="1:8" x14ac:dyDescent="0.3">
      <c r="A345" s="84" t="s">
        <v>902</v>
      </c>
      <c r="B345" s="58" t="s">
        <v>354</v>
      </c>
      <c r="C345" s="84" t="s">
        <v>903</v>
      </c>
      <c r="D345" s="85">
        <v>3154.77</v>
      </c>
      <c r="E345" s="85">
        <v>0</v>
      </c>
      <c r="F345" s="85">
        <v>0</v>
      </c>
      <c r="G345" s="85">
        <v>3154.77</v>
      </c>
      <c r="H345" s="91">
        <f t="shared" si="4"/>
        <v>0</v>
      </c>
    </row>
    <row r="346" spans="1:8" x14ac:dyDescent="0.3">
      <c r="A346" s="87" t="s">
        <v>354</v>
      </c>
      <c r="B346" s="58" t="s">
        <v>354</v>
      </c>
      <c r="C346" s="87" t="s">
        <v>354</v>
      </c>
      <c r="D346" s="88"/>
      <c r="E346" s="88"/>
      <c r="F346" s="88"/>
      <c r="G346" s="88"/>
      <c r="H346" s="89"/>
    </row>
    <row r="347" spans="1:8" x14ac:dyDescent="0.3">
      <c r="A347" s="81" t="s">
        <v>904</v>
      </c>
      <c r="B347" s="58" t="s">
        <v>354</v>
      </c>
      <c r="C347" s="81" t="s">
        <v>787</v>
      </c>
      <c r="D347" s="76">
        <v>7003</v>
      </c>
      <c r="E347" s="76">
        <v>4250</v>
      </c>
      <c r="F347" s="76">
        <v>0</v>
      </c>
      <c r="G347" s="76">
        <v>11253</v>
      </c>
      <c r="H347" s="91">
        <f>E347-F347</f>
        <v>4250</v>
      </c>
    </row>
    <row r="348" spans="1:8" x14ac:dyDescent="0.3">
      <c r="A348" s="84" t="s">
        <v>906</v>
      </c>
      <c r="B348" s="58" t="s">
        <v>354</v>
      </c>
      <c r="C348" s="84" t="s">
        <v>791</v>
      </c>
      <c r="D348" s="85">
        <v>7003</v>
      </c>
      <c r="E348" s="85">
        <v>4250</v>
      </c>
      <c r="F348" s="85">
        <v>0</v>
      </c>
      <c r="G348" s="85">
        <v>11253</v>
      </c>
      <c r="H348" s="86"/>
    </row>
    <row r="349" spans="1:8" x14ac:dyDescent="0.3">
      <c r="A349" s="87" t="s">
        <v>354</v>
      </c>
      <c r="B349" s="58" t="s">
        <v>354</v>
      </c>
      <c r="C349" s="87" t="s">
        <v>354</v>
      </c>
      <c r="D349" s="88"/>
      <c r="E349" s="88"/>
      <c r="F349" s="88"/>
      <c r="G349" s="88"/>
      <c r="H349" s="89"/>
    </row>
    <row r="350" spans="1:8" x14ac:dyDescent="0.3">
      <c r="A350" s="81" t="s">
        <v>907</v>
      </c>
      <c r="B350" s="58" t="s">
        <v>354</v>
      </c>
      <c r="C350" s="81" t="s">
        <v>908</v>
      </c>
      <c r="D350" s="76">
        <v>68452.06</v>
      </c>
      <c r="E350" s="76">
        <v>20850.71</v>
      </c>
      <c r="F350" s="76">
        <v>0</v>
      </c>
      <c r="G350" s="76">
        <v>89302.77</v>
      </c>
      <c r="H350" s="91">
        <f>E350-F350</f>
        <v>20850.71</v>
      </c>
    </row>
    <row r="351" spans="1:8" x14ac:dyDescent="0.3">
      <c r="A351" s="81" t="s">
        <v>909</v>
      </c>
      <c r="B351" s="58" t="s">
        <v>354</v>
      </c>
      <c r="C351" s="81" t="s">
        <v>908</v>
      </c>
      <c r="D351" s="76">
        <v>68452.06</v>
      </c>
      <c r="E351" s="76">
        <v>20850.71</v>
      </c>
      <c r="F351" s="76">
        <v>0</v>
      </c>
      <c r="G351" s="76">
        <v>89302.77</v>
      </c>
      <c r="H351" s="83"/>
    </row>
    <row r="352" spans="1:8" x14ac:dyDescent="0.3">
      <c r="A352" s="81" t="s">
        <v>910</v>
      </c>
      <c r="B352" s="58" t="s">
        <v>354</v>
      </c>
      <c r="C352" s="81" t="s">
        <v>908</v>
      </c>
      <c r="D352" s="76">
        <v>68452.06</v>
      </c>
      <c r="E352" s="76">
        <v>20850.71</v>
      </c>
      <c r="F352" s="76">
        <v>0</v>
      </c>
      <c r="G352" s="76">
        <v>89302.77</v>
      </c>
      <c r="H352" s="83"/>
    </row>
    <row r="353" spans="1:8" x14ac:dyDescent="0.3">
      <c r="A353" s="81" t="s">
        <v>911</v>
      </c>
      <c r="B353" s="58" t="s">
        <v>354</v>
      </c>
      <c r="C353" s="81" t="s">
        <v>912</v>
      </c>
      <c r="D353" s="76">
        <v>8340.25</v>
      </c>
      <c r="E353" s="76">
        <v>2476.81</v>
      </c>
      <c r="F353" s="76">
        <v>0</v>
      </c>
      <c r="G353" s="76">
        <v>10817.06</v>
      </c>
      <c r="H353" s="91">
        <f>E353-F353</f>
        <v>2476.81</v>
      </c>
    </row>
    <row r="354" spans="1:8" x14ac:dyDescent="0.3">
      <c r="A354" s="84" t="s">
        <v>913</v>
      </c>
      <c r="B354" s="58" t="s">
        <v>354</v>
      </c>
      <c r="C354" s="84" t="s">
        <v>914</v>
      </c>
      <c r="D354" s="85">
        <v>4012.48</v>
      </c>
      <c r="E354" s="85">
        <v>1337.49</v>
      </c>
      <c r="F354" s="85">
        <v>0</v>
      </c>
      <c r="G354" s="85">
        <v>5349.97</v>
      </c>
      <c r="H354" s="86"/>
    </row>
    <row r="355" spans="1:8" x14ac:dyDescent="0.3">
      <c r="A355" s="84" t="s">
        <v>915</v>
      </c>
      <c r="B355" s="58" t="s">
        <v>354</v>
      </c>
      <c r="C355" s="84" t="s">
        <v>916</v>
      </c>
      <c r="D355" s="85">
        <v>4327.7700000000004</v>
      </c>
      <c r="E355" s="85">
        <v>1139.32</v>
      </c>
      <c r="F355" s="85">
        <v>0</v>
      </c>
      <c r="G355" s="85">
        <v>5467.09</v>
      </c>
      <c r="H355" s="86"/>
    </row>
    <row r="356" spans="1:8" x14ac:dyDescent="0.3">
      <c r="A356" s="87" t="s">
        <v>354</v>
      </c>
      <c r="B356" s="58" t="s">
        <v>354</v>
      </c>
      <c r="C356" s="87" t="s">
        <v>354</v>
      </c>
      <c r="D356" s="88"/>
      <c r="E356" s="88"/>
      <c r="F356" s="88"/>
      <c r="G356" s="88"/>
      <c r="H356" s="89"/>
    </row>
    <row r="357" spans="1:8" x14ac:dyDescent="0.3">
      <c r="A357" s="81" t="s">
        <v>917</v>
      </c>
      <c r="B357" s="58" t="s">
        <v>354</v>
      </c>
      <c r="C357" s="81" t="s">
        <v>918</v>
      </c>
      <c r="D357" s="76">
        <v>33031.81</v>
      </c>
      <c r="E357" s="76">
        <v>18373.900000000001</v>
      </c>
      <c r="F357" s="76">
        <v>0</v>
      </c>
      <c r="G357" s="76">
        <v>51405.71</v>
      </c>
      <c r="H357" s="91">
        <f>E357-F357</f>
        <v>18373.900000000001</v>
      </c>
    </row>
    <row r="358" spans="1:8" x14ac:dyDescent="0.3">
      <c r="A358" s="84" t="s">
        <v>919</v>
      </c>
      <c r="B358" s="58" t="s">
        <v>354</v>
      </c>
      <c r="C358" s="84" t="s">
        <v>920</v>
      </c>
      <c r="D358" s="85">
        <v>288</v>
      </c>
      <c r="E358" s="85">
        <v>0</v>
      </c>
      <c r="F358" s="85">
        <v>0</v>
      </c>
      <c r="G358" s="85">
        <v>288</v>
      </c>
      <c r="H358" s="86"/>
    </row>
    <row r="359" spans="1:8" x14ac:dyDescent="0.3">
      <c r="A359" s="84" t="s">
        <v>921</v>
      </c>
      <c r="B359" s="58" t="s">
        <v>354</v>
      </c>
      <c r="C359" s="84" t="s">
        <v>922</v>
      </c>
      <c r="D359" s="85">
        <v>10436.91</v>
      </c>
      <c r="E359" s="85">
        <v>18373.900000000001</v>
      </c>
      <c r="F359" s="85">
        <v>0</v>
      </c>
      <c r="G359" s="85">
        <v>28810.81</v>
      </c>
      <c r="H359" s="86"/>
    </row>
    <row r="360" spans="1:8" x14ac:dyDescent="0.3">
      <c r="A360" s="84" t="s">
        <v>923</v>
      </c>
      <c r="B360" s="58" t="s">
        <v>354</v>
      </c>
      <c r="C360" s="84" t="s">
        <v>924</v>
      </c>
      <c r="D360" s="85">
        <v>10843.95</v>
      </c>
      <c r="E360" s="85">
        <v>0</v>
      </c>
      <c r="F360" s="85">
        <v>0</v>
      </c>
      <c r="G360" s="85">
        <v>10843.95</v>
      </c>
      <c r="H360" s="86"/>
    </row>
    <row r="361" spans="1:8" x14ac:dyDescent="0.3">
      <c r="A361" s="84" t="s">
        <v>926</v>
      </c>
      <c r="B361" s="58" t="s">
        <v>354</v>
      </c>
      <c r="C361" s="84" t="s">
        <v>927</v>
      </c>
      <c r="D361" s="85">
        <v>11462.95</v>
      </c>
      <c r="E361" s="85">
        <v>0</v>
      </c>
      <c r="F361" s="85">
        <v>0</v>
      </c>
      <c r="G361" s="85">
        <v>11462.95</v>
      </c>
      <c r="H361" s="86"/>
    </row>
    <row r="362" spans="1:8" x14ac:dyDescent="0.3">
      <c r="A362" s="87" t="s">
        <v>354</v>
      </c>
      <c r="B362" s="58" t="s">
        <v>354</v>
      </c>
      <c r="C362" s="87" t="s">
        <v>354</v>
      </c>
      <c r="D362" s="88"/>
      <c r="E362" s="88"/>
      <c r="F362" s="88"/>
      <c r="G362" s="88"/>
      <c r="H362" s="89"/>
    </row>
    <row r="363" spans="1:8" x14ac:dyDescent="0.3">
      <c r="A363" s="81" t="s">
        <v>928</v>
      </c>
      <c r="B363" s="58" t="s">
        <v>354</v>
      </c>
      <c r="C363" s="81" t="s">
        <v>929</v>
      </c>
      <c r="D363" s="76">
        <v>27080</v>
      </c>
      <c r="E363" s="76">
        <v>0</v>
      </c>
      <c r="F363" s="76">
        <v>0</v>
      </c>
      <c r="G363" s="76">
        <v>27080</v>
      </c>
      <c r="H363" s="91">
        <f>E363-F363</f>
        <v>0</v>
      </c>
    </row>
    <row r="364" spans="1:8" x14ac:dyDescent="0.3">
      <c r="A364" s="84" t="s">
        <v>930</v>
      </c>
      <c r="B364" s="58" t="s">
        <v>354</v>
      </c>
      <c r="C364" s="84" t="s">
        <v>931</v>
      </c>
      <c r="D364" s="85">
        <v>27080</v>
      </c>
      <c r="E364" s="85">
        <v>0</v>
      </c>
      <c r="F364" s="85">
        <v>0</v>
      </c>
      <c r="G364" s="85">
        <v>27080</v>
      </c>
      <c r="H364" s="86"/>
    </row>
    <row r="365" spans="1:8" x14ac:dyDescent="0.3">
      <c r="A365" s="87" t="s">
        <v>354</v>
      </c>
      <c r="B365" s="58" t="s">
        <v>354</v>
      </c>
      <c r="C365" s="87" t="s">
        <v>354</v>
      </c>
      <c r="D365" s="88"/>
      <c r="E365" s="88"/>
      <c r="F365" s="88"/>
      <c r="G365" s="88"/>
      <c r="H365" s="89"/>
    </row>
    <row r="366" spans="1:8" x14ac:dyDescent="0.3">
      <c r="A366" s="81" t="s">
        <v>936</v>
      </c>
      <c r="B366" s="58" t="s">
        <v>354</v>
      </c>
      <c r="C366" s="81" t="s">
        <v>937</v>
      </c>
      <c r="D366" s="76">
        <v>435782.23</v>
      </c>
      <c r="E366" s="76">
        <v>142163.76999999999</v>
      </c>
      <c r="F366" s="76">
        <v>0</v>
      </c>
      <c r="G366" s="76">
        <v>577946</v>
      </c>
      <c r="H366" s="91">
        <f>E366-F366</f>
        <v>142163.76999999999</v>
      </c>
    </row>
    <row r="367" spans="1:8" x14ac:dyDescent="0.3">
      <c r="A367" s="81" t="s">
        <v>938</v>
      </c>
      <c r="B367" s="58" t="s">
        <v>354</v>
      </c>
      <c r="C367" s="81" t="s">
        <v>937</v>
      </c>
      <c r="D367" s="76">
        <v>435782.23</v>
      </c>
      <c r="E367" s="76">
        <v>142163.76999999999</v>
      </c>
      <c r="F367" s="76">
        <v>0</v>
      </c>
      <c r="G367" s="76">
        <v>577946</v>
      </c>
      <c r="H367" s="83"/>
    </row>
    <row r="368" spans="1:8" x14ac:dyDescent="0.3">
      <c r="A368" s="81" t="s">
        <v>939</v>
      </c>
      <c r="B368" s="58" t="s">
        <v>354</v>
      </c>
      <c r="C368" s="81" t="s">
        <v>937</v>
      </c>
      <c r="D368" s="76">
        <v>435782.23</v>
      </c>
      <c r="E368" s="76">
        <v>142163.76999999999</v>
      </c>
      <c r="F368" s="76">
        <v>0</v>
      </c>
      <c r="G368" s="76">
        <v>577946</v>
      </c>
      <c r="H368" s="83"/>
    </row>
    <row r="369" spans="1:8" x14ac:dyDescent="0.3">
      <c r="A369" s="81" t="s">
        <v>940</v>
      </c>
      <c r="B369" s="58" t="s">
        <v>354</v>
      </c>
      <c r="C369" s="81" t="s">
        <v>937</v>
      </c>
      <c r="D369" s="76">
        <v>435782.23</v>
      </c>
      <c r="E369" s="76">
        <v>142163.76999999999</v>
      </c>
      <c r="F369" s="76">
        <v>0</v>
      </c>
      <c r="G369" s="76">
        <v>577946</v>
      </c>
      <c r="H369" s="83"/>
    </row>
    <row r="370" spans="1:8" x14ac:dyDescent="0.3">
      <c r="A370" s="84" t="s">
        <v>941</v>
      </c>
      <c r="B370" s="58" t="s">
        <v>354</v>
      </c>
      <c r="C370" s="84" t="s">
        <v>942</v>
      </c>
      <c r="D370" s="85">
        <v>433394.48</v>
      </c>
      <c r="E370" s="85">
        <v>141367.85</v>
      </c>
      <c r="F370" s="85">
        <v>0</v>
      </c>
      <c r="G370" s="85">
        <v>574762.32999999996</v>
      </c>
      <c r="H370" s="91">
        <f t="shared" ref="H370:H371" si="5">E370-F370</f>
        <v>141367.85</v>
      </c>
    </row>
    <row r="371" spans="1:8" x14ac:dyDescent="0.3">
      <c r="A371" s="84" t="s">
        <v>943</v>
      </c>
      <c r="B371" s="58" t="s">
        <v>354</v>
      </c>
      <c r="C371" s="84" t="s">
        <v>944</v>
      </c>
      <c r="D371" s="85">
        <v>2387.75</v>
      </c>
      <c r="E371" s="85">
        <v>795.92</v>
      </c>
      <c r="F371" s="85">
        <v>0</v>
      </c>
      <c r="G371" s="85">
        <v>3183.67</v>
      </c>
      <c r="H371" s="91">
        <f t="shared" si="5"/>
        <v>795.92</v>
      </c>
    </row>
    <row r="372" spans="1:8" x14ac:dyDescent="0.3">
      <c r="A372" s="87" t="s">
        <v>354</v>
      </c>
      <c r="B372" s="58" t="s">
        <v>354</v>
      </c>
      <c r="C372" s="87" t="s">
        <v>354</v>
      </c>
      <c r="D372" s="88"/>
      <c r="E372" s="88"/>
      <c r="F372" s="88"/>
      <c r="G372" s="88"/>
      <c r="H372" s="89"/>
    </row>
    <row r="373" spans="1:8" x14ac:dyDescent="0.3">
      <c r="A373" s="81" t="s">
        <v>945</v>
      </c>
      <c r="B373" s="58" t="s">
        <v>354</v>
      </c>
      <c r="C373" s="81" t="s">
        <v>946</v>
      </c>
      <c r="D373" s="76">
        <v>6072.44</v>
      </c>
      <c r="E373" s="76">
        <v>2044.42</v>
      </c>
      <c r="F373" s="76">
        <v>0</v>
      </c>
      <c r="G373" s="76">
        <v>8116.86</v>
      </c>
      <c r="H373" s="91">
        <f>E373-F373</f>
        <v>2044.42</v>
      </c>
    </row>
    <row r="374" spans="1:8" x14ac:dyDescent="0.3">
      <c r="A374" s="81" t="s">
        <v>947</v>
      </c>
      <c r="B374" s="58" t="s">
        <v>354</v>
      </c>
      <c r="C374" s="81" t="s">
        <v>946</v>
      </c>
      <c r="D374" s="76">
        <v>6072.44</v>
      </c>
      <c r="E374" s="76">
        <v>2044.42</v>
      </c>
      <c r="F374" s="76">
        <v>0</v>
      </c>
      <c r="G374" s="76">
        <v>8116.86</v>
      </c>
      <c r="H374" s="83"/>
    </row>
    <row r="375" spans="1:8" x14ac:dyDescent="0.3">
      <c r="A375" s="81" t="s">
        <v>948</v>
      </c>
      <c r="B375" s="58" t="s">
        <v>354</v>
      </c>
      <c r="C375" s="81" t="s">
        <v>946</v>
      </c>
      <c r="D375" s="76">
        <v>6072.44</v>
      </c>
      <c r="E375" s="76">
        <v>2044.42</v>
      </c>
      <c r="F375" s="76">
        <v>0</v>
      </c>
      <c r="G375" s="76">
        <v>8116.86</v>
      </c>
      <c r="H375" s="83"/>
    </row>
    <row r="376" spans="1:8" x14ac:dyDescent="0.3">
      <c r="A376" s="81" t="s">
        <v>949</v>
      </c>
      <c r="B376" s="58" t="s">
        <v>354</v>
      </c>
      <c r="C376" s="81" t="s">
        <v>946</v>
      </c>
      <c r="D376" s="76">
        <v>6072.44</v>
      </c>
      <c r="E376" s="76">
        <v>2044.42</v>
      </c>
      <c r="F376" s="76">
        <v>0</v>
      </c>
      <c r="G376" s="76">
        <v>8116.86</v>
      </c>
      <c r="H376" s="83"/>
    </row>
    <row r="377" spans="1:8" x14ac:dyDescent="0.3">
      <c r="A377" s="84" t="s">
        <v>950</v>
      </c>
      <c r="B377" s="58" t="s">
        <v>354</v>
      </c>
      <c r="C377" s="84" t="s">
        <v>580</v>
      </c>
      <c r="D377" s="85">
        <v>5531.24</v>
      </c>
      <c r="E377" s="85">
        <v>1862.21</v>
      </c>
      <c r="F377" s="85">
        <v>0</v>
      </c>
      <c r="G377" s="85">
        <v>7393.45</v>
      </c>
      <c r="H377" s="86"/>
    </row>
    <row r="378" spans="1:8" x14ac:dyDescent="0.3">
      <c r="A378" s="84" t="s">
        <v>951</v>
      </c>
      <c r="B378" s="58" t="s">
        <v>354</v>
      </c>
      <c r="C378" s="84" t="s">
        <v>578</v>
      </c>
      <c r="D378" s="85">
        <v>541.20000000000005</v>
      </c>
      <c r="E378" s="85">
        <v>182.21</v>
      </c>
      <c r="F378" s="85">
        <v>0</v>
      </c>
      <c r="G378" s="85">
        <v>723.41</v>
      </c>
      <c r="H378" s="86"/>
    </row>
    <row r="379" spans="1:8" x14ac:dyDescent="0.3">
      <c r="A379" s="87" t="s">
        <v>354</v>
      </c>
      <c r="B379" s="58" t="s">
        <v>354</v>
      </c>
      <c r="C379" s="87" t="s">
        <v>354</v>
      </c>
      <c r="D379" s="88"/>
      <c r="E379" s="88"/>
      <c r="F379" s="88"/>
      <c r="G379" s="88"/>
      <c r="H379" s="89"/>
    </row>
    <row r="380" spans="1:8" x14ac:dyDescent="0.3">
      <c r="A380" s="81" t="s">
        <v>952</v>
      </c>
      <c r="B380" s="58" t="s">
        <v>354</v>
      </c>
      <c r="C380" s="81" t="s">
        <v>953</v>
      </c>
      <c r="D380" s="76">
        <v>1016.72</v>
      </c>
      <c r="E380" s="76">
        <v>2980.65</v>
      </c>
      <c r="F380" s="76">
        <v>2980.65</v>
      </c>
      <c r="G380" s="76">
        <v>1016.72</v>
      </c>
      <c r="H380" s="91">
        <f>E380-F380</f>
        <v>0</v>
      </c>
    </row>
    <row r="381" spans="1:8" x14ac:dyDescent="0.3">
      <c r="A381" s="81" t="s">
        <v>954</v>
      </c>
      <c r="B381" s="58" t="s">
        <v>354</v>
      </c>
      <c r="C381" s="81" t="s">
        <v>953</v>
      </c>
      <c r="D381" s="76">
        <v>1016.72</v>
      </c>
      <c r="E381" s="76">
        <v>2980.65</v>
      </c>
      <c r="F381" s="76">
        <v>2980.65</v>
      </c>
      <c r="G381" s="76">
        <v>1016.72</v>
      </c>
      <c r="H381" s="83"/>
    </row>
    <row r="382" spans="1:8" x14ac:dyDescent="0.3">
      <c r="A382" s="81" t="s">
        <v>955</v>
      </c>
      <c r="B382" s="58" t="s">
        <v>354</v>
      </c>
      <c r="C382" s="81" t="s">
        <v>953</v>
      </c>
      <c r="D382" s="76">
        <v>1016.72</v>
      </c>
      <c r="E382" s="76">
        <v>2980.65</v>
      </c>
      <c r="F382" s="76">
        <v>2980.65</v>
      </c>
      <c r="G382" s="76">
        <v>1016.72</v>
      </c>
      <c r="H382" s="83"/>
    </row>
    <row r="383" spans="1:8" x14ac:dyDescent="0.3">
      <c r="A383" s="81" t="s">
        <v>956</v>
      </c>
      <c r="B383" s="58" t="s">
        <v>354</v>
      </c>
      <c r="C383" s="81" t="s">
        <v>953</v>
      </c>
      <c r="D383" s="76">
        <v>1016.72</v>
      </c>
      <c r="E383" s="76">
        <v>2980.65</v>
      </c>
      <c r="F383" s="76">
        <v>2980.65</v>
      </c>
      <c r="G383" s="76">
        <v>1016.72</v>
      </c>
      <c r="H383" s="83"/>
    </row>
    <row r="384" spans="1:8" x14ac:dyDescent="0.3">
      <c r="A384" s="84" t="s">
        <v>957</v>
      </c>
      <c r="B384" s="58" t="s">
        <v>354</v>
      </c>
      <c r="C384" s="84" t="s">
        <v>953</v>
      </c>
      <c r="D384" s="85">
        <v>1016.72</v>
      </c>
      <c r="E384" s="85">
        <v>2980.65</v>
      </c>
      <c r="F384" s="85">
        <v>2980.65</v>
      </c>
      <c r="G384" s="85">
        <v>1016.72</v>
      </c>
      <c r="H384" s="86"/>
    </row>
    <row r="385" spans="1:8" x14ac:dyDescent="0.3">
      <c r="A385" s="87" t="s">
        <v>354</v>
      </c>
      <c r="B385" s="58" t="s">
        <v>354</v>
      </c>
      <c r="C385" s="87" t="s">
        <v>354</v>
      </c>
      <c r="D385" s="88"/>
      <c r="E385" s="88"/>
      <c r="F385" s="88"/>
      <c r="G385" s="88"/>
      <c r="H385" s="89"/>
    </row>
    <row r="386" spans="1:8" x14ac:dyDescent="0.3">
      <c r="A386" s="81" t="s">
        <v>958</v>
      </c>
      <c r="B386" s="58" t="s">
        <v>354</v>
      </c>
      <c r="C386" s="81" t="s">
        <v>959</v>
      </c>
      <c r="D386" s="76">
        <v>117613.91</v>
      </c>
      <c r="E386" s="76">
        <v>60000</v>
      </c>
      <c r="F386" s="76">
        <v>0</v>
      </c>
      <c r="G386" s="76">
        <v>177613.91</v>
      </c>
      <c r="H386" s="91">
        <f>E386-F386</f>
        <v>60000</v>
      </c>
    </row>
    <row r="387" spans="1:8" x14ac:dyDescent="0.3">
      <c r="A387" s="81" t="s">
        <v>960</v>
      </c>
      <c r="B387" s="58" t="s">
        <v>354</v>
      </c>
      <c r="C387" s="81" t="s">
        <v>959</v>
      </c>
      <c r="D387" s="76">
        <v>117613.91</v>
      </c>
      <c r="E387" s="76">
        <v>60000</v>
      </c>
      <c r="F387" s="76">
        <v>0</v>
      </c>
      <c r="G387" s="76">
        <v>177613.91</v>
      </c>
      <c r="H387" s="83"/>
    </row>
    <row r="388" spans="1:8" x14ac:dyDescent="0.3">
      <c r="A388" s="81" t="s">
        <v>961</v>
      </c>
      <c r="B388" s="58" t="s">
        <v>354</v>
      </c>
      <c r="C388" s="81" t="s">
        <v>959</v>
      </c>
      <c r="D388" s="76">
        <v>117613.91</v>
      </c>
      <c r="E388" s="76">
        <v>60000</v>
      </c>
      <c r="F388" s="76">
        <v>0</v>
      </c>
      <c r="G388" s="76">
        <v>177613.91</v>
      </c>
      <c r="H388" s="83"/>
    </row>
    <row r="389" spans="1:8" x14ac:dyDescent="0.3">
      <c r="A389" s="81" t="s">
        <v>962</v>
      </c>
      <c r="B389" s="58" t="s">
        <v>354</v>
      </c>
      <c r="C389" s="81" t="s">
        <v>959</v>
      </c>
      <c r="D389" s="76">
        <v>117613.91</v>
      </c>
      <c r="E389" s="76">
        <v>60000</v>
      </c>
      <c r="F389" s="76">
        <v>0</v>
      </c>
      <c r="G389" s="76">
        <v>177613.91</v>
      </c>
      <c r="H389" s="83"/>
    </row>
    <row r="390" spans="1:8" x14ac:dyDescent="0.3">
      <c r="A390" s="84" t="s">
        <v>963</v>
      </c>
      <c r="B390" s="58" t="s">
        <v>354</v>
      </c>
      <c r="C390" s="84" t="s">
        <v>964</v>
      </c>
      <c r="D390" s="85">
        <v>1428.13</v>
      </c>
      <c r="E390" s="85">
        <v>0</v>
      </c>
      <c r="F390" s="85">
        <v>0</v>
      </c>
      <c r="G390" s="85">
        <v>1428.13</v>
      </c>
      <c r="H390" s="86"/>
    </row>
    <row r="391" spans="1:8" x14ac:dyDescent="0.3">
      <c r="A391" s="84" t="s">
        <v>965</v>
      </c>
      <c r="B391" s="58" t="s">
        <v>354</v>
      </c>
      <c r="C391" s="84" t="s">
        <v>966</v>
      </c>
      <c r="D391" s="85">
        <v>116185.78</v>
      </c>
      <c r="E391" s="85">
        <v>60000</v>
      </c>
      <c r="F391" s="85">
        <v>0</v>
      </c>
      <c r="G391" s="85">
        <v>176185.78</v>
      </c>
      <c r="H391" s="86"/>
    </row>
    <row r="392" spans="1:8" x14ac:dyDescent="0.3">
      <c r="A392" s="87" t="s">
        <v>354</v>
      </c>
      <c r="B392" s="58" t="s">
        <v>354</v>
      </c>
      <c r="C392" s="87" t="s">
        <v>354</v>
      </c>
      <c r="D392" s="88"/>
      <c r="E392" s="88"/>
      <c r="F392" s="88"/>
      <c r="G392" s="88"/>
      <c r="H392" s="89"/>
    </row>
    <row r="393" spans="1:8" x14ac:dyDescent="0.3">
      <c r="A393" s="81" t="s">
        <v>74</v>
      </c>
      <c r="B393" s="81" t="s">
        <v>969</v>
      </c>
      <c r="C393" s="82"/>
      <c r="D393" s="76">
        <v>9963489.6999999993</v>
      </c>
      <c r="E393" s="76">
        <v>0</v>
      </c>
      <c r="F393" s="76">
        <v>4218890.6100000003</v>
      </c>
      <c r="G393" s="76">
        <v>14182380.310000001</v>
      </c>
      <c r="H393" s="83"/>
    </row>
    <row r="394" spans="1:8" x14ac:dyDescent="0.3">
      <c r="A394" s="81" t="s">
        <v>970</v>
      </c>
      <c r="B394" s="58" t="s">
        <v>354</v>
      </c>
      <c r="C394" s="81" t="s">
        <v>969</v>
      </c>
      <c r="D394" s="76">
        <v>9963489.6999999993</v>
      </c>
      <c r="E394" s="76">
        <v>0</v>
      </c>
      <c r="F394" s="76">
        <v>4218890.6100000003</v>
      </c>
      <c r="G394" s="76">
        <v>14182380.310000001</v>
      </c>
      <c r="H394" s="83"/>
    </row>
    <row r="395" spans="1:8" x14ac:dyDescent="0.3">
      <c r="A395" s="81" t="s">
        <v>971</v>
      </c>
      <c r="B395" s="58" t="s">
        <v>354</v>
      </c>
      <c r="C395" s="81" t="s">
        <v>969</v>
      </c>
      <c r="D395" s="76">
        <v>9963489.6999999993</v>
      </c>
      <c r="E395" s="76">
        <v>0</v>
      </c>
      <c r="F395" s="76">
        <v>4218890.6100000003</v>
      </c>
      <c r="G395" s="76">
        <v>14182380.310000001</v>
      </c>
      <c r="H395" s="83"/>
    </row>
    <row r="396" spans="1:8" x14ac:dyDescent="0.3">
      <c r="A396" s="81" t="s">
        <v>972</v>
      </c>
      <c r="B396" s="58" t="s">
        <v>354</v>
      </c>
      <c r="C396" s="81" t="s">
        <v>973</v>
      </c>
      <c r="D396" s="76">
        <v>9459666.25</v>
      </c>
      <c r="E396" s="76">
        <v>0</v>
      </c>
      <c r="F396" s="76">
        <v>4025710.64</v>
      </c>
      <c r="G396" s="76">
        <v>13485376.890000001</v>
      </c>
      <c r="H396" s="83"/>
    </row>
    <row r="397" spans="1:8" x14ac:dyDescent="0.3">
      <c r="A397" s="81" t="s">
        <v>974</v>
      </c>
      <c r="B397" s="58" t="s">
        <v>354</v>
      </c>
      <c r="C397" s="81" t="s">
        <v>973</v>
      </c>
      <c r="D397" s="76">
        <v>9459666.25</v>
      </c>
      <c r="E397" s="76">
        <v>0</v>
      </c>
      <c r="F397" s="76">
        <v>4025710.64</v>
      </c>
      <c r="G397" s="76">
        <v>13485376.890000001</v>
      </c>
      <c r="H397" s="83"/>
    </row>
    <row r="398" spans="1:8" x14ac:dyDescent="0.3">
      <c r="A398" s="84" t="s">
        <v>975</v>
      </c>
      <c r="B398" s="58" t="s">
        <v>354</v>
      </c>
      <c r="C398" s="84" t="s">
        <v>976</v>
      </c>
      <c r="D398" s="85">
        <v>9459666.25</v>
      </c>
      <c r="E398" s="85">
        <v>0</v>
      </c>
      <c r="F398" s="85">
        <v>4025710.64</v>
      </c>
      <c r="G398" s="85">
        <v>13485376.890000001</v>
      </c>
      <c r="H398" s="86"/>
    </row>
    <row r="399" spans="1:8" x14ac:dyDescent="0.3">
      <c r="A399" s="87" t="s">
        <v>354</v>
      </c>
      <c r="B399" s="58" t="s">
        <v>354</v>
      </c>
      <c r="C399" s="87" t="s">
        <v>354</v>
      </c>
      <c r="D399" s="88"/>
      <c r="E399" s="88"/>
      <c r="F399" s="88"/>
      <c r="G399" s="88"/>
      <c r="H399" s="89"/>
    </row>
    <row r="400" spans="1:8" x14ac:dyDescent="0.3">
      <c r="A400" s="81" t="s">
        <v>977</v>
      </c>
      <c r="B400" s="58" t="s">
        <v>354</v>
      </c>
      <c r="C400" s="81" t="s">
        <v>978</v>
      </c>
      <c r="D400" s="76">
        <v>157221.26999999999</v>
      </c>
      <c r="E400" s="76">
        <v>0</v>
      </c>
      <c r="F400" s="76">
        <v>60312.01</v>
      </c>
      <c r="G400" s="76">
        <v>217533.28</v>
      </c>
      <c r="H400" s="83"/>
    </row>
    <row r="401" spans="1:8" x14ac:dyDescent="0.3">
      <c r="A401" s="81" t="s">
        <v>979</v>
      </c>
      <c r="B401" s="58" t="s">
        <v>354</v>
      </c>
      <c r="C401" s="81" t="s">
        <v>980</v>
      </c>
      <c r="D401" s="76">
        <v>40099.440000000002</v>
      </c>
      <c r="E401" s="76">
        <v>0</v>
      </c>
      <c r="F401" s="76">
        <v>0</v>
      </c>
      <c r="G401" s="76">
        <v>40099.440000000002</v>
      </c>
      <c r="H401" s="83"/>
    </row>
    <row r="402" spans="1:8" x14ac:dyDescent="0.3">
      <c r="A402" s="84" t="s">
        <v>981</v>
      </c>
      <c r="B402" s="58" t="s">
        <v>354</v>
      </c>
      <c r="C402" s="84" t="s">
        <v>982</v>
      </c>
      <c r="D402" s="85">
        <v>40099.440000000002</v>
      </c>
      <c r="E402" s="85">
        <v>0</v>
      </c>
      <c r="F402" s="85">
        <v>0</v>
      </c>
      <c r="G402" s="85">
        <v>40099.440000000002</v>
      </c>
      <c r="H402" s="86"/>
    </row>
    <row r="403" spans="1:8" x14ac:dyDescent="0.3">
      <c r="A403" s="87" t="s">
        <v>354</v>
      </c>
      <c r="B403" s="58" t="s">
        <v>354</v>
      </c>
      <c r="C403" s="87" t="s">
        <v>354</v>
      </c>
      <c r="D403" s="88"/>
      <c r="E403" s="88"/>
      <c r="F403" s="88"/>
      <c r="G403" s="88"/>
      <c r="H403" s="89"/>
    </row>
    <row r="404" spans="1:8" x14ac:dyDescent="0.3">
      <c r="A404" s="81" t="s">
        <v>983</v>
      </c>
      <c r="B404" s="58" t="s">
        <v>354</v>
      </c>
      <c r="C404" s="81" t="s">
        <v>984</v>
      </c>
      <c r="D404" s="76">
        <v>117121.83</v>
      </c>
      <c r="E404" s="76">
        <v>0</v>
      </c>
      <c r="F404" s="76">
        <v>60312.01</v>
      </c>
      <c r="G404" s="76">
        <v>177433.84</v>
      </c>
      <c r="H404" s="83"/>
    </row>
    <row r="405" spans="1:8" x14ac:dyDescent="0.3">
      <c r="A405" s="84" t="s">
        <v>985</v>
      </c>
      <c r="B405" s="58" t="s">
        <v>354</v>
      </c>
      <c r="C405" s="84" t="s">
        <v>986</v>
      </c>
      <c r="D405" s="85">
        <v>117121.83</v>
      </c>
      <c r="E405" s="85">
        <v>0</v>
      </c>
      <c r="F405" s="85">
        <v>60312.01</v>
      </c>
      <c r="G405" s="85">
        <v>177433.84</v>
      </c>
      <c r="H405" s="86"/>
    </row>
    <row r="406" spans="1:8" x14ac:dyDescent="0.3">
      <c r="A406" s="87" t="s">
        <v>354</v>
      </c>
      <c r="B406" s="58" t="s">
        <v>354</v>
      </c>
      <c r="C406" s="87" t="s">
        <v>354</v>
      </c>
      <c r="D406" s="88"/>
      <c r="E406" s="88"/>
      <c r="F406" s="88"/>
      <c r="G406" s="88"/>
      <c r="H406" s="89"/>
    </row>
    <row r="407" spans="1:8" x14ac:dyDescent="0.3">
      <c r="A407" s="81" t="s">
        <v>987</v>
      </c>
      <c r="B407" s="58" t="s">
        <v>354</v>
      </c>
      <c r="C407" s="81" t="s">
        <v>988</v>
      </c>
      <c r="D407" s="76">
        <v>343215</v>
      </c>
      <c r="E407" s="76">
        <v>0</v>
      </c>
      <c r="F407" s="76">
        <v>132867.96</v>
      </c>
      <c r="G407" s="76">
        <v>476082.96</v>
      </c>
      <c r="H407" s="83"/>
    </row>
    <row r="408" spans="1:8" x14ac:dyDescent="0.3">
      <c r="A408" s="81" t="s">
        <v>989</v>
      </c>
      <c r="B408" s="58" t="s">
        <v>354</v>
      </c>
      <c r="C408" s="81" t="s">
        <v>988</v>
      </c>
      <c r="D408" s="76">
        <v>343215</v>
      </c>
      <c r="E408" s="76">
        <v>0</v>
      </c>
      <c r="F408" s="76">
        <v>132867.96</v>
      </c>
      <c r="G408" s="76">
        <v>476082.96</v>
      </c>
      <c r="H408" s="83"/>
    </row>
    <row r="409" spans="1:8" x14ac:dyDescent="0.3">
      <c r="A409" s="84" t="s">
        <v>990</v>
      </c>
      <c r="B409" s="58" t="s">
        <v>354</v>
      </c>
      <c r="C409" s="84" t="s">
        <v>991</v>
      </c>
      <c r="D409" s="85">
        <v>343125.14</v>
      </c>
      <c r="E409" s="85">
        <v>0</v>
      </c>
      <c r="F409" s="85">
        <v>132867.85999999999</v>
      </c>
      <c r="G409" s="85">
        <v>475993</v>
      </c>
      <c r="H409" s="86"/>
    </row>
    <row r="410" spans="1:8" x14ac:dyDescent="0.3">
      <c r="A410" s="84" t="s">
        <v>992</v>
      </c>
      <c r="B410" s="58" t="s">
        <v>354</v>
      </c>
      <c r="C410" s="84" t="s">
        <v>993</v>
      </c>
      <c r="D410" s="85">
        <v>89.86</v>
      </c>
      <c r="E410" s="85">
        <v>0</v>
      </c>
      <c r="F410" s="85">
        <v>0.1</v>
      </c>
      <c r="G410" s="85">
        <v>89.96</v>
      </c>
      <c r="H410" s="86"/>
    </row>
    <row r="411" spans="1:8" x14ac:dyDescent="0.3">
      <c r="A411" s="87" t="s">
        <v>354</v>
      </c>
      <c r="B411" s="58" t="s">
        <v>354</v>
      </c>
      <c r="C411" s="87" t="s">
        <v>354</v>
      </c>
      <c r="D411" s="88"/>
      <c r="E411" s="88"/>
      <c r="F411" s="88"/>
      <c r="G411" s="88"/>
      <c r="H411" s="89"/>
    </row>
    <row r="412" spans="1:8" x14ac:dyDescent="0.3">
      <c r="A412" s="81" t="s">
        <v>994</v>
      </c>
      <c r="B412" s="58" t="s">
        <v>354</v>
      </c>
      <c r="C412" s="81" t="s">
        <v>995</v>
      </c>
      <c r="D412" s="76">
        <v>1959.05</v>
      </c>
      <c r="E412" s="76">
        <v>0</v>
      </c>
      <c r="F412" s="76">
        <v>0</v>
      </c>
      <c r="G412" s="76">
        <v>1959.05</v>
      </c>
      <c r="H412" s="83"/>
    </row>
    <row r="413" spans="1:8" x14ac:dyDescent="0.3">
      <c r="A413" s="81" t="s">
        <v>996</v>
      </c>
      <c r="B413" s="58" t="s">
        <v>354</v>
      </c>
      <c r="C413" s="81" t="s">
        <v>995</v>
      </c>
      <c r="D413" s="76">
        <v>1959.05</v>
      </c>
      <c r="E413" s="76">
        <v>0</v>
      </c>
      <c r="F413" s="76">
        <v>0</v>
      </c>
      <c r="G413" s="76">
        <v>1959.05</v>
      </c>
      <c r="H413" s="83"/>
    </row>
    <row r="414" spans="1:8" x14ac:dyDescent="0.3">
      <c r="A414" s="84" t="s">
        <v>997</v>
      </c>
      <c r="B414" s="58" t="s">
        <v>354</v>
      </c>
      <c r="C414" s="84" t="s">
        <v>998</v>
      </c>
      <c r="D414" s="85">
        <v>1959.05</v>
      </c>
      <c r="E414" s="85">
        <v>0</v>
      </c>
      <c r="F414" s="85">
        <v>0</v>
      </c>
      <c r="G414" s="85">
        <v>1959.05</v>
      </c>
      <c r="H414" s="86"/>
    </row>
    <row r="415" spans="1:8" x14ac:dyDescent="0.3">
      <c r="A415" s="87" t="s">
        <v>354</v>
      </c>
      <c r="B415" s="58" t="s">
        <v>354</v>
      </c>
      <c r="C415" s="87" t="s">
        <v>354</v>
      </c>
      <c r="D415" s="88"/>
      <c r="E415" s="88"/>
      <c r="F415" s="88"/>
      <c r="G415" s="88"/>
      <c r="H415" s="89"/>
    </row>
    <row r="416" spans="1:8" x14ac:dyDescent="0.3">
      <c r="A416" s="81" t="s">
        <v>1005</v>
      </c>
      <c r="B416" s="58" t="s">
        <v>354</v>
      </c>
      <c r="C416" s="81" t="s">
        <v>959</v>
      </c>
      <c r="D416" s="76">
        <v>1428.13</v>
      </c>
      <c r="E416" s="76">
        <v>0</v>
      </c>
      <c r="F416" s="76">
        <v>0</v>
      </c>
      <c r="G416" s="76">
        <v>1428.13</v>
      </c>
      <c r="H416" s="83"/>
    </row>
    <row r="417" spans="1:8" x14ac:dyDescent="0.3">
      <c r="A417" s="81" t="s">
        <v>1006</v>
      </c>
      <c r="B417" s="58" t="s">
        <v>354</v>
      </c>
      <c r="C417" s="81" t="s">
        <v>959</v>
      </c>
      <c r="D417" s="76">
        <v>1428.13</v>
      </c>
      <c r="E417" s="76">
        <v>0</v>
      </c>
      <c r="F417" s="76">
        <v>0</v>
      </c>
      <c r="G417" s="76">
        <v>1428.13</v>
      </c>
      <c r="H417" s="83"/>
    </row>
    <row r="418" spans="1:8" x14ac:dyDescent="0.3">
      <c r="A418" s="84" t="s">
        <v>1007</v>
      </c>
      <c r="B418" s="58" t="s">
        <v>354</v>
      </c>
      <c r="C418" s="84" t="s">
        <v>964</v>
      </c>
      <c r="D418" s="85">
        <v>1428.13</v>
      </c>
      <c r="E418" s="85">
        <v>0</v>
      </c>
      <c r="F418" s="85">
        <v>0</v>
      </c>
      <c r="G418" s="85">
        <v>1428.13</v>
      </c>
      <c r="H418" s="86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18"/>
  <sheetViews>
    <sheetView topLeftCell="A347" workbookViewId="0">
      <selection activeCell="L405" sqref="L405"/>
    </sheetView>
  </sheetViews>
  <sheetFormatPr defaultRowHeight="14.4" x14ac:dyDescent="0.3"/>
  <cols>
    <col min="1" max="1" width="16.5546875" customWidth="1"/>
    <col min="2" max="6" width="1.33203125" customWidth="1"/>
    <col min="7" max="7" width="51.33203125" bestFit="1" customWidth="1"/>
    <col min="8" max="11" width="14.33203125" style="72" bestFit="1" customWidth="1"/>
    <col min="12" max="12" width="13.33203125" bestFit="1" customWidth="1"/>
    <col min="257" max="257" width="16.5546875" customWidth="1"/>
    <col min="258" max="262" width="1.33203125" customWidth="1"/>
    <col min="263" max="263" width="51.33203125" bestFit="1" customWidth="1"/>
    <col min="264" max="267" width="14.33203125" bestFit="1" customWidth="1"/>
    <col min="268" max="268" width="13.33203125" bestFit="1" customWidth="1"/>
    <col min="513" max="513" width="16.5546875" customWidth="1"/>
    <col min="514" max="518" width="1.33203125" customWidth="1"/>
    <col min="519" max="519" width="51.33203125" bestFit="1" customWidth="1"/>
    <col min="520" max="523" width="14.33203125" bestFit="1" customWidth="1"/>
    <col min="524" max="524" width="13.33203125" bestFit="1" customWidth="1"/>
    <col min="769" max="769" width="16.5546875" customWidth="1"/>
    <col min="770" max="774" width="1.33203125" customWidth="1"/>
    <col min="775" max="775" width="51.33203125" bestFit="1" customWidth="1"/>
    <col min="776" max="779" width="14.33203125" bestFit="1" customWidth="1"/>
    <col min="780" max="780" width="13.33203125" bestFit="1" customWidth="1"/>
    <col min="1025" max="1025" width="16.5546875" customWidth="1"/>
    <col min="1026" max="1030" width="1.33203125" customWidth="1"/>
    <col min="1031" max="1031" width="51.33203125" bestFit="1" customWidth="1"/>
    <col min="1032" max="1035" width="14.33203125" bestFit="1" customWidth="1"/>
    <col min="1036" max="1036" width="13.33203125" bestFit="1" customWidth="1"/>
    <col min="1281" max="1281" width="16.5546875" customWidth="1"/>
    <col min="1282" max="1286" width="1.33203125" customWidth="1"/>
    <col min="1287" max="1287" width="51.33203125" bestFit="1" customWidth="1"/>
    <col min="1288" max="1291" width="14.33203125" bestFit="1" customWidth="1"/>
    <col min="1292" max="1292" width="13.33203125" bestFit="1" customWidth="1"/>
    <col min="1537" max="1537" width="16.5546875" customWidth="1"/>
    <col min="1538" max="1542" width="1.33203125" customWidth="1"/>
    <col min="1543" max="1543" width="51.33203125" bestFit="1" customWidth="1"/>
    <col min="1544" max="1547" width="14.33203125" bestFit="1" customWidth="1"/>
    <col min="1548" max="1548" width="13.33203125" bestFit="1" customWidth="1"/>
    <col min="1793" max="1793" width="16.5546875" customWidth="1"/>
    <col min="1794" max="1798" width="1.33203125" customWidth="1"/>
    <col min="1799" max="1799" width="51.33203125" bestFit="1" customWidth="1"/>
    <col min="1800" max="1803" width="14.33203125" bestFit="1" customWidth="1"/>
    <col min="1804" max="1804" width="13.33203125" bestFit="1" customWidth="1"/>
    <col min="2049" max="2049" width="16.5546875" customWidth="1"/>
    <col min="2050" max="2054" width="1.33203125" customWidth="1"/>
    <col min="2055" max="2055" width="51.33203125" bestFit="1" customWidth="1"/>
    <col min="2056" max="2059" width="14.33203125" bestFit="1" customWidth="1"/>
    <col min="2060" max="2060" width="13.33203125" bestFit="1" customWidth="1"/>
    <col min="2305" max="2305" width="16.5546875" customWidth="1"/>
    <col min="2306" max="2310" width="1.33203125" customWidth="1"/>
    <col min="2311" max="2311" width="51.33203125" bestFit="1" customWidth="1"/>
    <col min="2312" max="2315" width="14.33203125" bestFit="1" customWidth="1"/>
    <col min="2316" max="2316" width="13.33203125" bestFit="1" customWidth="1"/>
    <col min="2561" max="2561" width="16.5546875" customWidth="1"/>
    <col min="2562" max="2566" width="1.33203125" customWidth="1"/>
    <col min="2567" max="2567" width="51.33203125" bestFit="1" customWidth="1"/>
    <col min="2568" max="2571" width="14.33203125" bestFit="1" customWidth="1"/>
    <col min="2572" max="2572" width="13.33203125" bestFit="1" customWidth="1"/>
    <col min="2817" max="2817" width="16.5546875" customWidth="1"/>
    <col min="2818" max="2822" width="1.33203125" customWidth="1"/>
    <col min="2823" max="2823" width="51.33203125" bestFit="1" customWidth="1"/>
    <col min="2824" max="2827" width="14.33203125" bestFit="1" customWidth="1"/>
    <col min="2828" max="2828" width="13.33203125" bestFit="1" customWidth="1"/>
    <col min="3073" max="3073" width="16.5546875" customWidth="1"/>
    <col min="3074" max="3078" width="1.33203125" customWidth="1"/>
    <col min="3079" max="3079" width="51.33203125" bestFit="1" customWidth="1"/>
    <col min="3080" max="3083" width="14.33203125" bestFit="1" customWidth="1"/>
    <col min="3084" max="3084" width="13.33203125" bestFit="1" customWidth="1"/>
    <col min="3329" max="3329" width="16.5546875" customWidth="1"/>
    <col min="3330" max="3334" width="1.33203125" customWidth="1"/>
    <col min="3335" max="3335" width="51.33203125" bestFit="1" customWidth="1"/>
    <col min="3336" max="3339" width="14.33203125" bestFit="1" customWidth="1"/>
    <col min="3340" max="3340" width="13.33203125" bestFit="1" customWidth="1"/>
    <col min="3585" max="3585" width="16.5546875" customWidth="1"/>
    <col min="3586" max="3590" width="1.33203125" customWidth="1"/>
    <col min="3591" max="3591" width="51.33203125" bestFit="1" customWidth="1"/>
    <col min="3592" max="3595" width="14.33203125" bestFit="1" customWidth="1"/>
    <col min="3596" max="3596" width="13.33203125" bestFit="1" customWidth="1"/>
    <col min="3841" max="3841" width="16.5546875" customWidth="1"/>
    <col min="3842" max="3846" width="1.33203125" customWidth="1"/>
    <col min="3847" max="3847" width="51.33203125" bestFit="1" customWidth="1"/>
    <col min="3848" max="3851" width="14.33203125" bestFit="1" customWidth="1"/>
    <col min="3852" max="3852" width="13.33203125" bestFit="1" customWidth="1"/>
    <col min="4097" max="4097" width="16.5546875" customWidth="1"/>
    <col min="4098" max="4102" width="1.33203125" customWidth="1"/>
    <col min="4103" max="4103" width="51.33203125" bestFit="1" customWidth="1"/>
    <col min="4104" max="4107" width="14.33203125" bestFit="1" customWidth="1"/>
    <col min="4108" max="4108" width="13.33203125" bestFit="1" customWidth="1"/>
    <col min="4353" max="4353" width="16.5546875" customWidth="1"/>
    <col min="4354" max="4358" width="1.33203125" customWidth="1"/>
    <col min="4359" max="4359" width="51.33203125" bestFit="1" customWidth="1"/>
    <col min="4360" max="4363" width="14.33203125" bestFit="1" customWidth="1"/>
    <col min="4364" max="4364" width="13.33203125" bestFit="1" customWidth="1"/>
    <col min="4609" max="4609" width="16.5546875" customWidth="1"/>
    <col min="4610" max="4614" width="1.33203125" customWidth="1"/>
    <col min="4615" max="4615" width="51.33203125" bestFit="1" customWidth="1"/>
    <col min="4616" max="4619" width="14.33203125" bestFit="1" customWidth="1"/>
    <col min="4620" max="4620" width="13.33203125" bestFit="1" customWidth="1"/>
    <col min="4865" max="4865" width="16.5546875" customWidth="1"/>
    <col min="4866" max="4870" width="1.33203125" customWidth="1"/>
    <col min="4871" max="4871" width="51.33203125" bestFit="1" customWidth="1"/>
    <col min="4872" max="4875" width="14.33203125" bestFit="1" customWidth="1"/>
    <col min="4876" max="4876" width="13.33203125" bestFit="1" customWidth="1"/>
    <col min="5121" max="5121" width="16.5546875" customWidth="1"/>
    <col min="5122" max="5126" width="1.33203125" customWidth="1"/>
    <col min="5127" max="5127" width="51.33203125" bestFit="1" customWidth="1"/>
    <col min="5128" max="5131" width="14.33203125" bestFit="1" customWidth="1"/>
    <col min="5132" max="5132" width="13.33203125" bestFit="1" customWidth="1"/>
    <col min="5377" max="5377" width="16.5546875" customWidth="1"/>
    <col min="5378" max="5382" width="1.33203125" customWidth="1"/>
    <col min="5383" max="5383" width="51.33203125" bestFit="1" customWidth="1"/>
    <col min="5384" max="5387" width="14.33203125" bestFit="1" customWidth="1"/>
    <col min="5388" max="5388" width="13.33203125" bestFit="1" customWidth="1"/>
    <col min="5633" max="5633" width="16.5546875" customWidth="1"/>
    <col min="5634" max="5638" width="1.33203125" customWidth="1"/>
    <col min="5639" max="5639" width="51.33203125" bestFit="1" customWidth="1"/>
    <col min="5640" max="5643" width="14.33203125" bestFit="1" customWidth="1"/>
    <col min="5644" max="5644" width="13.33203125" bestFit="1" customWidth="1"/>
    <col min="5889" max="5889" width="16.5546875" customWidth="1"/>
    <col min="5890" max="5894" width="1.33203125" customWidth="1"/>
    <col min="5895" max="5895" width="51.33203125" bestFit="1" customWidth="1"/>
    <col min="5896" max="5899" width="14.33203125" bestFit="1" customWidth="1"/>
    <col min="5900" max="5900" width="13.33203125" bestFit="1" customWidth="1"/>
    <col min="6145" max="6145" width="16.5546875" customWidth="1"/>
    <col min="6146" max="6150" width="1.33203125" customWidth="1"/>
    <col min="6151" max="6151" width="51.33203125" bestFit="1" customWidth="1"/>
    <col min="6152" max="6155" width="14.33203125" bestFit="1" customWidth="1"/>
    <col min="6156" max="6156" width="13.33203125" bestFit="1" customWidth="1"/>
    <col min="6401" max="6401" width="16.5546875" customWidth="1"/>
    <col min="6402" max="6406" width="1.33203125" customWidth="1"/>
    <col min="6407" max="6407" width="51.33203125" bestFit="1" customWidth="1"/>
    <col min="6408" max="6411" width="14.33203125" bestFit="1" customWidth="1"/>
    <col min="6412" max="6412" width="13.33203125" bestFit="1" customWidth="1"/>
    <col min="6657" max="6657" width="16.5546875" customWidth="1"/>
    <col min="6658" max="6662" width="1.33203125" customWidth="1"/>
    <col min="6663" max="6663" width="51.33203125" bestFit="1" customWidth="1"/>
    <col min="6664" max="6667" width="14.33203125" bestFit="1" customWidth="1"/>
    <col min="6668" max="6668" width="13.33203125" bestFit="1" customWidth="1"/>
    <col min="6913" max="6913" width="16.5546875" customWidth="1"/>
    <col min="6914" max="6918" width="1.33203125" customWidth="1"/>
    <col min="6919" max="6919" width="51.33203125" bestFit="1" customWidth="1"/>
    <col min="6920" max="6923" width="14.33203125" bestFit="1" customWidth="1"/>
    <col min="6924" max="6924" width="13.33203125" bestFit="1" customWidth="1"/>
    <col min="7169" max="7169" width="16.5546875" customWidth="1"/>
    <col min="7170" max="7174" width="1.33203125" customWidth="1"/>
    <col min="7175" max="7175" width="51.33203125" bestFit="1" customWidth="1"/>
    <col min="7176" max="7179" width="14.33203125" bestFit="1" customWidth="1"/>
    <col min="7180" max="7180" width="13.33203125" bestFit="1" customWidth="1"/>
    <col min="7425" max="7425" width="16.5546875" customWidth="1"/>
    <col min="7426" max="7430" width="1.33203125" customWidth="1"/>
    <col min="7431" max="7431" width="51.33203125" bestFit="1" customWidth="1"/>
    <col min="7432" max="7435" width="14.33203125" bestFit="1" customWidth="1"/>
    <col min="7436" max="7436" width="13.33203125" bestFit="1" customWidth="1"/>
    <col min="7681" max="7681" width="16.5546875" customWidth="1"/>
    <col min="7682" max="7686" width="1.33203125" customWidth="1"/>
    <col min="7687" max="7687" width="51.33203125" bestFit="1" customWidth="1"/>
    <col min="7688" max="7691" width="14.33203125" bestFit="1" customWidth="1"/>
    <col min="7692" max="7692" width="13.33203125" bestFit="1" customWidth="1"/>
    <col min="7937" max="7937" width="16.5546875" customWidth="1"/>
    <col min="7938" max="7942" width="1.33203125" customWidth="1"/>
    <col min="7943" max="7943" width="51.33203125" bestFit="1" customWidth="1"/>
    <col min="7944" max="7947" width="14.33203125" bestFit="1" customWidth="1"/>
    <col min="7948" max="7948" width="13.33203125" bestFit="1" customWidth="1"/>
    <col min="8193" max="8193" width="16.5546875" customWidth="1"/>
    <col min="8194" max="8198" width="1.33203125" customWidth="1"/>
    <col min="8199" max="8199" width="51.33203125" bestFit="1" customWidth="1"/>
    <col min="8200" max="8203" width="14.33203125" bestFit="1" customWidth="1"/>
    <col min="8204" max="8204" width="13.33203125" bestFit="1" customWidth="1"/>
    <col min="8449" max="8449" width="16.5546875" customWidth="1"/>
    <col min="8450" max="8454" width="1.33203125" customWidth="1"/>
    <col min="8455" max="8455" width="51.33203125" bestFit="1" customWidth="1"/>
    <col min="8456" max="8459" width="14.33203125" bestFit="1" customWidth="1"/>
    <col min="8460" max="8460" width="13.33203125" bestFit="1" customWidth="1"/>
    <col min="8705" max="8705" width="16.5546875" customWidth="1"/>
    <col min="8706" max="8710" width="1.33203125" customWidth="1"/>
    <col min="8711" max="8711" width="51.33203125" bestFit="1" customWidth="1"/>
    <col min="8712" max="8715" width="14.33203125" bestFit="1" customWidth="1"/>
    <col min="8716" max="8716" width="13.33203125" bestFit="1" customWidth="1"/>
    <col min="8961" max="8961" width="16.5546875" customWidth="1"/>
    <col min="8962" max="8966" width="1.33203125" customWidth="1"/>
    <col min="8967" max="8967" width="51.33203125" bestFit="1" customWidth="1"/>
    <col min="8968" max="8971" width="14.33203125" bestFit="1" customWidth="1"/>
    <col min="8972" max="8972" width="13.33203125" bestFit="1" customWidth="1"/>
    <col min="9217" max="9217" width="16.5546875" customWidth="1"/>
    <col min="9218" max="9222" width="1.33203125" customWidth="1"/>
    <col min="9223" max="9223" width="51.33203125" bestFit="1" customWidth="1"/>
    <col min="9224" max="9227" width="14.33203125" bestFit="1" customWidth="1"/>
    <col min="9228" max="9228" width="13.33203125" bestFit="1" customWidth="1"/>
    <col min="9473" max="9473" width="16.5546875" customWidth="1"/>
    <col min="9474" max="9478" width="1.33203125" customWidth="1"/>
    <col min="9479" max="9479" width="51.33203125" bestFit="1" customWidth="1"/>
    <col min="9480" max="9483" width="14.33203125" bestFit="1" customWidth="1"/>
    <col min="9484" max="9484" width="13.33203125" bestFit="1" customWidth="1"/>
    <col min="9729" max="9729" width="16.5546875" customWidth="1"/>
    <col min="9730" max="9734" width="1.33203125" customWidth="1"/>
    <col min="9735" max="9735" width="51.33203125" bestFit="1" customWidth="1"/>
    <col min="9736" max="9739" width="14.33203125" bestFit="1" customWidth="1"/>
    <col min="9740" max="9740" width="13.33203125" bestFit="1" customWidth="1"/>
    <col min="9985" max="9985" width="16.5546875" customWidth="1"/>
    <col min="9986" max="9990" width="1.33203125" customWidth="1"/>
    <col min="9991" max="9991" width="51.33203125" bestFit="1" customWidth="1"/>
    <col min="9992" max="9995" width="14.33203125" bestFit="1" customWidth="1"/>
    <col min="9996" max="9996" width="13.33203125" bestFit="1" customWidth="1"/>
    <col min="10241" max="10241" width="16.5546875" customWidth="1"/>
    <col min="10242" max="10246" width="1.33203125" customWidth="1"/>
    <col min="10247" max="10247" width="51.33203125" bestFit="1" customWidth="1"/>
    <col min="10248" max="10251" width="14.33203125" bestFit="1" customWidth="1"/>
    <col min="10252" max="10252" width="13.33203125" bestFit="1" customWidth="1"/>
    <col min="10497" max="10497" width="16.5546875" customWidth="1"/>
    <col min="10498" max="10502" width="1.33203125" customWidth="1"/>
    <col min="10503" max="10503" width="51.33203125" bestFit="1" customWidth="1"/>
    <col min="10504" max="10507" width="14.33203125" bestFit="1" customWidth="1"/>
    <col min="10508" max="10508" width="13.33203125" bestFit="1" customWidth="1"/>
    <col min="10753" max="10753" width="16.5546875" customWidth="1"/>
    <col min="10754" max="10758" width="1.33203125" customWidth="1"/>
    <col min="10759" max="10759" width="51.33203125" bestFit="1" customWidth="1"/>
    <col min="10760" max="10763" width="14.33203125" bestFit="1" customWidth="1"/>
    <col min="10764" max="10764" width="13.33203125" bestFit="1" customWidth="1"/>
    <col min="11009" max="11009" width="16.5546875" customWidth="1"/>
    <col min="11010" max="11014" width="1.33203125" customWidth="1"/>
    <col min="11015" max="11015" width="51.33203125" bestFit="1" customWidth="1"/>
    <col min="11016" max="11019" width="14.33203125" bestFit="1" customWidth="1"/>
    <col min="11020" max="11020" width="13.33203125" bestFit="1" customWidth="1"/>
    <col min="11265" max="11265" width="16.5546875" customWidth="1"/>
    <col min="11266" max="11270" width="1.33203125" customWidth="1"/>
    <col min="11271" max="11271" width="51.33203125" bestFit="1" customWidth="1"/>
    <col min="11272" max="11275" width="14.33203125" bestFit="1" customWidth="1"/>
    <col min="11276" max="11276" width="13.33203125" bestFit="1" customWidth="1"/>
    <col min="11521" max="11521" width="16.5546875" customWidth="1"/>
    <col min="11522" max="11526" width="1.33203125" customWidth="1"/>
    <col min="11527" max="11527" width="51.33203125" bestFit="1" customWidth="1"/>
    <col min="11528" max="11531" width="14.33203125" bestFit="1" customWidth="1"/>
    <col min="11532" max="11532" width="13.33203125" bestFit="1" customWidth="1"/>
    <col min="11777" max="11777" width="16.5546875" customWidth="1"/>
    <col min="11778" max="11782" width="1.33203125" customWidth="1"/>
    <col min="11783" max="11783" width="51.33203125" bestFit="1" customWidth="1"/>
    <col min="11784" max="11787" width="14.33203125" bestFit="1" customWidth="1"/>
    <col min="11788" max="11788" width="13.33203125" bestFit="1" customWidth="1"/>
    <col min="12033" max="12033" width="16.5546875" customWidth="1"/>
    <col min="12034" max="12038" width="1.33203125" customWidth="1"/>
    <col min="12039" max="12039" width="51.33203125" bestFit="1" customWidth="1"/>
    <col min="12040" max="12043" width="14.33203125" bestFit="1" customWidth="1"/>
    <col min="12044" max="12044" width="13.33203125" bestFit="1" customWidth="1"/>
    <col min="12289" max="12289" width="16.5546875" customWidth="1"/>
    <col min="12290" max="12294" width="1.33203125" customWidth="1"/>
    <col min="12295" max="12295" width="51.33203125" bestFit="1" customWidth="1"/>
    <col min="12296" max="12299" width="14.33203125" bestFit="1" customWidth="1"/>
    <col min="12300" max="12300" width="13.33203125" bestFit="1" customWidth="1"/>
    <col min="12545" max="12545" width="16.5546875" customWidth="1"/>
    <col min="12546" max="12550" width="1.33203125" customWidth="1"/>
    <col min="12551" max="12551" width="51.33203125" bestFit="1" customWidth="1"/>
    <col min="12552" max="12555" width="14.33203125" bestFit="1" customWidth="1"/>
    <col min="12556" max="12556" width="13.33203125" bestFit="1" customWidth="1"/>
    <col min="12801" max="12801" width="16.5546875" customWidth="1"/>
    <col min="12802" max="12806" width="1.33203125" customWidth="1"/>
    <col min="12807" max="12807" width="51.33203125" bestFit="1" customWidth="1"/>
    <col min="12808" max="12811" width="14.33203125" bestFit="1" customWidth="1"/>
    <col min="12812" max="12812" width="13.33203125" bestFit="1" customWidth="1"/>
    <col min="13057" max="13057" width="16.5546875" customWidth="1"/>
    <col min="13058" max="13062" width="1.33203125" customWidth="1"/>
    <col min="13063" max="13063" width="51.33203125" bestFit="1" customWidth="1"/>
    <col min="13064" max="13067" width="14.33203125" bestFit="1" customWidth="1"/>
    <col min="13068" max="13068" width="13.33203125" bestFit="1" customWidth="1"/>
    <col min="13313" max="13313" width="16.5546875" customWidth="1"/>
    <col min="13314" max="13318" width="1.33203125" customWidth="1"/>
    <col min="13319" max="13319" width="51.33203125" bestFit="1" customWidth="1"/>
    <col min="13320" max="13323" width="14.33203125" bestFit="1" customWidth="1"/>
    <col min="13324" max="13324" width="13.33203125" bestFit="1" customWidth="1"/>
    <col min="13569" max="13569" width="16.5546875" customWidth="1"/>
    <col min="13570" max="13574" width="1.33203125" customWidth="1"/>
    <col min="13575" max="13575" width="51.33203125" bestFit="1" customWidth="1"/>
    <col min="13576" max="13579" width="14.33203125" bestFit="1" customWidth="1"/>
    <col min="13580" max="13580" width="13.33203125" bestFit="1" customWidth="1"/>
    <col min="13825" max="13825" width="16.5546875" customWidth="1"/>
    <col min="13826" max="13830" width="1.33203125" customWidth="1"/>
    <col min="13831" max="13831" width="51.33203125" bestFit="1" customWidth="1"/>
    <col min="13832" max="13835" width="14.33203125" bestFit="1" customWidth="1"/>
    <col min="13836" max="13836" width="13.33203125" bestFit="1" customWidth="1"/>
    <col min="14081" max="14081" width="16.5546875" customWidth="1"/>
    <col min="14082" max="14086" width="1.33203125" customWidth="1"/>
    <col min="14087" max="14087" width="51.33203125" bestFit="1" customWidth="1"/>
    <col min="14088" max="14091" width="14.33203125" bestFit="1" customWidth="1"/>
    <col min="14092" max="14092" width="13.33203125" bestFit="1" customWidth="1"/>
    <col min="14337" max="14337" width="16.5546875" customWidth="1"/>
    <col min="14338" max="14342" width="1.33203125" customWidth="1"/>
    <col min="14343" max="14343" width="51.33203125" bestFit="1" customWidth="1"/>
    <col min="14344" max="14347" width="14.33203125" bestFit="1" customWidth="1"/>
    <col min="14348" max="14348" width="13.33203125" bestFit="1" customWidth="1"/>
    <col min="14593" max="14593" width="16.5546875" customWidth="1"/>
    <col min="14594" max="14598" width="1.33203125" customWidth="1"/>
    <col min="14599" max="14599" width="51.33203125" bestFit="1" customWidth="1"/>
    <col min="14600" max="14603" width="14.33203125" bestFit="1" customWidth="1"/>
    <col min="14604" max="14604" width="13.33203125" bestFit="1" customWidth="1"/>
    <col min="14849" max="14849" width="16.5546875" customWidth="1"/>
    <col min="14850" max="14854" width="1.33203125" customWidth="1"/>
    <col min="14855" max="14855" width="51.33203125" bestFit="1" customWidth="1"/>
    <col min="14856" max="14859" width="14.33203125" bestFit="1" customWidth="1"/>
    <col min="14860" max="14860" width="13.33203125" bestFit="1" customWidth="1"/>
    <col min="15105" max="15105" width="16.5546875" customWidth="1"/>
    <col min="15106" max="15110" width="1.33203125" customWidth="1"/>
    <col min="15111" max="15111" width="51.33203125" bestFit="1" customWidth="1"/>
    <col min="15112" max="15115" width="14.33203125" bestFit="1" customWidth="1"/>
    <col min="15116" max="15116" width="13.33203125" bestFit="1" customWidth="1"/>
    <col min="15361" max="15361" width="16.5546875" customWidth="1"/>
    <col min="15362" max="15366" width="1.33203125" customWidth="1"/>
    <col min="15367" max="15367" width="51.33203125" bestFit="1" customWidth="1"/>
    <col min="15368" max="15371" width="14.33203125" bestFit="1" customWidth="1"/>
    <col min="15372" max="15372" width="13.33203125" bestFit="1" customWidth="1"/>
    <col min="15617" max="15617" width="16.5546875" customWidth="1"/>
    <col min="15618" max="15622" width="1.33203125" customWidth="1"/>
    <col min="15623" max="15623" width="51.33203125" bestFit="1" customWidth="1"/>
    <col min="15624" max="15627" width="14.33203125" bestFit="1" customWidth="1"/>
    <col min="15628" max="15628" width="13.33203125" bestFit="1" customWidth="1"/>
    <col min="15873" max="15873" width="16.5546875" customWidth="1"/>
    <col min="15874" max="15878" width="1.33203125" customWidth="1"/>
    <col min="15879" max="15879" width="51.33203125" bestFit="1" customWidth="1"/>
    <col min="15880" max="15883" width="14.33203125" bestFit="1" customWidth="1"/>
    <col min="15884" max="15884" width="13.33203125" bestFit="1" customWidth="1"/>
    <col min="16129" max="16129" width="16.5546875" customWidth="1"/>
    <col min="16130" max="16134" width="1.33203125" customWidth="1"/>
    <col min="16135" max="16135" width="51.33203125" bestFit="1" customWidth="1"/>
    <col min="16136" max="16139" width="14.33203125" bestFit="1" customWidth="1"/>
    <col min="16140" max="16140" width="13.33203125" bestFit="1" customWidth="1"/>
  </cols>
  <sheetData>
    <row r="1" spans="1:12" x14ac:dyDescent="0.3">
      <c r="A1" s="45" t="s">
        <v>345</v>
      </c>
      <c r="B1" s="46" t="s">
        <v>346</v>
      </c>
      <c r="C1" s="47"/>
      <c r="D1" s="47"/>
      <c r="E1" s="47"/>
      <c r="F1" s="47"/>
      <c r="G1" s="47"/>
      <c r="H1" s="48" t="s">
        <v>347</v>
      </c>
      <c r="I1" s="48" t="s">
        <v>348</v>
      </c>
      <c r="J1" s="48" t="s">
        <v>349</v>
      </c>
      <c r="K1" s="48" t="s">
        <v>350</v>
      </c>
      <c r="L1" s="49"/>
    </row>
    <row r="3" spans="1:12" x14ac:dyDescent="0.3">
      <c r="A3" s="51" t="s">
        <v>351</v>
      </c>
      <c r="B3" s="52"/>
      <c r="C3" s="52"/>
      <c r="D3" s="52"/>
      <c r="E3" s="52"/>
      <c r="F3" s="52"/>
      <c r="G3" s="52"/>
      <c r="H3" s="53"/>
      <c r="I3" s="53"/>
      <c r="J3" s="53"/>
      <c r="K3" s="53"/>
      <c r="L3" s="52"/>
    </row>
    <row r="4" spans="1:12" x14ac:dyDescent="0.3">
      <c r="A4" s="54" t="s">
        <v>26</v>
      </c>
      <c r="B4" s="55" t="s">
        <v>352</v>
      </c>
      <c r="C4" s="56"/>
      <c r="D4" s="56"/>
      <c r="E4" s="56"/>
      <c r="F4" s="56"/>
      <c r="G4" s="56"/>
      <c r="H4" s="48">
        <v>20089970.190000001</v>
      </c>
      <c r="I4" s="48">
        <v>10941441.85</v>
      </c>
      <c r="J4" s="48">
        <v>10392193.560000001</v>
      </c>
      <c r="K4" s="48">
        <v>20639218.48</v>
      </c>
      <c r="L4" s="57"/>
    </row>
    <row r="5" spans="1:12" x14ac:dyDescent="0.3">
      <c r="A5" s="54" t="s">
        <v>353</v>
      </c>
      <c r="B5" s="58" t="s">
        <v>354</v>
      </c>
      <c r="C5" s="55" t="s">
        <v>355</v>
      </c>
      <c r="D5" s="56"/>
      <c r="E5" s="56"/>
      <c r="F5" s="56"/>
      <c r="G5" s="56"/>
      <c r="H5" s="48">
        <v>16153781.84</v>
      </c>
      <c r="I5" s="48">
        <v>10838500.359999999</v>
      </c>
      <c r="J5" s="48">
        <v>10237675.859999999</v>
      </c>
      <c r="K5" s="48">
        <v>16754606.34</v>
      </c>
      <c r="L5" s="57"/>
    </row>
    <row r="6" spans="1:12" x14ac:dyDescent="0.3">
      <c r="A6" s="54" t="s">
        <v>356</v>
      </c>
      <c r="B6" s="59" t="s">
        <v>354</v>
      </c>
      <c r="C6" s="60"/>
      <c r="D6" s="55" t="s">
        <v>357</v>
      </c>
      <c r="E6" s="56"/>
      <c r="F6" s="56"/>
      <c r="G6" s="56"/>
      <c r="H6" s="48">
        <v>16038548.08</v>
      </c>
      <c r="I6" s="48">
        <v>10504646.65</v>
      </c>
      <c r="J6" s="48">
        <v>9889750.7599999998</v>
      </c>
      <c r="K6" s="48">
        <v>16653443.970000001</v>
      </c>
      <c r="L6" s="57"/>
    </row>
    <row r="7" spans="1:12" x14ac:dyDescent="0.3">
      <c r="A7" s="54" t="s">
        <v>358</v>
      </c>
      <c r="B7" s="59" t="s">
        <v>354</v>
      </c>
      <c r="C7" s="60"/>
      <c r="D7" s="60"/>
      <c r="E7" s="55" t="s">
        <v>357</v>
      </c>
      <c r="F7" s="56"/>
      <c r="G7" s="56"/>
      <c r="H7" s="48">
        <v>16038548.08</v>
      </c>
      <c r="I7" s="48">
        <v>10504646.65</v>
      </c>
      <c r="J7" s="48">
        <v>9889750.7599999998</v>
      </c>
      <c r="K7" s="48">
        <v>16653443.970000001</v>
      </c>
      <c r="L7" s="57"/>
    </row>
    <row r="8" spans="1:12" x14ac:dyDescent="0.3">
      <c r="A8" s="54" t="s">
        <v>359</v>
      </c>
      <c r="B8" s="59" t="s">
        <v>354</v>
      </c>
      <c r="C8" s="60"/>
      <c r="D8" s="60"/>
      <c r="E8" s="60"/>
      <c r="F8" s="55" t="s">
        <v>360</v>
      </c>
      <c r="G8" s="56"/>
      <c r="H8" s="48">
        <v>4999.99</v>
      </c>
      <c r="I8" s="48">
        <v>22275.14</v>
      </c>
      <c r="J8" s="48">
        <v>22275.13</v>
      </c>
      <c r="K8" s="48">
        <v>5000</v>
      </c>
      <c r="L8" s="57"/>
    </row>
    <row r="9" spans="1:12" x14ac:dyDescent="0.3">
      <c r="A9" s="61" t="s">
        <v>361</v>
      </c>
      <c r="B9" s="59" t="s">
        <v>354</v>
      </c>
      <c r="C9" s="60"/>
      <c r="D9" s="60"/>
      <c r="E9" s="60"/>
      <c r="F9" s="60"/>
      <c r="G9" s="62" t="s">
        <v>362</v>
      </c>
      <c r="H9" s="63">
        <v>4999.99</v>
      </c>
      <c r="I9" s="63">
        <v>22275.14</v>
      </c>
      <c r="J9" s="63">
        <v>22275.13</v>
      </c>
      <c r="K9" s="63">
        <v>5000</v>
      </c>
      <c r="L9" s="64"/>
    </row>
    <row r="10" spans="1:12" x14ac:dyDescent="0.3">
      <c r="A10" s="65" t="s">
        <v>354</v>
      </c>
      <c r="B10" s="59" t="s">
        <v>354</v>
      </c>
      <c r="C10" s="60"/>
      <c r="D10" s="60"/>
      <c r="E10" s="60"/>
      <c r="F10" s="60"/>
      <c r="G10" s="66" t="s">
        <v>354</v>
      </c>
      <c r="H10" s="67"/>
      <c r="I10" s="67"/>
      <c r="J10" s="67"/>
      <c r="K10" s="67"/>
      <c r="L10" s="68"/>
    </row>
    <row r="11" spans="1:12" x14ac:dyDescent="0.3">
      <c r="A11" s="54" t="s">
        <v>363</v>
      </c>
      <c r="B11" s="59" t="s">
        <v>354</v>
      </c>
      <c r="C11" s="60"/>
      <c r="D11" s="60"/>
      <c r="E11" s="60"/>
      <c r="F11" s="55" t="s">
        <v>364</v>
      </c>
      <c r="G11" s="56"/>
      <c r="H11" s="48">
        <v>22568.81</v>
      </c>
      <c r="I11" s="48">
        <v>6919368.1100000003</v>
      </c>
      <c r="J11" s="48">
        <v>6923005.6399999997</v>
      </c>
      <c r="K11" s="48">
        <v>18931.28</v>
      </c>
      <c r="L11" s="57"/>
    </row>
    <row r="12" spans="1:12" x14ac:dyDescent="0.3">
      <c r="A12" s="61" t="s">
        <v>365</v>
      </c>
      <c r="B12" s="59" t="s">
        <v>354</v>
      </c>
      <c r="C12" s="60"/>
      <c r="D12" s="60"/>
      <c r="E12" s="60"/>
      <c r="F12" s="60"/>
      <c r="G12" s="62" t="s">
        <v>366</v>
      </c>
      <c r="H12" s="63">
        <v>22087.62</v>
      </c>
      <c r="I12" s="63">
        <v>6734180.6200000001</v>
      </c>
      <c r="J12" s="63">
        <v>6738005.6399999997</v>
      </c>
      <c r="K12" s="63">
        <v>18262.599999999999</v>
      </c>
      <c r="L12" s="64"/>
    </row>
    <row r="13" spans="1:12" x14ac:dyDescent="0.3">
      <c r="A13" s="61" t="s">
        <v>367</v>
      </c>
      <c r="B13" s="59" t="s">
        <v>354</v>
      </c>
      <c r="C13" s="60"/>
      <c r="D13" s="60"/>
      <c r="E13" s="60"/>
      <c r="F13" s="60"/>
      <c r="G13" s="62" t="s">
        <v>368</v>
      </c>
      <c r="H13" s="63">
        <v>72.08</v>
      </c>
      <c r="I13" s="63">
        <v>108816.04</v>
      </c>
      <c r="J13" s="63">
        <v>108500</v>
      </c>
      <c r="K13" s="63">
        <v>388.12</v>
      </c>
      <c r="L13" s="64"/>
    </row>
    <row r="14" spans="1:12" x14ac:dyDescent="0.3">
      <c r="A14" s="61" t="s">
        <v>369</v>
      </c>
      <c r="B14" s="59" t="s">
        <v>354</v>
      </c>
      <c r="C14" s="60"/>
      <c r="D14" s="60"/>
      <c r="E14" s="60"/>
      <c r="F14" s="60"/>
      <c r="G14" s="62" t="s">
        <v>370</v>
      </c>
      <c r="H14" s="63">
        <v>342.85</v>
      </c>
      <c r="I14" s="63">
        <v>36272.01</v>
      </c>
      <c r="J14" s="63">
        <v>36500</v>
      </c>
      <c r="K14" s="63">
        <v>114.86</v>
      </c>
      <c r="L14" s="64"/>
    </row>
    <row r="15" spans="1:12" x14ac:dyDescent="0.3">
      <c r="A15" s="61" t="s">
        <v>371</v>
      </c>
      <c r="B15" s="59" t="s">
        <v>354</v>
      </c>
      <c r="C15" s="60"/>
      <c r="D15" s="60"/>
      <c r="E15" s="60"/>
      <c r="F15" s="60"/>
      <c r="G15" s="62" t="s">
        <v>372</v>
      </c>
      <c r="H15" s="63">
        <v>66.260000000000005</v>
      </c>
      <c r="I15" s="63">
        <v>40099.440000000002</v>
      </c>
      <c r="J15" s="63">
        <v>40000</v>
      </c>
      <c r="K15" s="63">
        <v>165.7</v>
      </c>
      <c r="L15" s="64"/>
    </row>
    <row r="16" spans="1:12" x14ac:dyDescent="0.3">
      <c r="A16" s="65" t="s">
        <v>354</v>
      </c>
      <c r="B16" s="59" t="s">
        <v>354</v>
      </c>
      <c r="C16" s="60"/>
      <c r="D16" s="60"/>
      <c r="E16" s="60"/>
      <c r="F16" s="60"/>
      <c r="G16" s="66" t="s">
        <v>354</v>
      </c>
      <c r="H16" s="67"/>
      <c r="I16" s="67"/>
      <c r="J16" s="67"/>
      <c r="K16" s="67"/>
      <c r="L16" s="68"/>
    </row>
    <row r="17" spans="1:12" x14ac:dyDescent="0.3">
      <c r="A17" s="54" t="s">
        <v>373</v>
      </c>
      <c r="B17" s="59" t="s">
        <v>354</v>
      </c>
      <c r="C17" s="60"/>
      <c r="D17" s="60"/>
      <c r="E17" s="60"/>
      <c r="F17" s="55" t="s">
        <v>374</v>
      </c>
      <c r="G17" s="56"/>
      <c r="H17" s="48">
        <v>16010979.279999999</v>
      </c>
      <c r="I17" s="48">
        <v>3561358.19</v>
      </c>
      <c r="J17" s="48">
        <v>2942824.78</v>
      </c>
      <c r="K17" s="48">
        <v>16629512.689999999</v>
      </c>
      <c r="L17" s="57"/>
    </row>
    <row r="18" spans="1:12" x14ac:dyDescent="0.3">
      <c r="A18" s="61" t="s">
        <v>375</v>
      </c>
      <c r="B18" s="59" t="s">
        <v>354</v>
      </c>
      <c r="C18" s="60"/>
      <c r="D18" s="60"/>
      <c r="E18" s="60"/>
      <c r="F18" s="60"/>
      <c r="G18" s="62" t="s">
        <v>376</v>
      </c>
      <c r="H18" s="63">
        <v>13570128.51</v>
      </c>
      <c r="I18" s="63">
        <v>3353801.84</v>
      </c>
      <c r="J18" s="63">
        <v>2938598.05</v>
      </c>
      <c r="K18" s="63">
        <v>13985332.300000001</v>
      </c>
      <c r="L18" s="64"/>
    </row>
    <row r="19" spans="1:12" x14ac:dyDescent="0.3">
      <c r="A19" s="61" t="s">
        <v>377</v>
      </c>
      <c r="B19" s="59" t="s">
        <v>354</v>
      </c>
      <c r="C19" s="60"/>
      <c r="D19" s="60"/>
      <c r="E19" s="60"/>
      <c r="F19" s="60"/>
      <c r="G19" s="62" t="s">
        <v>378</v>
      </c>
      <c r="H19" s="63">
        <v>1722909.53</v>
      </c>
      <c r="I19" s="63">
        <v>124313.05</v>
      </c>
      <c r="J19" s="63">
        <v>3015.65</v>
      </c>
      <c r="K19" s="63">
        <v>1844206.93</v>
      </c>
      <c r="L19" s="64"/>
    </row>
    <row r="20" spans="1:12" x14ac:dyDescent="0.3">
      <c r="A20" s="61" t="s">
        <v>379</v>
      </c>
      <c r="B20" s="59" t="s">
        <v>354</v>
      </c>
      <c r="C20" s="60"/>
      <c r="D20" s="60"/>
      <c r="E20" s="60"/>
      <c r="F20" s="60"/>
      <c r="G20" s="62" t="s">
        <v>380</v>
      </c>
      <c r="H20" s="63">
        <v>706943.12</v>
      </c>
      <c r="I20" s="63">
        <v>42992.56</v>
      </c>
      <c r="J20" s="63">
        <v>1179.25</v>
      </c>
      <c r="K20" s="63">
        <v>748756.43</v>
      </c>
      <c r="L20" s="64"/>
    </row>
    <row r="21" spans="1:12" x14ac:dyDescent="0.3">
      <c r="A21" s="61" t="s">
        <v>381</v>
      </c>
      <c r="B21" s="59" t="s">
        <v>354</v>
      </c>
      <c r="C21" s="60"/>
      <c r="D21" s="60"/>
      <c r="E21" s="60"/>
      <c r="F21" s="60"/>
      <c r="G21" s="62" t="s">
        <v>382</v>
      </c>
      <c r="H21" s="63">
        <v>10998.12</v>
      </c>
      <c r="I21" s="63">
        <v>40250.74</v>
      </c>
      <c r="J21" s="63">
        <v>31.83</v>
      </c>
      <c r="K21" s="63">
        <v>51217.03</v>
      </c>
      <c r="L21" s="64"/>
    </row>
    <row r="22" spans="1:12" x14ac:dyDescent="0.3">
      <c r="A22" s="65" t="s">
        <v>354</v>
      </c>
      <c r="B22" s="59" t="s">
        <v>354</v>
      </c>
      <c r="C22" s="60"/>
      <c r="D22" s="60"/>
      <c r="E22" s="60"/>
      <c r="F22" s="60"/>
      <c r="G22" s="66" t="s">
        <v>354</v>
      </c>
      <c r="H22" s="67"/>
      <c r="I22" s="67"/>
      <c r="J22" s="67"/>
      <c r="K22" s="67"/>
      <c r="L22" s="68"/>
    </row>
    <row r="23" spans="1:12" x14ac:dyDescent="0.3">
      <c r="A23" s="54" t="s">
        <v>383</v>
      </c>
      <c r="B23" s="59" t="s">
        <v>354</v>
      </c>
      <c r="C23" s="60"/>
      <c r="D23" s="60"/>
      <c r="E23" s="60"/>
      <c r="F23" s="55" t="s">
        <v>384</v>
      </c>
      <c r="G23" s="56"/>
      <c r="H23" s="48">
        <v>0</v>
      </c>
      <c r="I23" s="48">
        <v>1645.21</v>
      </c>
      <c r="J23" s="48">
        <v>1645.21</v>
      </c>
      <c r="K23" s="48">
        <v>0</v>
      </c>
      <c r="L23" s="57"/>
    </row>
    <row r="24" spans="1:12" x14ac:dyDescent="0.3">
      <c r="A24" s="61" t="s">
        <v>1010</v>
      </c>
      <c r="B24" s="59" t="s">
        <v>354</v>
      </c>
      <c r="C24" s="60"/>
      <c r="D24" s="60"/>
      <c r="E24" s="60"/>
      <c r="F24" s="60"/>
      <c r="G24" s="62" t="s">
        <v>1011</v>
      </c>
      <c r="H24" s="63">
        <v>0</v>
      </c>
      <c r="I24" s="63">
        <v>340.56</v>
      </c>
      <c r="J24" s="63">
        <v>340.56</v>
      </c>
      <c r="K24" s="63">
        <v>0</v>
      </c>
      <c r="L24" s="64"/>
    </row>
    <row r="25" spans="1:12" x14ac:dyDescent="0.3">
      <c r="A25" s="61" t="s">
        <v>385</v>
      </c>
      <c r="B25" s="59" t="s">
        <v>354</v>
      </c>
      <c r="C25" s="60"/>
      <c r="D25" s="60"/>
      <c r="E25" s="60"/>
      <c r="F25" s="60"/>
      <c r="G25" s="62" t="s">
        <v>386</v>
      </c>
      <c r="H25" s="63">
        <v>0</v>
      </c>
      <c r="I25" s="63">
        <v>1304.6500000000001</v>
      </c>
      <c r="J25" s="63">
        <v>1304.6500000000001</v>
      </c>
      <c r="K25" s="63">
        <v>0</v>
      </c>
      <c r="L25" s="64"/>
    </row>
    <row r="26" spans="1:12" x14ac:dyDescent="0.3">
      <c r="A26" s="65" t="s">
        <v>354</v>
      </c>
      <c r="B26" s="59" t="s">
        <v>354</v>
      </c>
      <c r="C26" s="60"/>
      <c r="D26" s="60"/>
      <c r="E26" s="60"/>
      <c r="F26" s="60"/>
      <c r="G26" s="66" t="s">
        <v>354</v>
      </c>
      <c r="H26" s="67"/>
      <c r="I26" s="67"/>
      <c r="J26" s="67"/>
      <c r="K26" s="67"/>
      <c r="L26" s="68"/>
    </row>
    <row r="27" spans="1:12" x14ac:dyDescent="0.3">
      <c r="A27" s="54" t="s">
        <v>387</v>
      </c>
      <c r="B27" s="59" t="s">
        <v>354</v>
      </c>
      <c r="C27" s="60"/>
      <c r="D27" s="55" t="s">
        <v>388</v>
      </c>
      <c r="E27" s="56"/>
      <c r="F27" s="56"/>
      <c r="G27" s="56"/>
      <c r="H27" s="48">
        <v>115233.76</v>
      </c>
      <c r="I27" s="48">
        <v>333853.71000000002</v>
      </c>
      <c r="J27" s="48">
        <v>347925.1</v>
      </c>
      <c r="K27" s="48">
        <v>101162.37</v>
      </c>
      <c r="L27" s="57"/>
    </row>
    <row r="28" spans="1:12" x14ac:dyDescent="0.3">
      <c r="A28" s="54" t="s">
        <v>1018</v>
      </c>
      <c r="B28" s="59" t="s">
        <v>354</v>
      </c>
      <c r="C28" s="60"/>
      <c r="D28" s="60"/>
      <c r="E28" s="55" t="s">
        <v>1019</v>
      </c>
      <c r="F28" s="56"/>
      <c r="G28" s="56"/>
      <c r="H28" s="48">
        <v>0</v>
      </c>
      <c r="I28" s="48">
        <v>40099.440000000002</v>
      </c>
      <c r="J28" s="48">
        <v>40099.440000000002</v>
      </c>
      <c r="K28" s="48">
        <v>0</v>
      </c>
      <c r="L28" s="57"/>
    </row>
    <row r="29" spans="1:12" x14ac:dyDescent="0.3">
      <c r="A29" s="54" t="s">
        <v>1020</v>
      </c>
      <c r="B29" s="59" t="s">
        <v>354</v>
      </c>
      <c r="C29" s="60"/>
      <c r="D29" s="60"/>
      <c r="E29" s="60"/>
      <c r="F29" s="55" t="s">
        <v>1021</v>
      </c>
      <c r="G29" s="56"/>
      <c r="H29" s="48">
        <v>0</v>
      </c>
      <c r="I29" s="48">
        <v>40099.440000000002</v>
      </c>
      <c r="J29" s="48">
        <v>40099.440000000002</v>
      </c>
      <c r="K29" s="48">
        <v>0</v>
      </c>
      <c r="L29" s="57"/>
    </row>
    <row r="30" spans="1:12" x14ac:dyDescent="0.3">
      <c r="A30" s="61" t="s">
        <v>1022</v>
      </c>
      <c r="B30" s="59" t="s">
        <v>354</v>
      </c>
      <c r="C30" s="60"/>
      <c r="D30" s="60"/>
      <c r="E30" s="60"/>
      <c r="F30" s="60"/>
      <c r="G30" s="62" t="s">
        <v>1023</v>
      </c>
      <c r="H30" s="63">
        <v>0</v>
      </c>
      <c r="I30" s="63">
        <v>40099.440000000002</v>
      </c>
      <c r="J30" s="63">
        <v>40099.440000000002</v>
      </c>
      <c r="K30" s="63">
        <v>0</v>
      </c>
      <c r="L30" s="64"/>
    </row>
    <row r="31" spans="1:12" x14ac:dyDescent="0.3">
      <c r="A31" s="65" t="s">
        <v>354</v>
      </c>
      <c r="B31" s="59" t="s">
        <v>354</v>
      </c>
      <c r="C31" s="60"/>
      <c r="D31" s="60"/>
      <c r="E31" s="60"/>
      <c r="F31" s="60"/>
      <c r="G31" s="66" t="s">
        <v>354</v>
      </c>
      <c r="H31" s="67"/>
      <c r="I31" s="67"/>
      <c r="J31" s="67"/>
      <c r="K31" s="67"/>
      <c r="L31" s="68"/>
    </row>
    <row r="32" spans="1:12" x14ac:dyDescent="0.3">
      <c r="A32" s="54" t="s">
        <v>389</v>
      </c>
      <c r="B32" s="59" t="s">
        <v>354</v>
      </c>
      <c r="C32" s="60"/>
      <c r="D32" s="60"/>
      <c r="E32" s="55" t="s">
        <v>390</v>
      </c>
      <c r="F32" s="56"/>
      <c r="G32" s="56"/>
      <c r="H32" s="48">
        <v>69342.740000000005</v>
      </c>
      <c r="I32" s="48">
        <v>293754.27</v>
      </c>
      <c r="J32" s="48">
        <v>303176.57</v>
      </c>
      <c r="K32" s="48">
        <v>59920.44</v>
      </c>
      <c r="L32" s="57"/>
    </row>
    <row r="33" spans="1:12" x14ac:dyDescent="0.3">
      <c r="A33" s="54" t="s">
        <v>391</v>
      </c>
      <c r="B33" s="59" t="s">
        <v>354</v>
      </c>
      <c r="C33" s="60"/>
      <c r="D33" s="60"/>
      <c r="E33" s="60"/>
      <c r="F33" s="55" t="s">
        <v>390</v>
      </c>
      <c r="G33" s="56"/>
      <c r="H33" s="48">
        <v>69342.740000000005</v>
      </c>
      <c r="I33" s="48">
        <v>293754.27</v>
      </c>
      <c r="J33" s="48">
        <v>303176.57</v>
      </c>
      <c r="K33" s="48">
        <v>59920.44</v>
      </c>
      <c r="L33" s="57"/>
    </row>
    <row r="34" spans="1:12" x14ac:dyDescent="0.3">
      <c r="A34" s="61" t="s">
        <v>392</v>
      </c>
      <c r="B34" s="59" t="s">
        <v>354</v>
      </c>
      <c r="C34" s="60"/>
      <c r="D34" s="60"/>
      <c r="E34" s="60"/>
      <c r="F34" s="60"/>
      <c r="G34" s="62" t="s">
        <v>393</v>
      </c>
      <c r="H34" s="63">
        <v>9110.2900000000009</v>
      </c>
      <c r="I34" s="63">
        <v>417.31</v>
      </c>
      <c r="J34" s="63">
        <v>0</v>
      </c>
      <c r="K34" s="63">
        <v>9527.6</v>
      </c>
      <c r="L34" s="64"/>
    </row>
    <row r="35" spans="1:12" x14ac:dyDescent="0.3">
      <c r="A35" s="61" t="s">
        <v>394</v>
      </c>
      <c r="B35" s="59" t="s">
        <v>354</v>
      </c>
      <c r="C35" s="60"/>
      <c r="D35" s="60"/>
      <c r="E35" s="60"/>
      <c r="F35" s="60"/>
      <c r="G35" s="62" t="s">
        <v>395</v>
      </c>
      <c r="H35" s="63">
        <v>56587.19</v>
      </c>
      <c r="I35" s="63">
        <v>66907.09</v>
      </c>
      <c r="J35" s="63">
        <v>78182.509999999995</v>
      </c>
      <c r="K35" s="63">
        <v>45311.77</v>
      </c>
      <c r="L35" s="64"/>
    </row>
    <row r="36" spans="1:12" x14ac:dyDescent="0.3">
      <c r="A36" s="61" t="s">
        <v>396</v>
      </c>
      <c r="B36" s="59" t="s">
        <v>354</v>
      </c>
      <c r="C36" s="60"/>
      <c r="D36" s="60"/>
      <c r="E36" s="60"/>
      <c r="F36" s="60"/>
      <c r="G36" s="62" t="s">
        <v>397</v>
      </c>
      <c r="H36" s="63">
        <v>3245.35</v>
      </c>
      <c r="I36" s="63">
        <v>1075.81</v>
      </c>
      <c r="J36" s="63">
        <v>0</v>
      </c>
      <c r="K36" s="63">
        <v>4321.16</v>
      </c>
      <c r="L36" s="64"/>
    </row>
    <row r="37" spans="1:12" x14ac:dyDescent="0.3">
      <c r="A37" s="61" t="s">
        <v>398</v>
      </c>
      <c r="B37" s="59" t="s">
        <v>354</v>
      </c>
      <c r="C37" s="60"/>
      <c r="D37" s="60"/>
      <c r="E37" s="60"/>
      <c r="F37" s="60"/>
      <c r="G37" s="62" t="s">
        <v>399</v>
      </c>
      <c r="H37" s="63">
        <v>0</v>
      </c>
      <c r="I37" s="63">
        <v>29720.54</v>
      </c>
      <c r="J37" s="63">
        <v>29720.54</v>
      </c>
      <c r="K37" s="63">
        <v>0</v>
      </c>
      <c r="L37" s="64"/>
    </row>
    <row r="38" spans="1:12" x14ac:dyDescent="0.3">
      <c r="A38" s="61" t="s">
        <v>400</v>
      </c>
      <c r="B38" s="59" t="s">
        <v>354</v>
      </c>
      <c r="C38" s="60"/>
      <c r="D38" s="60"/>
      <c r="E38" s="60"/>
      <c r="F38" s="60"/>
      <c r="G38" s="62" t="s">
        <v>401</v>
      </c>
      <c r="H38" s="63">
        <v>399.91</v>
      </c>
      <c r="I38" s="63">
        <v>360</v>
      </c>
      <c r="J38" s="63">
        <v>0</v>
      </c>
      <c r="K38" s="63">
        <v>759.91</v>
      </c>
      <c r="L38" s="64"/>
    </row>
    <row r="39" spans="1:12" x14ac:dyDescent="0.3">
      <c r="A39" s="61" t="s">
        <v>402</v>
      </c>
      <c r="B39" s="59" t="s">
        <v>354</v>
      </c>
      <c r="C39" s="60"/>
      <c r="D39" s="60"/>
      <c r="E39" s="60"/>
      <c r="F39" s="60"/>
      <c r="G39" s="62" t="s">
        <v>403</v>
      </c>
      <c r="H39" s="63">
        <v>0</v>
      </c>
      <c r="I39" s="63">
        <v>195273.52</v>
      </c>
      <c r="J39" s="63">
        <v>195273.52</v>
      </c>
      <c r="K39" s="63">
        <v>0</v>
      </c>
      <c r="L39" s="64"/>
    </row>
    <row r="40" spans="1:12" x14ac:dyDescent="0.3">
      <c r="A40" s="65" t="s">
        <v>354</v>
      </c>
      <c r="B40" s="59" t="s">
        <v>354</v>
      </c>
      <c r="C40" s="60"/>
      <c r="D40" s="60"/>
      <c r="E40" s="60"/>
      <c r="F40" s="60"/>
      <c r="G40" s="66" t="s">
        <v>354</v>
      </c>
      <c r="H40" s="67"/>
      <c r="I40" s="67"/>
      <c r="J40" s="67"/>
      <c r="K40" s="67"/>
      <c r="L40" s="68"/>
    </row>
    <row r="41" spans="1:12" x14ac:dyDescent="0.3">
      <c r="A41" s="54" t="s">
        <v>406</v>
      </c>
      <c r="B41" s="59" t="s">
        <v>354</v>
      </c>
      <c r="C41" s="60"/>
      <c r="D41" s="60"/>
      <c r="E41" s="55" t="s">
        <v>407</v>
      </c>
      <c r="F41" s="56"/>
      <c r="G41" s="56"/>
      <c r="H41" s="48">
        <v>45891.02</v>
      </c>
      <c r="I41" s="48">
        <v>0</v>
      </c>
      <c r="J41" s="48">
        <v>4649.09</v>
      </c>
      <c r="K41" s="48">
        <v>41241.93</v>
      </c>
      <c r="L41" s="57"/>
    </row>
    <row r="42" spans="1:12" x14ac:dyDescent="0.3">
      <c r="A42" s="54" t="s">
        <v>408</v>
      </c>
      <c r="B42" s="59" t="s">
        <v>354</v>
      </c>
      <c r="C42" s="60"/>
      <c r="D42" s="60"/>
      <c r="E42" s="60"/>
      <c r="F42" s="55" t="s">
        <v>407</v>
      </c>
      <c r="G42" s="56"/>
      <c r="H42" s="48">
        <v>45891.02</v>
      </c>
      <c r="I42" s="48">
        <v>0</v>
      </c>
      <c r="J42" s="48">
        <v>4649.09</v>
      </c>
      <c r="K42" s="48">
        <v>41241.93</v>
      </c>
      <c r="L42" s="57"/>
    </row>
    <row r="43" spans="1:12" x14ac:dyDescent="0.3">
      <c r="A43" s="61" t="s">
        <v>409</v>
      </c>
      <c r="B43" s="59" t="s">
        <v>354</v>
      </c>
      <c r="C43" s="60"/>
      <c r="D43" s="60"/>
      <c r="E43" s="60"/>
      <c r="F43" s="60"/>
      <c r="G43" s="62" t="s">
        <v>410</v>
      </c>
      <c r="H43" s="63">
        <v>45891.02</v>
      </c>
      <c r="I43" s="63">
        <v>0</v>
      </c>
      <c r="J43" s="63">
        <v>4649.09</v>
      </c>
      <c r="K43" s="63">
        <v>41241.93</v>
      </c>
      <c r="L43" s="64"/>
    </row>
    <row r="44" spans="1:12" x14ac:dyDescent="0.3">
      <c r="A44" s="65" t="s">
        <v>354</v>
      </c>
      <c r="B44" s="59" t="s">
        <v>354</v>
      </c>
      <c r="C44" s="60"/>
      <c r="D44" s="60"/>
      <c r="E44" s="60"/>
      <c r="F44" s="60"/>
      <c r="G44" s="66" t="s">
        <v>354</v>
      </c>
      <c r="H44" s="67"/>
      <c r="I44" s="67"/>
      <c r="J44" s="67"/>
      <c r="K44" s="67"/>
      <c r="L44" s="68"/>
    </row>
    <row r="45" spans="1:12" x14ac:dyDescent="0.3">
      <c r="A45" s="54" t="s">
        <v>413</v>
      </c>
      <c r="B45" s="58" t="s">
        <v>354</v>
      </c>
      <c r="C45" s="55" t="s">
        <v>414</v>
      </c>
      <c r="D45" s="56"/>
      <c r="E45" s="56"/>
      <c r="F45" s="56"/>
      <c r="G45" s="56"/>
      <c r="H45" s="48">
        <v>3936188.35</v>
      </c>
      <c r="I45" s="48">
        <v>102941.49</v>
      </c>
      <c r="J45" s="48">
        <v>154517.70000000001</v>
      </c>
      <c r="K45" s="48">
        <v>3884612.14</v>
      </c>
      <c r="L45" s="57"/>
    </row>
    <row r="46" spans="1:12" x14ac:dyDescent="0.3">
      <c r="A46" s="54" t="s">
        <v>415</v>
      </c>
      <c r="B46" s="59" t="s">
        <v>354</v>
      </c>
      <c r="C46" s="60"/>
      <c r="D46" s="55" t="s">
        <v>416</v>
      </c>
      <c r="E46" s="56"/>
      <c r="F46" s="56"/>
      <c r="G46" s="56"/>
      <c r="H46" s="48">
        <v>3936188.35</v>
      </c>
      <c r="I46" s="48">
        <v>102941.49</v>
      </c>
      <c r="J46" s="48">
        <v>154517.70000000001</v>
      </c>
      <c r="K46" s="48">
        <v>3884612.14</v>
      </c>
      <c r="L46" s="57"/>
    </row>
    <row r="47" spans="1:12" x14ac:dyDescent="0.3">
      <c r="A47" s="54" t="s">
        <v>417</v>
      </c>
      <c r="B47" s="59" t="s">
        <v>354</v>
      </c>
      <c r="C47" s="60"/>
      <c r="D47" s="60"/>
      <c r="E47" s="55" t="s">
        <v>418</v>
      </c>
      <c r="F47" s="56"/>
      <c r="G47" s="56"/>
      <c r="H47" s="48">
        <v>1932009.85</v>
      </c>
      <c r="I47" s="48">
        <v>0</v>
      </c>
      <c r="J47" s="48">
        <v>0</v>
      </c>
      <c r="K47" s="48">
        <v>1932009.85</v>
      </c>
      <c r="L47" s="57"/>
    </row>
    <row r="48" spans="1:12" x14ac:dyDescent="0.3">
      <c r="A48" s="54" t="s">
        <v>419</v>
      </c>
      <c r="B48" s="59" t="s">
        <v>354</v>
      </c>
      <c r="C48" s="60"/>
      <c r="D48" s="60"/>
      <c r="E48" s="60"/>
      <c r="F48" s="55" t="s">
        <v>418</v>
      </c>
      <c r="G48" s="56"/>
      <c r="H48" s="48">
        <v>1932009.85</v>
      </c>
      <c r="I48" s="48">
        <v>0</v>
      </c>
      <c r="J48" s="48">
        <v>0</v>
      </c>
      <c r="K48" s="48">
        <v>1932009.85</v>
      </c>
      <c r="L48" s="57"/>
    </row>
    <row r="49" spans="1:12" x14ac:dyDescent="0.3">
      <c r="A49" s="61" t="s">
        <v>420</v>
      </c>
      <c r="B49" s="59" t="s">
        <v>354</v>
      </c>
      <c r="C49" s="60"/>
      <c r="D49" s="60"/>
      <c r="E49" s="60"/>
      <c r="F49" s="60"/>
      <c r="G49" s="62" t="s">
        <v>421</v>
      </c>
      <c r="H49" s="63">
        <v>181970</v>
      </c>
      <c r="I49" s="63">
        <v>0</v>
      </c>
      <c r="J49" s="63">
        <v>0</v>
      </c>
      <c r="K49" s="63">
        <v>181970</v>
      </c>
      <c r="L49" s="64"/>
    </row>
    <row r="50" spans="1:12" x14ac:dyDescent="0.3">
      <c r="A50" s="61" t="s">
        <v>422</v>
      </c>
      <c r="B50" s="59" t="s">
        <v>354</v>
      </c>
      <c r="C50" s="60"/>
      <c r="D50" s="60"/>
      <c r="E50" s="60"/>
      <c r="F50" s="60"/>
      <c r="G50" s="62" t="s">
        <v>423</v>
      </c>
      <c r="H50" s="63">
        <v>176360.55</v>
      </c>
      <c r="I50" s="63">
        <v>0</v>
      </c>
      <c r="J50" s="63">
        <v>0</v>
      </c>
      <c r="K50" s="63">
        <v>176360.55</v>
      </c>
      <c r="L50" s="64"/>
    </row>
    <row r="51" spans="1:12" x14ac:dyDescent="0.3">
      <c r="A51" s="61" t="s">
        <v>424</v>
      </c>
      <c r="B51" s="59" t="s">
        <v>354</v>
      </c>
      <c r="C51" s="60"/>
      <c r="D51" s="60"/>
      <c r="E51" s="60"/>
      <c r="F51" s="60"/>
      <c r="G51" s="62" t="s">
        <v>425</v>
      </c>
      <c r="H51" s="63">
        <v>75546.350000000006</v>
      </c>
      <c r="I51" s="63">
        <v>0</v>
      </c>
      <c r="J51" s="63">
        <v>0</v>
      </c>
      <c r="K51" s="63">
        <v>75546.350000000006</v>
      </c>
      <c r="L51" s="64"/>
    </row>
    <row r="52" spans="1:12" x14ac:dyDescent="0.3">
      <c r="A52" s="61" t="s">
        <v>426</v>
      </c>
      <c r="B52" s="59" t="s">
        <v>354</v>
      </c>
      <c r="C52" s="60"/>
      <c r="D52" s="60"/>
      <c r="E52" s="60"/>
      <c r="F52" s="60"/>
      <c r="G52" s="62" t="s">
        <v>427</v>
      </c>
      <c r="H52" s="63">
        <v>1377053.95</v>
      </c>
      <c r="I52" s="63">
        <v>0</v>
      </c>
      <c r="J52" s="63">
        <v>0</v>
      </c>
      <c r="K52" s="63">
        <v>1377053.95</v>
      </c>
      <c r="L52" s="64"/>
    </row>
    <row r="53" spans="1:12" x14ac:dyDescent="0.3">
      <c r="A53" s="61" t="s">
        <v>428</v>
      </c>
      <c r="B53" s="59" t="s">
        <v>354</v>
      </c>
      <c r="C53" s="60"/>
      <c r="D53" s="60"/>
      <c r="E53" s="60"/>
      <c r="F53" s="60"/>
      <c r="G53" s="62" t="s">
        <v>429</v>
      </c>
      <c r="H53" s="63">
        <v>121079</v>
      </c>
      <c r="I53" s="63">
        <v>0</v>
      </c>
      <c r="J53" s="63">
        <v>0</v>
      </c>
      <c r="K53" s="63">
        <v>121079</v>
      </c>
      <c r="L53" s="64"/>
    </row>
    <row r="54" spans="1:12" x14ac:dyDescent="0.3">
      <c r="A54" s="65" t="s">
        <v>354</v>
      </c>
      <c r="B54" s="59" t="s">
        <v>354</v>
      </c>
      <c r="C54" s="60"/>
      <c r="D54" s="60"/>
      <c r="E54" s="60"/>
      <c r="F54" s="60"/>
      <c r="G54" s="66" t="s">
        <v>354</v>
      </c>
      <c r="H54" s="67"/>
      <c r="I54" s="67"/>
      <c r="J54" s="67"/>
      <c r="K54" s="67"/>
      <c r="L54" s="68"/>
    </row>
    <row r="55" spans="1:12" x14ac:dyDescent="0.3">
      <c r="A55" s="54" t="s">
        <v>430</v>
      </c>
      <c r="B55" s="59" t="s">
        <v>354</v>
      </c>
      <c r="C55" s="60"/>
      <c r="D55" s="60"/>
      <c r="E55" s="55" t="s">
        <v>431</v>
      </c>
      <c r="F55" s="56"/>
      <c r="G55" s="56"/>
      <c r="H55" s="48">
        <v>-1932009.85</v>
      </c>
      <c r="I55" s="48">
        <v>0</v>
      </c>
      <c r="J55" s="48">
        <v>0</v>
      </c>
      <c r="K55" s="48">
        <v>-1932009.85</v>
      </c>
      <c r="L55" s="57"/>
    </row>
    <row r="56" spans="1:12" x14ac:dyDescent="0.3">
      <c r="A56" s="54" t="s">
        <v>432</v>
      </c>
      <c r="B56" s="59" t="s">
        <v>354</v>
      </c>
      <c r="C56" s="60"/>
      <c r="D56" s="60"/>
      <c r="E56" s="60"/>
      <c r="F56" s="55" t="s">
        <v>431</v>
      </c>
      <c r="G56" s="56"/>
      <c r="H56" s="48">
        <v>-1932009.85</v>
      </c>
      <c r="I56" s="48">
        <v>0</v>
      </c>
      <c r="J56" s="48">
        <v>0</v>
      </c>
      <c r="K56" s="48">
        <v>-1932009.85</v>
      </c>
      <c r="L56" s="57"/>
    </row>
    <row r="57" spans="1:12" x14ac:dyDescent="0.3">
      <c r="A57" s="61" t="s">
        <v>433</v>
      </c>
      <c r="B57" s="59" t="s">
        <v>354</v>
      </c>
      <c r="C57" s="60"/>
      <c r="D57" s="60"/>
      <c r="E57" s="60"/>
      <c r="F57" s="60"/>
      <c r="G57" s="62" t="s">
        <v>434</v>
      </c>
      <c r="H57" s="63">
        <v>-176360.55</v>
      </c>
      <c r="I57" s="63">
        <v>0</v>
      </c>
      <c r="J57" s="63">
        <v>0</v>
      </c>
      <c r="K57" s="63">
        <v>-176360.55</v>
      </c>
      <c r="L57" s="64"/>
    </row>
    <row r="58" spans="1:12" x14ac:dyDescent="0.3">
      <c r="A58" s="61" t="s">
        <v>435</v>
      </c>
      <c r="B58" s="59" t="s">
        <v>354</v>
      </c>
      <c r="C58" s="60"/>
      <c r="D58" s="60"/>
      <c r="E58" s="60"/>
      <c r="F58" s="60"/>
      <c r="G58" s="62" t="s">
        <v>436</v>
      </c>
      <c r="H58" s="63">
        <v>-75546.350000000006</v>
      </c>
      <c r="I58" s="63">
        <v>0</v>
      </c>
      <c r="J58" s="63">
        <v>0</v>
      </c>
      <c r="K58" s="63">
        <v>-75546.350000000006</v>
      </c>
      <c r="L58" s="64"/>
    </row>
    <row r="59" spans="1:12" x14ac:dyDescent="0.3">
      <c r="A59" s="61" t="s">
        <v>437</v>
      </c>
      <c r="B59" s="59" t="s">
        <v>354</v>
      </c>
      <c r="C59" s="60"/>
      <c r="D59" s="60"/>
      <c r="E59" s="60"/>
      <c r="F59" s="60"/>
      <c r="G59" s="62" t="s">
        <v>438</v>
      </c>
      <c r="H59" s="63">
        <v>-1377053.95</v>
      </c>
      <c r="I59" s="63">
        <v>0</v>
      </c>
      <c r="J59" s="63">
        <v>0</v>
      </c>
      <c r="K59" s="63">
        <v>-1377053.95</v>
      </c>
      <c r="L59" s="64"/>
    </row>
    <row r="60" spans="1:12" x14ac:dyDescent="0.3">
      <c r="A60" s="61" t="s">
        <v>439</v>
      </c>
      <c r="B60" s="59" t="s">
        <v>354</v>
      </c>
      <c r="C60" s="60"/>
      <c r="D60" s="60"/>
      <c r="E60" s="60"/>
      <c r="F60" s="60"/>
      <c r="G60" s="62" t="s">
        <v>440</v>
      </c>
      <c r="H60" s="63">
        <v>-181970</v>
      </c>
      <c r="I60" s="63">
        <v>0</v>
      </c>
      <c r="J60" s="63">
        <v>0</v>
      </c>
      <c r="K60" s="63">
        <v>-181970</v>
      </c>
      <c r="L60" s="64"/>
    </row>
    <row r="61" spans="1:12" x14ac:dyDescent="0.3">
      <c r="A61" s="61" t="s">
        <v>441</v>
      </c>
      <c r="B61" s="59" t="s">
        <v>354</v>
      </c>
      <c r="C61" s="60"/>
      <c r="D61" s="60"/>
      <c r="E61" s="60"/>
      <c r="F61" s="60"/>
      <c r="G61" s="62" t="s">
        <v>442</v>
      </c>
      <c r="H61" s="63">
        <v>-121079</v>
      </c>
      <c r="I61" s="63">
        <v>0</v>
      </c>
      <c r="J61" s="63">
        <v>0</v>
      </c>
      <c r="K61" s="63">
        <v>-121079</v>
      </c>
      <c r="L61" s="64"/>
    </row>
    <row r="62" spans="1:12" x14ac:dyDescent="0.3">
      <c r="A62" s="65" t="s">
        <v>354</v>
      </c>
      <c r="B62" s="59" t="s">
        <v>354</v>
      </c>
      <c r="C62" s="60"/>
      <c r="D62" s="60"/>
      <c r="E62" s="60"/>
      <c r="F62" s="60"/>
      <c r="G62" s="66" t="s">
        <v>354</v>
      </c>
      <c r="H62" s="67"/>
      <c r="I62" s="67"/>
      <c r="J62" s="67"/>
      <c r="K62" s="67"/>
      <c r="L62" s="68"/>
    </row>
    <row r="63" spans="1:12" x14ac:dyDescent="0.3">
      <c r="A63" s="54" t="s">
        <v>443</v>
      </c>
      <c r="B63" s="59" t="s">
        <v>354</v>
      </c>
      <c r="C63" s="60"/>
      <c r="D63" s="60"/>
      <c r="E63" s="55" t="s">
        <v>444</v>
      </c>
      <c r="F63" s="56"/>
      <c r="G63" s="56"/>
      <c r="H63" s="48">
        <v>18712837.170000002</v>
      </c>
      <c r="I63" s="48">
        <v>101098.38</v>
      </c>
      <c r="J63" s="48">
        <v>2024.7</v>
      </c>
      <c r="K63" s="48">
        <v>18811910.850000001</v>
      </c>
      <c r="L63" s="57"/>
    </row>
    <row r="64" spans="1:12" x14ac:dyDescent="0.3">
      <c r="A64" s="54" t="s">
        <v>445</v>
      </c>
      <c r="B64" s="59" t="s">
        <v>354</v>
      </c>
      <c r="C64" s="60"/>
      <c r="D64" s="60"/>
      <c r="E64" s="60"/>
      <c r="F64" s="55" t="s">
        <v>444</v>
      </c>
      <c r="G64" s="56"/>
      <c r="H64" s="48">
        <v>18712837.170000002</v>
      </c>
      <c r="I64" s="48">
        <v>101098.38</v>
      </c>
      <c r="J64" s="48">
        <v>2024.7</v>
      </c>
      <c r="K64" s="48">
        <v>18811910.850000001</v>
      </c>
      <c r="L64" s="57"/>
    </row>
    <row r="65" spans="1:12" x14ac:dyDescent="0.3">
      <c r="A65" s="61" t="s">
        <v>446</v>
      </c>
      <c r="B65" s="59" t="s">
        <v>354</v>
      </c>
      <c r="C65" s="60"/>
      <c r="D65" s="60"/>
      <c r="E65" s="60"/>
      <c r="F65" s="60"/>
      <c r="G65" s="62" t="s">
        <v>427</v>
      </c>
      <c r="H65" s="63">
        <v>322762.55</v>
      </c>
      <c r="I65" s="63">
        <v>0</v>
      </c>
      <c r="J65" s="63">
        <v>776.7</v>
      </c>
      <c r="K65" s="63">
        <v>321985.84999999998</v>
      </c>
      <c r="L65" s="64"/>
    </row>
    <row r="66" spans="1:12" x14ac:dyDescent="0.3">
      <c r="A66" s="61" t="s">
        <v>447</v>
      </c>
      <c r="B66" s="59" t="s">
        <v>354</v>
      </c>
      <c r="C66" s="60"/>
      <c r="D66" s="60"/>
      <c r="E66" s="60"/>
      <c r="F66" s="60"/>
      <c r="G66" s="62" t="s">
        <v>448</v>
      </c>
      <c r="H66" s="63">
        <v>183356.52</v>
      </c>
      <c r="I66" s="63">
        <v>0</v>
      </c>
      <c r="J66" s="63">
        <v>310</v>
      </c>
      <c r="K66" s="63">
        <v>183046.52</v>
      </c>
      <c r="L66" s="64"/>
    </row>
    <row r="67" spans="1:12" x14ac:dyDescent="0.3">
      <c r="A67" s="61" t="s">
        <v>449</v>
      </c>
      <c r="B67" s="59" t="s">
        <v>354</v>
      </c>
      <c r="C67" s="60"/>
      <c r="D67" s="60"/>
      <c r="E67" s="60"/>
      <c r="F67" s="60"/>
      <c r="G67" s="62" t="s">
        <v>450</v>
      </c>
      <c r="H67" s="63">
        <v>2376752.0099999998</v>
      </c>
      <c r="I67" s="63">
        <v>0</v>
      </c>
      <c r="J67" s="63">
        <v>0</v>
      </c>
      <c r="K67" s="63">
        <v>2376752.0099999998</v>
      </c>
      <c r="L67" s="64"/>
    </row>
    <row r="68" spans="1:12" x14ac:dyDescent="0.3">
      <c r="A68" s="61" t="s">
        <v>451</v>
      </c>
      <c r="B68" s="59" t="s">
        <v>354</v>
      </c>
      <c r="C68" s="60"/>
      <c r="D68" s="60"/>
      <c r="E68" s="60"/>
      <c r="F68" s="60"/>
      <c r="G68" s="62" t="s">
        <v>425</v>
      </c>
      <c r="H68" s="63">
        <v>1976716.39</v>
      </c>
      <c r="I68" s="63">
        <v>808.6</v>
      </c>
      <c r="J68" s="63">
        <v>938</v>
      </c>
      <c r="K68" s="63">
        <v>1976586.99</v>
      </c>
      <c r="L68" s="64"/>
    </row>
    <row r="69" spans="1:12" x14ac:dyDescent="0.3">
      <c r="A69" s="61" t="s">
        <v>452</v>
      </c>
      <c r="B69" s="59" t="s">
        <v>354</v>
      </c>
      <c r="C69" s="60"/>
      <c r="D69" s="60"/>
      <c r="E69" s="60"/>
      <c r="F69" s="60"/>
      <c r="G69" s="62" t="s">
        <v>423</v>
      </c>
      <c r="H69" s="63">
        <v>4401725.3499999996</v>
      </c>
      <c r="I69" s="63">
        <v>9164.68</v>
      </c>
      <c r="J69" s="63">
        <v>0</v>
      </c>
      <c r="K69" s="63">
        <v>4410890.03</v>
      </c>
      <c r="L69" s="64"/>
    </row>
    <row r="70" spans="1:12" x14ac:dyDescent="0.3">
      <c r="A70" s="61" t="s">
        <v>453</v>
      </c>
      <c r="B70" s="59" t="s">
        <v>354</v>
      </c>
      <c r="C70" s="60"/>
      <c r="D70" s="60"/>
      <c r="E70" s="60"/>
      <c r="F70" s="60"/>
      <c r="G70" s="62" t="s">
        <v>454</v>
      </c>
      <c r="H70" s="63">
        <v>7796626.6500000004</v>
      </c>
      <c r="I70" s="63">
        <v>80450.5</v>
      </c>
      <c r="J70" s="63">
        <v>0</v>
      </c>
      <c r="K70" s="63">
        <v>7877077.1500000004</v>
      </c>
      <c r="L70" s="64"/>
    </row>
    <row r="71" spans="1:12" x14ac:dyDescent="0.3">
      <c r="A71" s="61" t="s">
        <v>455</v>
      </c>
      <c r="B71" s="59" t="s">
        <v>354</v>
      </c>
      <c r="C71" s="60"/>
      <c r="D71" s="60"/>
      <c r="E71" s="60"/>
      <c r="F71" s="60"/>
      <c r="G71" s="62" t="s">
        <v>456</v>
      </c>
      <c r="H71" s="63">
        <v>1254649.92</v>
      </c>
      <c r="I71" s="63">
        <v>6674.6</v>
      </c>
      <c r="J71" s="63">
        <v>0</v>
      </c>
      <c r="K71" s="63">
        <v>1261324.52</v>
      </c>
      <c r="L71" s="64"/>
    </row>
    <row r="72" spans="1:12" x14ac:dyDescent="0.3">
      <c r="A72" s="61" t="s">
        <v>457</v>
      </c>
      <c r="B72" s="59" t="s">
        <v>354</v>
      </c>
      <c r="C72" s="60"/>
      <c r="D72" s="60"/>
      <c r="E72" s="60"/>
      <c r="F72" s="60"/>
      <c r="G72" s="62" t="s">
        <v>458</v>
      </c>
      <c r="H72" s="63">
        <v>104202.72</v>
      </c>
      <c r="I72" s="63">
        <v>0</v>
      </c>
      <c r="J72" s="63">
        <v>0</v>
      </c>
      <c r="K72" s="63">
        <v>104202.72</v>
      </c>
      <c r="L72" s="64"/>
    </row>
    <row r="73" spans="1:12" x14ac:dyDescent="0.3">
      <c r="A73" s="61" t="s">
        <v>459</v>
      </c>
      <c r="B73" s="59" t="s">
        <v>354</v>
      </c>
      <c r="C73" s="60"/>
      <c r="D73" s="60"/>
      <c r="E73" s="60"/>
      <c r="F73" s="60"/>
      <c r="G73" s="62" t="s">
        <v>421</v>
      </c>
      <c r="H73" s="63">
        <v>281005.06</v>
      </c>
      <c r="I73" s="63">
        <v>0</v>
      </c>
      <c r="J73" s="63">
        <v>0</v>
      </c>
      <c r="K73" s="63">
        <v>281005.06</v>
      </c>
      <c r="L73" s="64"/>
    </row>
    <row r="74" spans="1:12" x14ac:dyDescent="0.3">
      <c r="A74" s="61" t="s">
        <v>460</v>
      </c>
      <c r="B74" s="59" t="s">
        <v>354</v>
      </c>
      <c r="C74" s="60"/>
      <c r="D74" s="60"/>
      <c r="E74" s="60"/>
      <c r="F74" s="60"/>
      <c r="G74" s="62" t="s">
        <v>461</v>
      </c>
      <c r="H74" s="63">
        <v>15040</v>
      </c>
      <c r="I74" s="63">
        <v>4000</v>
      </c>
      <c r="J74" s="63">
        <v>0</v>
      </c>
      <c r="K74" s="63">
        <v>19040</v>
      </c>
      <c r="L74" s="64"/>
    </row>
    <row r="75" spans="1:12" x14ac:dyDescent="0.3">
      <c r="A75" s="65" t="s">
        <v>354</v>
      </c>
      <c r="B75" s="59" t="s">
        <v>354</v>
      </c>
      <c r="C75" s="60"/>
      <c r="D75" s="60"/>
      <c r="E75" s="60"/>
      <c r="F75" s="60"/>
      <c r="G75" s="66" t="s">
        <v>354</v>
      </c>
      <c r="H75" s="67"/>
      <c r="I75" s="67"/>
      <c r="J75" s="67"/>
      <c r="K75" s="67"/>
      <c r="L75" s="68"/>
    </row>
    <row r="76" spans="1:12" x14ac:dyDescent="0.3">
      <c r="A76" s="54" t="s">
        <v>464</v>
      </c>
      <c r="B76" s="59" t="s">
        <v>354</v>
      </c>
      <c r="C76" s="60"/>
      <c r="D76" s="60"/>
      <c r="E76" s="55" t="s">
        <v>465</v>
      </c>
      <c r="F76" s="56"/>
      <c r="G76" s="56"/>
      <c r="H76" s="48">
        <v>-14802334.619999999</v>
      </c>
      <c r="I76" s="48">
        <v>1843.11</v>
      </c>
      <c r="J76" s="48">
        <v>151670.54999999999</v>
      </c>
      <c r="K76" s="48">
        <v>-14952162.060000001</v>
      </c>
      <c r="L76" s="57"/>
    </row>
    <row r="77" spans="1:12" x14ac:dyDescent="0.3">
      <c r="A77" s="54" t="s">
        <v>466</v>
      </c>
      <c r="B77" s="59" t="s">
        <v>354</v>
      </c>
      <c r="C77" s="60"/>
      <c r="D77" s="60"/>
      <c r="E77" s="60"/>
      <c r="F77" s="55" t="s">
        <v>465</v>
      </c>
      <c r="G77" s="56"/>
      <c r="H77" s="48">
        <v>-14802334.619999999</v>
      </c>
      <c r="I77" s="48">
        <v>1843.11</v>
      </c>
      <c r="J77" s="48">
        <v>151670.54999999999</v>
      </c>
      <c r="K77" s="48">
        <v>-14952162.060000001</v>
      </c>
      <c r="L77" s="57"/>
    </row>
    <row r="78" spans="1:12" x14ac:dyDescent="0.3">
      <c r="A78" s="61" t="s">
        <v>467</v>
      </c>
      <c r="B78" s="59" t="s">
        <v>354</v>
      </c>
      <c r="C78" s="60"/>
      <c r="D78" s="60"/>
      <c r="E78" s="60"/>
      <c r="F78" s="60"/>
      <c r="G78" s="62" t="s">
        <v>468</v>
      </c>
      <c r="H78" s="63">
        <v>-2376752.0099999998</v>
      </c>
      <c r="I78" s="63">
        <v>0</v>
      </c>
      <c r="J78" s="63">
        <v>0</v>
      </c>
      <c r="K78" s="63">
        <v>-2376752.0099999998</v>
      </c>
      <c r="L78" s="64"/>
    </row>
    <row r="79" spans="1:12" x14ac:dyDescent="0.3">
      <c r="A79" s="61" t="s">
        <v>469</v>
      </c>
      <c r="B79" s="59" t="s">
        <v>354</v>
      </c>
      <c r="C79" s="60"/>
      <c r="D79" s="60"/>
      <c r="E79" s="60"/>
      <c r="F79" s="60"/>
      <c r="G79" s="62" t="s">
        <v>434</v>
      </c>
      <c r="H79" s="63">
        <v>-2313731.6</v>
      </c>
      <c r="I79" s="63">
        <v>0</v>
      </c>
      <c r="J79" s="63">
        <v>51391.58</v>
      </c>
      <c r="K79" s="63">
        <v>-2365123.1800000002</v>
      </c>
      <c r="L79" s="64"/>
    </row>
    <row r="80" spans="1:12" x14ac:dyDescent="0.3">
      <c r="A80" s="61" t="s">
        <v>470</v>
      </c>
      <c r="B80" s="59" t="s">
        <v>354</v>
      </c>
      <c r="C80" s="60"/>
      <c r="D80" s="60"/>
      <c r="E80" s="60"/>
      <c r="F80" s="60"/>
      <c r="G80" s="62" t="s">
        <v>436</v>
      </c>
      <c r="H80" s="63">
        <v>-1281299.24</v>
      </c>
      <c r="I80" s="63">
        <v>756.41</v>
      </c>
      <c r="J80" s="63">
        <v>10354.26</v>
      </c>
      <c r="K80" s="63">
        <v>-1290897.0900000001</v>
      </c>
      <c r="L80" s="64"/>
    </row>
    <row r="81" spans="1:12" x14ac:dyDescent="0.3">
      <c r="A81" s="61" t="s">
        <v>471</v>
      </c>
      <c r="B81" s="59" t="s">
        <v>354</v>
      </c>
      <c r="C81" s="60"/>
      <c r="D81" s="60"/>
      <c r="E81" s="60"/>
      <c r="F81" s="60"/>
      <c r="G81" s="62" t="s">
        <v>438</v>
      </c>
      <c r="H81" s="63">
        <v>-322762.55</v>
      </c>
      <c r="I81" s="63">
        <v>776.7</v>
      </c>
      <c r="J81" s="63">
        <v>0</v>
      </c>
      <c r="K81" s="63">
        <v>-321985.84999999998</v>
      </c>
      <c r="L81" s="64"/>
    </row>
    <row r="82" spans="1:12" x14ac:dyDescent="0.3">
      <c r="A82" s="61" t="s">
        <v>472</v>
      </c>
      <c r="B82" s="59" t="s">
        <v>354</v>
      </c>
      <c r="C82" s="60"/>
      <c r="D82" s="60"/>
      <c r="E82" s="60"/>
      <c r="F82" s="60"/>
      <c r="G82" s="62" t="s">
        <v>473</v>
      </c>
      <c r="H82" s="63">
        <v>-721132.51</v>
      </c>
      <c r="I82" s="63">
        <v>0</v>
      </c>
      <c r="J82" s="63">
        <v>12937.14</v>
      </c>
      <c r="K82" s="63">
        <v>-734069.65</v>
      </c>
      <c r="L82" s="64"/>
    </row>
    <row r="83" spans="1:12" x14ac:dyDescent="0.3">
      <c r="A83" s="61" t="s">
        <v>474</v>
      </c>
      <c r="B83" s="59" t="s">
        <v>354</v>
      </c>
      <c r="C83" s="60"/>
      <c r="D83" s="60"/>
      <c r="E83" s="60"/>
      <c r="F83" s="60"/>
      <c r="G83" s="62" t="s">
        <v>475</v>
      </c>
      <c r="H83" s="63">
        <v>-78657.3</v>
      </c>
      <c r="I83" s="63">
        <v>0</v>
      </c>
      <c r="J83" s="63">
        <v>799.34</v>
      </c>
      <c r="K83" s="63">
        <v>-79456.639999999999</v>
      </c>
      <c r="L83" s="64"/>
    </row>
    <row r="84" spans="1:12" x14ac:dyDescent="0.3">
      <c r="A84" s="61" t="s">
        <v>476</v>
      </c>
      <c r="B84" s="59" t="s">
        <v>354</v>
      </c>
      <c r="C84" s="60"/>
      <c r="D84" s="60"/>
      <c r="E84" s="60"/>
      <c r="F84" s="60"/>
      <c r="G84" s="62" t="s">
        <v>477</v>
      </c>
      <c r="H84" s="63">
        <v>-7267305.9299999997</v>
      </c>
      <c r="I84" s="63">
        <v>0</v>
      </c>
      <c r="J84" s="63">
        <v>74856.42</v>
      </c>
      <c r="K84" s="63">
        <v>-7342162.3499999996</v>
      </c>
      <c r="L84" s="64"/>
    </row>
    <row r="85" spans="1:12" x14ac:dyDescent="0.3">
      <c r="A85" s="61" t="s">
        <v>478</v>
      </c>
      <c r="B85" s="59" t="s">
        <v>354</v>
      </c>
      <c r="C85" s="60"/>
      <c r="D85" s="60"/>
      <c r="E85" s="60"/>
      <c r="F85" s="60"/>
      <c r="G85" s="62" t="s">
        <v>479</v>
      </c>
      <c r="H85" s="63">
        <v>-157677.70000000001</v>
      </c>
      <c r="I85" s="63">
        <v>310</v>
      </c>
      <c r="J85" s="63">
        <v>758.54</v>
      </c>
      <c r="K85" s="63">
        <v>-158126.24</v>
      </c>
      <c r="L85" s="64"/>
    </row>
    <row r="86" spans="1:12" x14ac:dyDescent="0.3">
      <c r="A86" s="61" t="s">
        <v>480</v>
      </c>
      <c r="B86" s="59" t="s">
        <v>354</v>
      </c>
      <c r="C86" s="60"/>
      <c r="D86" s="60"/>
      <c r="E86" s="60"/>
      <c r="F86" s="60"/>
      <c r="G86" s="62" t="s">
        <v>440</v>
      </c>
      <c r="H86" s="63">
        <v>-272251.90000000002</v>
      </c>
      <c r="I86" s="63">
        <v>0</v>
      </c>
      <c r="J86" s="63">
        <v>377.36</v>
      </c>
      <c r="K86" s="63">
        <v>-272629.26</v>
      </c>
      <c r="L86" s="64"/>
    </row>
    <row r="87" spans="1:12" x14ac:dyDescent="0.3">
      <c r="A87" s="61" t="s">
        <v>481</v>
      </c>
      <c r="B87" s="59" t="s">
        <v>354</v>
      </c>
      <c r="C87" s="60"/>
      <c r="D87" s="60"/>
      <c r="E87" s="60"/>
      <c r="F87" s="60"/>
      <c r="G87" s="62" t="s">
        <v>482</v>
      </c>
      <c r="H87" s="63">
        <v>-10763.88</v>
      </c>
      <c r="I87" s="63">
        <v>0</v>
      </c>
      <c r="J87" s="63">
        <v>195.91</v>
      </c>
      <c r="K87" s="63">
        <v>-10959.79</v>
      </c>
      <c r="L87" s="64"/>
    </row>
    <row r="88" spans="1:12" x14ac:dyDescent="0.3">
      <c r="A88" s="65" t="s">
        <v>354</v>
      </c>
      <c r="B88" s="59" t="s">
        <v>354</v>
      </c>
      <c r="C88" s="60"/>
      <c r="D88" s="60"/>
      <c r="E88" s="60"/>
      <c r="F88" s="60"/>
      <c r="G88" s="66" t="s">
        <v>354</v>
      </c>
      <c r="H88" s="67"/>
      <c r="I88" s="67"/>
      <c r="J88" s="67"/>
      <c r="K88" s="67"/>
      <c r="L88" s="68"/>
    </row>
    <row r="89" spans="1:12" x14ac:dyDescent="0.3">
      <c r="A89" s="54" t="s">
        <v>483</v>
      </c>
      <c r="B89" s="59" t="s">
        <v>354</v>
      </c>
      <c r="C89" s="60"/>
      <c r="D89" s="60"/>
      <c r="E89" s="55" t="s">
        <v>484</v>
      </c>
      <c r="F89" s="56"/>
      <c r="G89" s="56"/>
      <c r="H89" s="48">
        <v>218767.81</v>
      </c>
      <c r="I89" s="48">
        <v>0</v>
      </c>
      <c r="J89" s="48">
        <v>0</v>
      </c>
      <c r="K89" s="48">
        <v>218767.81</v>
      </c>
      <c r="L89" s="57"/>
    </row>
    <row r="90" spans="1:12" x14ac:dyDescent="0.3">
      <c r="A90" s="54" t="s">
        <v>485</v>
      </c>
      <c r="B90" s="59" t="s">
        <v>354</v>
      </c>
      <c r="C90" s="60"/>
      <c r="D90" s="60"/>
      <c r="E90" s="60"/>
      <c r="F90" s="55" t="s">
        <v>484</v>
      </c>
      <c r="G90" s="56"/>
      <c r="H90" s="48">
        <v>218767.81</v>
      </c>
      <c r="I90" s="48">
        <v>0</v>
      </c>
      <c r="J90" s="48">
        <v>0</v>
      </c>
      <c r="K90" s="48">
        <v>218767.81</v>
      </c>
      <c r="L90" s="57"/>
    </row>
    <row r="91" spans="1:12" x14ac:dyDescent="0.3">
      <c r="A91" s="61" t="s">
        <v>486</v>
      </c>
      <c r="B91" s="59" t="s">
        <v>354</v>
      </c>
      <c r="C91" s="60"/>
      <c r="D91" s="60"/>
      <c r="E91" s="60"/>
      <c r="F91" s="60"/>
      <c r="G91" s="62" t="s">
        <v>487</v>
      </c>
      <c r="H91" s="63">
        <v>218767.81</v>
      </c>
      <c r="I91" s="63">
        <v>0</v>
      </c>
      <c r="J91" s="63">
        <v>0</v>
      </c>
      <c r="K91" s="63">
        <v>218767.81</v>
      </c>
      <c r="L91" s="64"/>
    </row>
    <row r="92" spans="1:12" x14ac:dyDescent="0.3">
      <c r="A92" s="65" t="s">
        <v>354</v>
      </c>
      <c r="B92" s="59" t="s">
        <v>354</v>
      </c>
      <c r="C92" s="60"/>
      <c r="D92" s="60"/>
      <c r="E92" s="60"/>
      <c r="F92" s="60"/>
      <c r="G92" s="66" t="s">
        <v>354</v>
      </c>
      <c r="H92" s="67"/>
      <c r="I92" s="67"/>
      <c r="J92" s="67"/>
      <c r="K92" s="67"/>
      <c r="L92" s="68"/>
    </row>
    <row r="93" spans="1:12" x14ac:dyDescent="0.3">
      <c r="A93" s="54" t="s">
        <v>488</v>
      </c>
      <c r="B93" s="59" t="s">
        <v>354</v>
      </c>
      <c r="C93" s="60"/>
      <c r="D93" s="60"/>
      <c r="E93" s="55" t="s">
        <v>489</v>
      </c>
      <c r="F93" s="56"/>
      <c r="G93" s="56"/>
      <c r="H93" s="48">
        <v>-193082.01</v>
      </c>
      <c r="I93" s="48">
        <v>0</v>
      </c>
      <c r="J93" s="48">
        <v>822.45</v>
      </c>
      <c r="K93" s="48">
        <v>-193904.46</v>
      </c>
      <c r="L93" s="57"/>
    </row>
    <row r="94" spans="1:12" x14ac:dyDescent="0.3">
      <c r="A94" s="54" t="s">
        <v>490</v>
      </c>
      <c r="B94" s="59" t="s">
        <v>354</v>
      </c>
      <c r="C94" s="60"/>
      <c r="D94" s="60"/>
      <c r="E94" s="60"/>
      <c r="F94" s="55" t="s">
        <v>491</v>
      </c>
      <c r="G94" s="56"/>
      <c r="H94" s="48">
        <v>-193082.01</v>
      </c>
      <c r="I94" s="48">
        <v>0</v>
      </c>
      <c r="J94" s="48">
        <v>822.45</v>
      </c>
      <c r="K94" s="48">
        <v>-193904.46</v>
      </c>
      <c r="L94" s="57"/>
    </row>
    <row r="95" spans="1:12" x14ac:dyDescent="0.3">
      <c r="A95" s="61" t="s">
        <v>492</v>
      </c>
      <c r="B95" s="59" t="s">
        <v>354</v>
      </c>
      <c r="C95" s="60"/>
      <c r="D95" s="60"/>
      <c r="E95" s="60"/>
      <c r="F95" s="60"/>
      <c r="G95" s="62" t="s">
        <v>493</v>
      </c>
      <c r="H95" s="63">
        <v>-193082.01</v>
      </c>
      <c r="I95" s="63">
        <v>0</v>
      </c>
      <c r="J95" s="63">
        <v>822.45</v>
      </c>
      <c r="K95" s="63">
        <v>-193904.46</v>
      </c>
      <c r="L95" s="64"/>
    </row>
    <row r="96" spans="1:12" x14ac:dyDescent="0.3">
      <c r="A96" s="54" t="s">
        <v>354</v>
      </c>
      <c r="B96" s="59" t="s">
        <v>354</v>
      </c>
      <c r="C96" s="60"/>
      <c r="D96" s="60"/>
      <c r="E96" s="55" t="s">
        <v>354</v>
      </c>
      <c r="F96" s="56"/>
      <c r="G96" s="56"/>
      <c r="H96" s="53"/>
      <c r="I96" s="53"/>
      <c r="J96" s="53"/>
      <c r="K96" s="53"/>
      <c r="L96" s="56"/>
    </row>
    <row r="97" spans="1:12" x14ac:dyDescent="0.3">
      <c r="A97" s="54" t="s">
        <v>54</v>
      </c>
      <c r="B97" s="55" t="s">
        <v>494</v>
      </c>
      <c r="C97" s="56"/>
      <c r="D97" s="56"/>
      <c r="E97" s="56"/>
      <c r="F97" s="56"/>
      <c r="G97" s="56"/>
      <c r="H97" s="48">
        <v>20089970.190000001</v>
      </c>
      <c r="I97" s="48">
        <v>9383119.0399999991</v>
      </c>
      <c r="J97" s="48">
        <v>9932367.3300000001</v>
      </c>
      <c r="K97" s="48">
        <v>20639218.48</v>
      </c>
      <c r="L97" s="57"/>
    </row>
    <row r="98" spans="1:12" x14ac:dyDescent="0.3">
      <c r="A98" s="54" t="s">
        <v>495</v>
      </c>
      <c r="B98" s="58" t="s">
        <v>354</v>
      </c>
      <c r="C98" s="55" t="s">
        <v>496</v>
      </c>
      <c r="D98" s="56"/>
      <c r="E98" s="56"/>
      <c r="F98" s="56"/>
      <c r="G98" s="56"/>
      <c r="H98" s="48">
        <v>15746929.859999999</v>
      </c>
      <c r="I98" s="48">
        <v>9331542.8300000001</v>
      </c>
      <c r="J98" s="48">
        <v>9930333.0800000001</v>
      </c>
      <c r="K98" s="48">
        <v>16345720.109999999</v>
      </c>
      <c r="L98" s="57"/>
    </row>
    <row r="99" spans="1:12" x14ac:dyDescent="0.3">
      <c r="A99" s="54" t="s">
        <v>497</v>
      </c>
      <c r="B99" s="59" t="s">
        <v>354</v>
      </c>
      <c r="C99" s="60"/>
      <c r="D99" s="55" t="s">
        <v>498</v>
      </c>
      <c r="E99" s="56"/>
      <c r="F99" s="56"/>
      <c r="G99" s="56"/>
      <c r="H99" s="48">
        <v>4164546.99</v>
      </c>
      <c r="I99" s="48">
        <v>5931020.9299999997</v>
      </c>
      <c r="J99" s="48">
        <v>6251878.04</v>
      </c>
      <c r="K99" s="48">
        <v>4485404.0999999996</v>
      </c>
      <c r="L99" s="57"/>
    </row>
    <row r="100" spans="1:12" x14ac:dyDescent="0.3">
      <c r="A100" s="54" t="s">
        <v>499</v>
      </c>
      <c r="B100" s="59" t="s">
        <v>354</v>
      </c>
      <c r="C100" s="60"/>
      <c r="D100" s="60"/>
      <c r="E100" s="55" t="s">
        <v>500</v>
      </c>
      <c r="F100" s="56"/>
      <c r="G100" s="56"/>
      <c r="H100" s="48">
        <v>2630054.46</v>
      </c>
      <c r="I100" s="48">
        <v>4354426.96</v>
      </c>
      <c r="J100" s="48">
        <v>4484601.87</v>
      </c>
      <c r="K100" s="48">
        <v>2760229.37</v>
      </c>
      <c r="L100" s="57"/>
    </row>
    <row r="101" spans="1:12" x14ac:dyDescent="0.3">
      <c r="A101" s="54" t="s">
        <v>501</v>
      </c>
      <c r="B101" s="59" t="s">
        <v>354</v>
      </c>
      <c r="C101" s="60"/>
      <c r="D101" s="60"/>
      <c r="E101" s="60"/>
      <c r="F101" s="55" t="s">
        <v>500</v>
      </c>
      <c r="G101" s="56"/>
      <c r="H101" s="48">
        <v>2630054.46</v>
      </c>
      <c r="I101" s="48">
        <v>4354426.96</v>
      </c>
      <c r="J101" s="48">
        <v>4484601.87</v>
      </c>
      <c r="K101" s="48">
        <v>2760229.37</v>
      </c>
      <c r="L101" s="57"/>
    </row>
    <row r="102" spans="1:12" x14ac:dyDescent="0.3">
      <c r="A102" s="61" t="s">
        <v>502</v>
      </c>
      <c r="B102" s="59" t="s">
        <v>354</v>
      </c>
      <c r="C102" s="60"/>
      <c r="D102" s="60"/>
      <c r="E102" s="60"/>
      <c r="F102" s="60"/>
      <c r="G102" s="62" t="s">
        <v>503</v>
      </c>
      <c r="H102" s="63">
        <v>0</v>
      </c>
      <c r="I102" s="63">
        <v>1445784.41</v>
      </c>
      <c r="J102" s="63">
        <v>1445784.41</v>
      </c>
      <c r="K102" s="63">
        <v>0</v>
      </c>
      <c r="L102" s="64"/>
    </row>
    <row r="103" spans="1:12" x14ac:dyDescent="0.3">
      <c r="A103" s="61" t="s">
        <v>504</v>
      </c>
      <c r="B103" s="59" t="s">
        <v>354</v>
      </c>
      <c r="C103" s="60"/>
      <c r="D103" s="60"/>
      <c r="E103" s="60"/>
      <c r="F103" s="60"/>
      <c r="G103" s="62" t="s">
        <v>505</v>
      </c>
      <c r="H103" s="63">
        <v>2232278.0099999998</v>
      </c>
      <c r="I103" s="63">
        <v>2232278.0099999998</v>
      </c>
      <c r="J103" s="63">
        <v>2224486.4700000002</v>
      </c>
      <c r="K103" s="63">
        <v>2224486.4700000002</v>
      </c>
      <c r="L103" s="64"/>
    </row>
    <row r="104" spans="1:12" x14ac:dyDescent="0.3">
      <c r="A104" s="61" t="s">
        <v>506</v>
      </c>
      <c r="B104" s="59" t="s">
        <v>354</v>
      </c>
      <c r="C104" s="60"/>
      <c r="D104" s="60"/>
      <c r="E104" s="60"/>
      <c r="F104" s="60"/>
      <c r="G104" s="62" t="s">
        <v>507</v>
      </c>
      <c r="H104" s="63">
        <v>242348.9</v>
      </c>
      <c r="I104" s="63">
        <v>242348.9</v>
      </c>
      <c r="J104" s="63">
        <v>383276.33</v>
      </c>
      <c r="K104" s="63">
        <v>383276.33</v>
      </c>
      <c r="L104" s="64"/>
    </row>
    <row r="105" spans="1:12" x14ac:dyDescent="0.3">
      <c r="A105" s="61" t="s">
        <v>508</v>
      </c>
      <c r="B105" s="59" t="s">
        <v>354</v>
      </c>
      <c r="C105" s="60"/>
      <c r="D105" s="60"/>
      <c r="E105" s="60"/>
      <c r="F105" s="60"/>
      <c r="G105" s="62" t="s">
        <v>509</v>
      </c>
      <c r="H105" s="63">
        <v>0</v>
      </c>
      <c r="I105" s="63">
        <v>3551.48</v>
      </c>
      <c r="J105" s="63">
        <v>3551.48</v>
      </c>
      <c r="K105" s="63">
        <v>0</v>
      </c>
      <c r="L105" s="64"/>
    </row>
    <row r="106" spans="1:12" x14ac:dyDescent="0.3">
      <c r="A106" s="61" t="s">
        <v>510</v>
      </c>
      <c r="B106" s="59" t="s">
        <v>354</v>
      </c>
      <c r="C106" s="60"/>
      <c r="D106" s="60"/>
      <c r="E106" s="60"/>
      <c r="F106" s="60"/>
      <c r="G106" s="62" t="s">
        <v>511</v>
      </c>
      <c r="H106" s="63">
        <v>0</v>
      </c>
      <c r="I106" s="63">
        <v>14135.22</v>
      </c>
      <c r="J106" s="63">
        <v>14135.22</v>
      </c>
      <c r="K106" s="63">
        <v>0</v>
      </c>
      <c r="L106" s="64"/>
    </row>
    <row r="107" spans="1:12" x14ac:dyDescent="0.3">
      <c r="A107" s="61" t="s">
        <v>514</v>
      </c>
      <c r="B107" s="59" t="s">
        <v>354</v>
      </c>
      <c r="C107" s="60"/>
      <c r="D107" s="60"/>
      <c r="E107" s="60"/>
      <c r="F107" s="60"/>
      <c r="G107" s="62" t="s">
        <v>515</v>
      </c>
      <c r="H107" s="63">
        <v>155427.54999999999</v>
      </c>
      <c r="I107" s="63">
        <v>416328.94</v>
      </c>
      <c r="J107" s="63">
        <v>413367.96</v>
      </c>
      <c r="K107" s="63">
        <v>152466.57</v>
      </c>
      <c r="L107" s="64"/>
    </row>
    <row r="108" spans="1:12" x14ac:dyDescent="0.3">
      <c r="A108" s="65" t="s">
        <v>354</v>
      </c>
      <c r="B108" s="59" t="s">
        <v>354</v>
      </c>
      <c r="C108" s="60"/>
      <c r="D108" s="60"/>
      <c r="E108" s="60"/>
      <c r="F108" s="60"/>
      <c r="G108" s="66" t="s">
        <v>354</v>
      </c>
      <c r="H108" s="67"/>
      <c r="I108" s="67"/>
      <c r="J108" s="67"/>
      <c r="K108" s="67"/>
      <c r="L108" s="68"/>
    </row>
    <row r="109" spans="1:12" x14ac:dyDescent="0.3">
      <c r="A109" s="54" t="s">
        <v>516</v>
      </c>
      <c r="B109" s="59" t="s">
        <v>354</v>
      </c>
      <c r="C109" s="60"/>
      <c r="D109" s="60"/>
      <c r="E109" s="55" t="s">
        <v>517</v>
      </c>
      <c r="F109" s="56"/>
      <c r="G109" s="56"/>
      <c r="H109" s="48">
        <v>551704.17000000004</v>
      </c>
      <c r="I109" s="48">
        <v>551880.13</v>
      </c>
      <c r="J109" s="48">
        <v>624884.34</v>
      </c>
      <c r="K109" s="48">
        <v>624708.38</v>
      </c>
      <c r="L109" s="57"/>
    </row>
    <row r="110" spans="1:12" x14ac:dyDescent="0.3">
      <c r="A110" s="54" t="s">
        <v>518</v>
      </c>
      <c r="B110" s="59" t="s">
        <v>354</v>
      </c>
      <c r="C110" s="60"/>
      <c r="D110" s="60"/>
      <c r="E110" s="60"/>
      <c r="F110" s="55" t="s">
        <v>517</v>
      </c>
      <c r="G110" s="56"/>
      <c r="H110" s="48">
        <v>551704.17000000004</v>
      </c>
      <c r="I110" s="48">
        <v>551880.13</v>
      </c>
      <c r="J110" s="48">
        <v>624884.34</v>
      </c>
      <c r="K110" s="48">
        <v>624708.38</v>
      </c>
      <c r="L110" s="57"/>
    </row>
    <row r="111" spans="1:12" x14ac:dyDescent="0.3">
      <c r="A111" s="61" t="s">
        <v>519</v>
      </c>
      <c r="B111" s="59" t="s">
        <v>354</v>
      </c>
      <c r="C111" s="60"/>
      <c r="D111" s="60"/>
      <c r="E111" s="60"/>
      <c r="F111" s="60"/>
      <c r="G111" s="62" t="s">
        <v>520</v>
      </c>
      <c r="H111" s="63">
        <v>436853.97</v>
      </c>
      <c r="I111" s="63">
        <v>437029.93</v>
      </c>
      <c r="J111" s="63">
        <v>495623.07</v>
      </c>
      <c r="K111" s="63">
        <v>495447.11</v>
      </c>
      <c r="L111" s="64"/>
    </row>
    <row r="112" spans="1:12" x14ac:dyDescent="0.3">
      <c r="A112" s="61" t="s">
        <v>521</v>
      </c>
      <c r="B112" s="59" t="s">
        <v>354</v>
      </c>
      <c r="C112" s="60"/>
      <c r="D112" s="60"/>
      <c r="E112" s="60"/>
      <c r="F112" s="60"/>
      <c r="G112" s="62" t="s">
        <v>522</v>
      </c>
      <c r="H112" s="63">
        <v>99194.5</v>
      </c>
      <c r="I112" s="63">
        <v>99194.5</v>
      </c>
      <c r="J112" s="63">
        <v>110451.75</v>
      </c>
      <c r="K112" s="63">
        <v>110451.75</v>
      </c>
      <c r="L112" s="64"/>
    </row>
    <row r="113" spans="1:12" x14ac:dyDescent="0.3">
      <c r="A113" s="61" t="s">
        <v>1012</v>
      </c>
      <c r="B113" s="59" t="s">
        <v>354</v>
      </c>
      <c r="C113" s="60"/>
      <c r="D113" s="60"/>
      <c r="E113" s="60"/>
      <c r="F113" s="60"/>
      <c r="G113" s="62" t="s">
        <v>1013</v>
      </c>
      <c r="H113" s="63">
        <v>0</v>
      </c>
      <c r="I113" s="63">
        <v>0</v>
      </c>
      <c r="J113" s="63">
        <v>274.2</v>
      </c>
      <c r="K113" s="63">
        <v>274.2</v>
      </c>
      <c r="L113" s="64"/>
    </row>
    <row r="114" spans="1:12" x14ac:dyDescent="0.3">
      <c r="A114" s="61" t="s">
        <v>523</v>
      </c>
      <c r="B114" s="59" t="s">
        <v>354</v>
      </c>
      <c r="C114" s="60"/>
      <c r="D114" s="60"/>
      <c r="E114" s="60"/>
      <c r="F114" s="60"/>
      <c r="G114" s="62" t="s">
        <v>524</v>
      </c>
      <c r="H114" s="63">
        <v>12126.45</v>
      </c>
      <c r="I114" s="63">
        <v>12126.45</v>
      </c>
      <c r="J114" s="63">
        <v>13234.65</v>
      </c>
      <c r="K114" s="63">
        <v>13234.65</v>
      </c>
      <c r="L114" s="64"/>
    </row>
    <row r="115" spans="1:12" x14ac:dyDescent="0.3">
      <c r="A115" s="61" t="s">
        <v>525</v>
      </c>
      <c r="B115" s="59" t="s">
        <v>354</v>
      </c>
      <c r="C115" s="60"/>
      <c r="D115" s="60"/>
      <c r="E115" s="60"/>
      <c r="F115" s="60"/>
      <c r="G115" s="62" t="s">
        <v>526</v>
      </c>
      <c r="H115" s="63">
        <v>3529.25</v>
      </c>
      <c r="I115" s="63">
        <v>3529.25</v>
      </c>
      <c r="J115" s="63">
        <v>5300.67</v>
      </c>
      <c r="K115" s="63">
        <v>5300.67</v>
      </c>
      <c r="L115" s="64"/>
    </row>
    <row r="116" spans="1:12" x14ac:dyDescent="0.3">
      <c r="A116" s="65" t="s">
        <v>354</v>
      </c>
      <c r="B116" s="59" t="s">
        <v>354</v>
      </c>
      <c r="C116" s="60"/>
      <c r="D116" s="60"/>
      <c r="E116" s="60"/>
      <c r="F116" s="60"/>
      <c r="G116" s="66" t="s">
        <v>354</v>
      </c>
      <c r="H116" s="67"/>
      <c r="I116" s="67"/>
      <c r="J116" s="67"/>
      <c r="K116" s="67"/>
      <c r="L116" s="68"/>
    </row>
    <row r="117" spans="1:12" x14ac:dyDescent="0.3">
      <c r="A117" s="54" t="s">
        <v>527</v>
      </c>
      <c r="B117" s="59" t="s">
        <v>354</v>
      </c>
      <c r="C117" s="60"/>
      <c r="D117" s="60"/>
      <c r="E117" s="55" t="s">
        <v>528</v>
      </c>
      <c r="F117" s="56"/>
      <c r="G117" s="56"/>
      <c r="H117" s="48">
        <v>166031.98000000001</v>
      </c>
      <c r="I117" s="48">
        <v>146184.82</v>
      </c>
      <c r="J117" s="48">
        <v>174284.35</v>
      </c>
      <c r="K117" s="48">
        <v>194131.51</v>
      </c>
      <c r="L117" s="57"/>
    </row>
    <row r="118" spans="1:12" x14ac:dyDescent="0.3">
      <c r="A118" s="54" t="s">
        <v>529</v>
      </c>
      <c r="B118" s="59" t="s">
        <v>354</v>
      </c>
      <c r="C118" s="60"/>
      <c r="D118" s="60"/>
      <c r="E118" s="60"/>
      <c r="F118" s="55" t="s">
        <v>528</v>
      </c>
      <c r="G118" s="56"/>
      <c r="H118" s="48">
        <v>166031.98000000001</v>
      </c>
      <c r="I118" s="48">
        <v>146184.82</v>
      </c>
      <c r="J118" s="48">
        <v>174284.35</v>
      </c>
      <c r="K118" s="48">
        <v>194131.51</v>
      </c>
      <c r="L118" s="57"/>
    </row>
    <row r="119" spans="1:12" x14ac:dyDescent="0.3">
      <c r="A119" s="61" t="s">
        <v>530</v>
      </c>
      <c r="B119" s="59" t="s">
        <v>354</v>
      </c>
      <c r="C119" s="60"/>
      <c r="D119" s="60"/>
      <c r="E119" s="60"/>
      <c r="F119" s="60"/>
      <c r="G119" s="62" t="s">
        <v>531</v>
      </c>
      <c r="H119" s="63">
        <v>68515.149999999994</v>
      </c>
      <c r="I119" s="63">
        <v>69422.039999999994</v>
      </c>
      <c r="J119" s="63">
        <v>93551.67</v>
      </c>
      <c r="K119" s="63">
        <v>92644.78</v>
      </c>
      <c r="L119" s="64"/>
    </row>
    <row r="120" spans="1:12" x14ac:dyDescent="0.3">
      <c r="A120" s="61" t="s">
        <v>532</v>
      </c>
      <c r="B120" s="59" t="s">
        <v>354</v>
      </c>
      <c r="C120" s="60"/>
      <c r="D120" s="60"/>
      <c r="E120" s="60"/>
      <c r="F120" s="60"/>
      <c r="G120" s="62" t="s">
        <v>533</v>
      </c>
      <c r="H120" s="63">
        <v>228.02</v>
      </c>
      <c r="I120" s="63">
        <v>228.02</v>
      </c>
      <c r="J120" s="63">
        <v>228.02</v>
      </c>
      <c r="K120" s="63">
        <v>228.02</v>
      </c>
      <c r="L120" s="64"/>
    </row>
    <row r="121" spans="1:12" x14ac:dyDescent="0.3">
      <c r="A121" s="61" t="s">
        <v>534</v>
      </c>
      <c r="B121" s="59" t="s">
        <v>354</v>
      </c>
      <c r="C121" s="60"/>
      <c r="D121" s="60"/>
      <c r="E121" s="60"/>
      <c r="F121" s="60"/>
      <c r="G121" s="62" t="s">
        <v>535</v>
      </c>
      <c r="H121" s="63">
        <v>4467.58</v>
      </c>
      <c r="I121" s="63">
        <v>4467.6099999999997</v>
      </c>
      <c r="J121" s="63">
        <v>4508.95</v>
      </c>
      <c r="K121" s="63">
        <v>4508.92</v>
      </c>
      <c r="L121" s="64"/>
    </row>
    <row r="122" spans="1:12" x14ac:dyDescent="0.3">
      <c r="A122" s="61" t="s">
        <v>536</v>
      </c>
      <c r="B122" s="59" t="s">
        <v>354</v>
      </c>
      <c r="C122" s="60"/>
      <c r="D122" s="60"/>
      <c r="E122" s="60"/>
      <c r="F122" s="60"/>
      <c r="G122" s="62" t="s">
        <v>537</v>
      </c>
      <c r="H122" s="63">
        <v>40907.65</v>
      </c>
      <c r="I122" s="63">
        <v>20152.14</v>
      </c>
      <c r="J122" s="63">
        <v>20891.990000000002</v>
      </c>
      <c r="K122" s="63">
        <v>41647.5</v>
      </c>
      <c r="L122" s="64"/>
    </row>
    <row r="123" spans="1:12" x14ac:dyDescent="0.3">
      <c r="A123" s="61" t="s">
        <v>538</v>
      </c>
      <c r="B123" s="59" t="s">
        <v>354</v>
      </c>
      <c r="C123" s="60"/>
      <c r="D123" s="60"/>
      <c r="E123" s="60"/>
      <c r="F123" s="60"/>
      <c r="G123" s="62" t="s">
        <v>539</v>
      </c>
      <c r="H123" s="63">
        <v>37735.589999999997</v>
      </c>
      <c r="I123" s="63">
        <v>37735.61</v>
      </c>
      <c r="J123" s="63">
        <v>37571.31</v>
      </c>
      <c r="K123" s="63">
        <v>37571.29</v>
      </c>
      <c r="L123" s="64"/>
    </row>
    <row r="124" spans="1:12" x14ac:dyDescent="0.3">
      <c r="A124" s="61" t="s">
        <v>540</v>
      </c>
      <c r="B124" s="59" t="s">
        <v>354</v>
      </c>
      <c r="C124" s="60"/>
      <c r="D124" s="60"/>
      <c r="E124" s="60"/>
      <c r="F124" s="60"/>
      <c r="G124" s="62" t="s">
        <v>541</v>
      </c>
      <c r="H124" s="63">
        <v>9262.42</v>
      </c>
      <c r="I124" s="63">
        <v>9263.83</v>
      </c>
      <c r="J124" s="63">
        <v>10983.16</v>
      </c>
      <c r="K124" s="63">
        <v>10981.75</v>
      </c>
      <c r="L124" s="64"/>
    </row>
    <row r="125" spans="1:12" x14ac:dyDescent="0.3">
      <c r="A125" s="61" t="s">
        <v>542</v>
      </c>
      <c r="B125" s="59" t="s">
        <v>354</v>
      </c>
      <c r="C125" s="60"/>
      <c r="D125" s="60"/>
      <c r="E125" s="60"/>
      <c r="F125" s="60"/>
      <c r="G125" s="62" t="s">
        <v>543</v>
      </c>
      <c r="H125" s="63">
        <v>569.20000000000005</v>
      </c>
      <c r="I125" s="63">
        <v>569.20000000000005</v>
      </c>
      <c r="J125" s="63">
        <v>854.92</v>
      </c>
      <c r="K125" s="63">
        <v>854.92</v>
      </c>
      <c r="L125" s="64"/>
    </row>
    <row r="126" spans="1:12" x14ac:dyDescent="0.3">
      <c r="A126" s="61" t="s">
        <v>544</v>
      </c>
      <c r="B126" s="59" t="s">
        <v>354</v>
      </c>
      <c r="C126" s="60"/>
      <c r="D126" s="60"/>
      <c r="E126" s="60"/>
      <c r="F126" s="60"/>
      <c r="G126" s="62" t="s">
        <v>545</v>
      </c>
      <c r="H126" s="63">
        <v>4346.37</v>
      </c>
      <c r="I126" s="63">
        <v>4346.37</v>
      </c>
      <c r="J126" s="63">
        <v>5694.33</v>
      </c>
      <c r="K126" s="63">
        <v>5694.33</v>
      </c>
      <c r="L126" s="64"/>
    </row>
    <row r="127" spans="1:12" x14ac:dyDescent="0.3">
      <c r="A127" s="65" t="s">
        <v>354</v>
      </c>
      <c r="B127" s="59" t="s">
        <v>354</v>
      </c>
      <c r="C127" s="60"/>
      <c r="D127" s="60"/>
      <c r="E127" s="60"/>
      <c r="F127" s="60"/>
      <c r="G127" s="66" t="s">
        <v>354</v>
      </c>
      <c r="H127" s="67"/>
      <c r="I127" s="67"/>
      <c r="J127" s="67"/>
      <c r="K127" s="67"/>
      <c r="L127" s="68"/>
    </row>
    <row r="128" spans="1:12" x14ac:dyDescent="0.3">
      <c r="A128" s="54" t="s">
        <v>546</v>
      </c>
      <c r="B128" s="59" t="s">
        <v>354</v>
      </c>
      <c r="C128" s="60"/>
      <c r="D128" s="60"/>
      <c r="E128" s="55" t="s">
        <v>547</v>
      </c>
      <c r="F128" s="56"/>
      <c r="G128" s="56"/>
      <c r="H128" s="48">
        <v>816756.38</v>
      </c>
      <c r="I128" s="48">
        <v>878529.02</v>
      </c>
      <c r="J128" s="48">
        <v>962819.98</v>
      </c>
      <c r="K128" s="48">
        <v>901047.34</v>
      </c>
      <c r="L128" s="57"/>
    </row>
    <row r="129" spans="1:12" x14ac:dyDescent="0.3">
      <c r="A129" s="54" t="s">
        <v>548</v>
      </c>
      <c r="B129" s="59" t="s">
        <v>354</v>
      </c>
      <c r="C129" s="60"/>
      <c r="D129" s="60"/>
      <c r="E129" s="60"/>
      <c r="F129" s="55" t="s">
        <v>547</v>
      </c>
      <c r="G129" s="56"/>
      <c r="H129" s="48">
        <v>816756.38</v>
      </c>
      <c r="I129" s="48">
        <v>878529.02</v>
      </c>
      <c r="J129" s="48">
        <v>962819.98</v>
      </c>
      <c r="K129" s="48">
        <v>901047.34</v>
      </c>
      <c r="L129" s="57"/>
    </row>
    <row r="130" spans="1:12" x14ac:dyDescent="0.3">
      <c r="A130" s="61" t="s">
        <v>549</v>
      </c>
      <c r="B130" s="59" t="s">
        <v>354</v>
      </c>
      <c r="C130" s="60"/>
      <c r="D130" s="60"/>
      <c r="E130" s="60"/>
      <c r="F130" s="60"/>
      <c r="G130" s="62" t="s">
        <v>550</v>
      </c>
      <c r="H130" s="63">
        <v>792060.35</v>
      </c>
      <c r="I130" s="63">
        <v>866181.01</v>
      </c>
      <c r="J130" s="63">
        <v>962819.98</v>
      </c>
      <c r="K130" s="63">
        <v>888699.32</v>
      </c>
      <c r="L130" s="64"/>
    </row>
    <row r="131" spans="1:12" x14ac:dyDescent="0.3">
      <c r="A131" s="61" t="s">
        <v>1016</v>
      </c>
      <c r="B131" s="59" t="s">
        <v>354</v>
      </c>
      <c r="C131" s="60"/>
      <c r="D131" s="60"/>
      <c r="E131" s="60"/>
      <c r="F131" s="60"/>
      <c r="G131" s="62" t="s">
        <v>1017</v>
      </c>
      <c r="H131" s="63">
        <v>24696.03</v>
      </c>
      <c r="I131" s="63">
        <v>12348.01</v>
      </c>
      <c r="J131" s="63">
        <v>0</v>
      </c>
      <c r="K131" s="63">
        <v>12348.02</v>
      </c>
      <c r="L131" s="64"/>
    </row>
    <row r="132" spans="1:12" x14ac:dyDescent="0.3">
      <c r="A132" s="65" t="s">
        <v>354</v>
      </c>
      <c r="B132" s="59" t="s">
        <v>354</v>
      </c>
      <c r="C132" s="60"/>
      <c r="D132" s="60"/>
      <c r="E132" s="60"/>
      <c r="F132" s="60"/>
      <c r="G132" s="66" t="s">
        <v>354</v>
      </c>
      <c r="H132" s="67"/>
      <c r="I132" s="67"/>
      <c r="J132" s="67"/>
      <c r="K132" s="67"/>
      <c r="L132" s="68"/>
    </row>
    <row r="133" spans="1:12" x14ac:dyDescent="0.3">
      <c r="A133" s="54" t="s">
        <v>551</v>
      </c>
      <c r="B133" s="59" t="s">
        <v>354</v>
      </c>
      <c r="C133" s="60"/>
      <c r="D133" s="60"/>
      <c r="E133" s="55" t="s">
        <v>390</v>
      </c>
      <c r="F133" s="56"/>
      <c r="G133" s="56"/>
      <c r="H133" s="48">
        <v>0</v>
      </c>
      <c r="I133" s="48">
        <v>0</v>
      </c>
      <c r="J133" s="48">
        <v>5287.5</v>
      </c>
      <c r="K133" s="48">
        <v>5287.5</v>
      </c>
      <c r="L133" s="57"/>
    </row>
    <row r="134" spans="1:12" x14ac:dyDescent="0.3">
      <c r="A134" s="54" t="s">
        <v>552</v>
      </c>
      <c r="B134" s="59" t="s">
        <v>354</v>
      </c>
      <c r="C134" s="60"/>
      <c r="D134" s="60"/>
      <c r="E134" s="60"/>
      <c r="F134" s="55" t="s">
        <v>390</v>
      </c>
      <c r="G134" s="56"/>
      <c r="H134" s="48">
        <v>0</v>
      </c>
      <c r="I134" s="48">
        <v>0</v>
      </c>
      <c r="J134" s="48">
        <v>5287.5</v>
      </c>
      <c r="K134" s="48">
        <v>5287.5</v>
      </c>
      <c r="L134" s="57"/>
    </row>
    <row r="135" spans="1:12" x14ac:dyDescent="0.3">
      <c r="A135" s="61" t="s">
        <v>553</v>
      </c>
      <c r="B135" s="59" t="s">
        <v>354</v>
      </c>
      <c r="C135" s="60"/>
      <c r="D135" s="60"/>
      <c r="E135" s="60"/>
      <c r="F135" s="60"/>
      <c r="G135" s="62" t="s">
        <v>403</v>
      </c>
      <c r="H135" s="63">
        <v>0</v>
      </c>
      <c r="I135" s="63">
        <v>0</v>
      </c>
      <c r="J135" s="63">
        <v>5287.5</v>
      </c>
      <c r="K135" s="63">
        <v>5287.5</v>
      </c>
      <c r="L135" s="64"/>
    </row>
    <row r="136" spans="1:12" x14ac:dyDescent="0.3">
      <c r="A136" s="54" t="s">
        <v>354</v>
      </c>
      <c r="B136" s="59" t="s">
        <v>354</v>
      </c>
      <c r="C136" s="60"/>
      <c r="D136" s="60"/>
      <c r="E136" s="55" t="s">
        <v>354</v>
      </c>
      <c r="F136" s="56"/>
      <c r="G136" s="56"/>
      <c r="H136" s="53"/>
      <c r="I136" s="53"/>
      <c r="J136" s="53"/>
      <c r="K136" s="53"/>
      <c r="L136" s="56"/>
    </row>
    <row r="137" spans="1:12" x14ac:dyDescent="0.3">
      <c r="A137" s="54" t="s">
        <v>554</v>
      </c>
      <c r="B137" s="59" t="s">
        <v>354</v>
      </c>
      <c r="C137" s="60"/>
      <c r="D137" s="55" t="s">
        <v>555</v>
      </c>
      <c r="E137" s="56"/>
      <c r="F137" s="56"/>
      <c r="G137" s="56"/>
      <c r="H137" s="48">
        <v>11582382.869999999</v>
      </c>
      <c r="I137" s="48">
        <v>3400521.9</v>
      </c>
      <c r="J137" s="48">
        <v>3678455.04</v>
      </c>
      <c r="K137" s="48">
        <v>11860316.01</v>
      </c>
      <c r="L137" s="57"/>
    </row>
    <row r="138" spans="1:12" x14ac:dyDescent="0.3">
      <c r="A138" s="54" t="s">
        <v>556</v>
      </c>
      <c r="B138" s="59" t="s">
        <v>354</v>
      </c>
      <c r="C138" s="60"/>
      <c r="D138" s="60"/>
      <c r="E138" s="55" t="s">
        <v>555</v>
      </c>
      <c r="F138" s="56"/>
      <c r="G138" s="56"/>
      <c r="H138" s="48">
        <v>11582382.869999999</v>
      </c>
      <c r="I138" s="48">
        <v>3400521.9</v>
      </c>
      <c r="J138" s="48">
        <v>3678455.04</v>
      </c>
      <c r="K138" s="48">
        <v>11860316.01</v>
      </c>
      <c r="L138" s="57"/>
    </row>
    <row r="139" spans="1:12" x14ac:dyDescent="0.3">
      <c r="A139" s="54" t="s">
        <v>557</v>
      </c>
      <c r="B139" s="59" t="s">
        <v>354</v>
      </c>
      <c r="C139" s="60"/>
      <c r="D139" s="60"/>
      <c r="E139" s="60"/>
      <c r="F139" s="55" t="s">
        <v>555</v>
      </c>
      <c r="G139" s="56"/>
      <c r="H139" s="48">
        <v>11582382.869999999</v>
      </c>
      <c r="I139" s="48">
        <v>3400521.9</v>
      </c>
      <c r="J139" s="48">
        <v>3678455.04</v>
      </c>
      <c r="K139" s="48">
        <v>11860316.01</v>
      </c>
      <c r="L139" s="57"/>
    </row>
    <row r="140" spans="1:12" x14ac:dyDescent="0.3">
      <c r="A140" s="61" t="s">
        <v>558</v>
      </c>
      <c r="B140" s="59" t="s">
        <v>354</v>
      </c>
      <c r="C140" s="60"/>
      <c r="D140" s="60"/>
      <c r="E140" s="60"/>
      <c r="F140" s="60"/>
      <c r="G140" s="62" t="s">
        <v>559</v>
      </c>
      <c r="H140" s="63">
        <v>11582382.869999999</v>
      </c>
      <c r="I140" s="63">
        <v>3400521.9</v>
      </c>
      <c r="J140" s="63">
        <v>3678455.04</v>
      </c>
      <c r="K140" s="63">
        <v>11860316.01</v>
      </c>
      <c r="L140" s="64"/>
    </row>
    <row r="141" spans="1:12" x14ac:dyDescent="0.3">
      <c r="A141" s="54" t="s">
        <v>354</v>
      </c>
      <c r="B141" s="59" t="s">
        <v>354</v>
      </c>
      <c r="C141" s="60"/>
      <c r="D141" s="55" t="s">
        <v>354</v>
      </c>
      <c r="E141" s="56"/>
      <c r="F141" s="56"/>
      <c r="G141" s="56"/>
      <c r="H141" s="53"/>
      <c r="I141" s="53"/>
      <c r="J141" s="53"/>
      <c r="K141" s="53"/>
      <c r="L141" s="56"/>
    </row>
    <row r="142" spans="1:12" x14ac:dyDescent="0.3">
      <c r="A142" s="54" t="s">
        <v>560</v>
      </c>
      <c r="B142" s="58" t="s">
        <v>354</v>
      </c>
      <c r="C142" s="55" t="s">
        <v>561</v>
      </c>
      <c r="D142" s="56"/>
      <c r="E142" s="56"/>
      <c r="F142" s="56"/>
      <c r="G142" s="56"/>
      <c r="H142" s="48">
        <v>4343040.33</v>
      </c>
      <c r="I142" s="48">
        <v>51576.21</v>
      </c>
      <c r="J142" s="48">
        <v>2034.25</v>
      </c>
      <c r="K142" s="48">
        <v>4293498.37</v>
      </c>
      <c r="L142" s="57"/>
    </row>
    <row r="143" spans="1:12" x14ac:dyDescent="0.3">
      <c r="A143" s="54" t="s">
        <v>562</v>
      </c>
      <c r="B143" s="59" t="s">
        <v>354</v>
      </c>
      <c r="C143" s="60"/>
      <c r="D143" s="55" t="s">
        <v>563</v>
      </c>
      <c r="E143" s="56"/>
      <c r="F143" s="56"/>
      <c r="G143" s="56"/>
      <c r="H143" s="48">
        <v>4343040.33</v>
      </c>
      <c r="I143" s="48">
        <v>51576.21</v>
      </c>
      <c r="J143" s="48">
        <v>2034.25</v>
      </c>
      <c r="K143" s="48">
        <v>4293498.37</v>
      </c>
      <c r="L143" s="57"/>
    </row>
    <row r="144" spans="1:12" x14ac:dyDescent="0.3">
      <c r="A144" s="54" t="s">
        <v>564</v>
      </c>
      <c r="B144" s="59" t="s">
        <v>354</v>
      </c>
      <c r="C144" s="60"/>
      <c r="D144" s="60"/>
      <c r="E144" s="55" t="s">
        <v>565</v>
      </c>
      <c r="F144" s="56"/>
      <c r="G144" s="56"/>
      <c r="H144" s="48">
        <v>3929916.87</v>
      </c>
      <c r="I144" s="48">
        <v>51253.79</v>
      </c>
      <c r="J144" s="48">
        <v>0</v>
      </c>
      <c r="K144" s="48">
        <v>3878663.08</v>
      </c>
      <c r="L144" s="57"/>
    </row>
    <row r="145" spans="1:12" x14ac:dyDescent="0.3">
      <c r="A145" s="54" t="s">
        <v>566</v>
      </c>
      <c r="B145" s="59" t="s">
        <v>354</v>
      </c>
      <c r="C145" s="60"/>
      <c r="D145" s="60"/>
      <c r="E145" s="60"/>
      <c r="F145" s="55" t="s">
        <v>565</v>
      </c>
      <c r="G145" s="56"/>
      <c r="H145" s="48">
        <v>3929916.87</v>
      </c>
      <c r="I145" s="48">
        <v>51253.79</v>
      </c>
      <c r="J145" s="48">
        <v>0</v>
      </c>
      <c r="K145" s="48">
        <v>3878663.08</v>
      </c>
      <c r="L145" s="57"/>
    </row>
    <row r="146" spans="1:12" x14ac:dyDescent="0.3">
      <c r="A146" s="61" t="s">
        <v>567</v>
      </c>
      <c r="B146" s="59" t="s">
        <v>354</v>
      </c>
      <c r="C146" s="60"/>
      <c r="D146" s="60"/>
      <c r="E146" s="60"/>
      <c r="F146" s="60"/>
      <c r="G146" s="62" t="s">
        <v>568</v>
      </c>
      <c r="H146" s="63">
        <v>3929916.87</v>
      </c>
      <c r="I146" s="63">
        <v>51253.79</v>
      </c>
      <c r="J146" s="63">
        <v>0</v>
      </c>
      <c r="K146" s="63">
        <v>3878663.08</v>
      </c>
      <c r="L146" s="64"/>
    </row>
    <row r="147" spans="1:12" x14ac:dyDescent="0.3">
      <c r="A147" s="65" t="s">
        <v>354</v>
      </c>
      <c r="B147" s="59" t="s">
        <v>354</v>
      </c>
      <c r="C147" s="60"/>
      <c r="D147" s="60"/>
      <c r="E147" s="60"/>
      <c r="F147" s="60"/>
      <c r="G147" s="66" t="s">
        <v>354</v>
      </c>
      <c r="H147" s="67"/>
      <c r="I147" s="67"/>
      <c r="J147" s="67"/>
      <c r="K147" s="67"/>
      <c r="L147" s="68"/>
    </row>
    <row r="148" spans="1:12" x14ac:dyDescent="0.3">
      <c r="A148" s="54" t="s">
        <v>569</v>
      </c>
      <c r="B148" s="59" t="s">
        <v>354</v>
      </c>
      <c r="C148" s="60"/>
      <c r="D148" s="60"/>
      <c r="E148" s="55" t="s">
        <v>570</v>
      </c>
      <c r="F148" s="56"/>
      <c r="G148" s="56"/>
      <c r="H148" s="48">
        <v>6271.48</v>
      </c>
      <c r="I148" s="48">
        <v>322.42</v>
      </c>
      <c r="J148" s="48">
        <v>0</v>
      </c>
      <c r="K148" s="48">
        <v>5949.06</v>
      </c>
      <c r="L148" s="57"/>
    </row>
    <row r="149" spans="1:12" x14ac:dyDescent="0.3">
      <c r="A149" s="54" t="s">
        <v>571</v>
      </c>
      <c r="B149" s="59" t="s">
        <v>354</v>
      </c>
      <c r="C149" s="60"/>
      <c r="D149" s="60"/>
      <c r="E149" s="60"/>
      <c r="F149" s="55" t="s">
        <v>570</v>
      </c>
      <c r="G149" s="56"/>
      <c r="H149" s="48">
        <v>6271.48</v>
      </c>
      <c r="I149" s="48">
        <v>322.42</v>
      </c>
      <c r="J149" s="48">
        <v>0</v>
      </c>
      <c r="K149" s="48">
        <v>5949.06</v>
      </c>
      <c r="L149" s="57"/>
    </row>
    <row r="150" spans="1:12" x14ac:dyDescent="0.3">
      <c r="A150" s="61" t="s">
        <v>572</v>
      </c>
      <c r="B150" s="59" t="s">
        <v>354</v>
      </c>
      <c r="C150" s="60"/>
      <c r="D150" s="60"/>
      <c r="E150" s="60"/>
      <c r="F150" s="60"/>
      <c r="G150" s="62" t="s">
        <v>573</v>
      </c>
      <c r="H150" s="63">
        <v>6271.48</v>
      </c>
      <c r="I150" s="63">
        <v>322.42</v>
      </c>
      <c r="J150" s="63">
        <v>0</v>
      </c>
      <c r="K150" s="63">
        <v>5949.06</v>
      </c>
      <c r="L150" s="64"/>
    </row>
    <row r="151" spans="1:12" x14ac:dyDescent="0.3">
      <c r="A151" s="65" t="s">
        <v>354</v>
      </c>
      <c r="B151" s="59" t="s">
        <v>354</v>
      </c>
      <c r="C151" s="60"/>
      <c r="D151" s="60"/>
      <c r="E151" s="60"/>
      <c r="F151" s="60"/>
      <c r="G151" s="66" t="s">
        <v>354</v>
      </c>
      <c r="H151" s="67"/>
      <c r="I151" s="67"/>
      <c r="J151" s="67"/>
      <c r="K151" s="67"/>
      <c r="L151" s="68"/>
    </row>
    <row r="152" spans="1:12" x14ac:dyDescent="0.3">
      <c r="A152" s="54" t="s">
        <v>574</v>
      </c>
      <c r="B152" s="59" t="s">
        <v>354</v>
      </c>
      <c r="C152" s="60"/>
      <c r="D152" s="60"/>
      <c r="E152" s="55" t="s">
        <v>575</v>
      </c>
      <c r="F152" s="56"/>
      <c r="G152" s="56"/>
      <c r="H152" s="48">
        <v>406851.98</v>
      </c>
      <c r="I152" s="48">
        <v>0</v>
      </c>
      <c r="J152" s="48">
        <v>2034.25</v>
      </c>
      <c r="K152" s="48">
        <v>408886.23</v>
      </c>
      <c r="L152" s="57"/>
    </row>
    <row r="153" spans="1:12" x14ac:dyDescent="0.3">
      <c r="A153" s="54" t="s">
        <v>576</v>
      </c>
      <c r="B153" s="59" t="s">
        <v>354</v>
      </c>
      <c r="C153" s="60"/>
      <c r="D153" s="60"/>
      <c r="E153" s="60"/>
      <c r="F153" s="55" t="s">
        <v>575</v>
      </c>
      <c r="G153" s="56"/>
      <c r="H153" s="48">
        <v>406851.98</v>
      </c>
      <c r="I153" s="48">
        <v>0</v>
      </c>
      <c r="J153" s="48">
        <v>2034.25</v>
      </c>
      <c r="K153" s="48">
        <v>408886.23</v>
      </c>
      <c r="L153" s="57"/>
    </row>
    <row r="154" spans="1:12" x14ac:dyDescent="0.3">
      <c r="A154" s="61" t="s">
        <v>577</v>
      </c>
      <c r="B154" s="59" t="s">
        <v>354</v>
      </c>
      <c r="C154" s="60"/>
      <c r="D154" s="60"/>
      <c r="E154" s="60"/>
      <c r="F154" s="60"/>
      <c r="G154" s="62" t="s">
        <v>578</v>
      </c>
      <c r="H154" s="63">
        <v>36261.089999999997</v>
      </c>
      <c r="I154" s="63">
        <v>0</v>
      </c>
      <c r="J154" s="63">
        <v>181.3</v>
      </c>
      <c r="K154" s="63">
        <v>36442.39</v>
      </c>
      <c r="L154" s="64"/>
    </row>
    <row r="155" spans="1:12" x14ac:dyDescent="0.3">
      <c r="A155" s="61" t="s">
        <v>579</v>
      </c>
      <c r="B155" s="59" t="s">
        <v>354</v>
      </c>
      <c r="C155" s="60"/>
      <c r="D155" s="60"/>
      <c r="E155" s="60"/>
      <c r="F155" s="60"/>
      <c r="G155" s="62" t="s">
        <v>580</v>
      </c>
      <c r="H155" s="63">
        <v>370590.89</v>
      </c>
      <c r="I155" s="63">
        <v>0</v>
      </c>
      <c r="J155" s="63">
        <v>1852.95</v>
      </c>
      <c r="K155" s="63">
        <v>372443.84</v>
      </c>
      <c r="L155" s="64"/>
    </row>
    <row r="156" spans="1:12" x14ac:dyDescent="0.3">
      <c r="A156" s="54" t="s">
        <v>354</v>
      </c>
      <c r="B156" s="59" t="s">
        <v>354</v>
      </c>
      <c r="C156" s="60"/>
      <c r="D156" s="55" t="s">
        <v>354</v>
      </c>
      <c r="E156" s="56"/>
      <c r="F156" s="56"/>
      <c r="G156" s="56"/>
      <c r="H156" s="53"/>
      <c r="I156" s="53"/>
      <c r="J156" s="53"/>
      <c r="K156" s="53"/>
      <c r="L156" s="56"/>
    </row>
    <row r="157" spans="1:12" x14ac:dyDescent="0.3">
      <c r="A157" s="54" t="s">
        <v>58</v>
      </c>
      <c r="B157" s="55" t="s">
        <v>581</v>
      </c>
      <c r="C157" s="56"/>
      <c r="D157" s="56"/>
      <c r="E157" s="56"/>
      <c r="F157" s="56"/>
      <c r="G157" s="56"/>
      <c r="H157" s="48">
        <v>6366387.6600000001</v>
      </c>
      <c r="I157" s="48">
        <v>6148436.8300000001</v>
      </c>
      <c r="J157" s="48">
        <v>2551334.79</v>
      </c>
      <c r="K157" s="48">
        <v>9963489.6999999993</v>
      </c>
      <c r="L157" s="48">
        <f>I157-J157</f>
        <v>3597102.04</v>
      </c>
    </row>
    <row r="158" spans="1:12" x14ac:dyDescent="0.3">
      <c r="A158" s="54" t="s">
        <v>582</v>
      </c>
      <c r="B158" s="58" t="s">
        <v>354</v>
      </c>
      <c r="C158" s="55" t="s">
        <v>583</v>
      </c>
      <c r="D158" s="56"/>
      <c r="E158" s="56"/>
      <c r="F158" s="56"/>
      <c r="G158" s="56"/>
      <c r="H158" s="48">
        <v>5326205.95</v>
      </c>
      <c r="I158" s="48">
        <v>5451428.4299999997</v>
      </c>
      <c r="J158" s="48">
        <v>2549491.58</v>
      </c>
      <c r="K158" s="48">
        <v>8228142.7999999998</v>
      </c>
      <c r="L158" s="48"/>
    </row>
    <row r="159" spans="1:12" x14ac:dyDescent="0.3">
      <c r="A159" s="54" t="s">
        <v>584</v>
      </c>
      <c r="B159" s="59" t="s">
        <v>354</v>
      </c>
      <c r="C159" s="60"/>
      <c r="D159" s="55" t="s">
        <v>585</v>
      </c>
      <c r="E159" s="56"/>
      <c r="F159" s="56"/>
      <c r="G159" s="56"/>
      <c r="H159" s="48">
        <v>4392062.78</v>
      </c>
      <c r="I159" s="48">
        <v>4978661.46</v>
      </c>
      <c r="J159" s="48">
        <v>2549491.58</v>
      </c>
      <c r="K159" s="48">
        <v>6821232.6600000001</v>
      </c>
      <c r="L159" s="48"/>
    </row>
    <row r="160" spans="1:12" x14ac:dyDescent="0.3">
      <c r="A160" s="54" t="s">
        <v>586</v>
      </c>
      <c r="B160" s="59" t="s">
        <v>354</v>
      </c>
      <c r="C160" s="60"/>
      <c r="D160" s="60"/>
      <c r="E160" s="55" t="s">
        <v>587</v>
      </c>
      <c r="F160" s="56"/>
      <c r="G160" s="56"/>
      <c r="H160" s="48">
        <v>82140.47</v>
      </c>
      <c r="I160" s="48">
        <v>100232.79</v>
      </c>
      <c r="J160" s="48">
        <v>53270.43</v>
      </c>
      <c r="K160" s="48">
        <v>129102.83</v>
      </c>
      <c r="L160" s="48"/>
    </row>
    <row r="161" spans="1:12" x14ac:dyDescent="0.3">
      <c r="A161" s="54" t="s">
        <v>610</v>
      </c>
      <c r="B161" s="59" t="s">
        <v>354</v>
      </c>
      <c r="C161" s="60"/>
      <c r="D161" s="60"/>
      <c r="E161" s="60"/>
      <c r="F161" s="55" t="s">
        <v>611</v>
      </c>
      <c r="G161" s="56"/>
      <c r="H161" s="48">
        <v>82140.47</v>
      </c>
      <c r="I161" s="48">
        <v>100232.79</v>
      </c>
      <c r="J161" s="48">
        <v>53270.43</v>
      </c>
      <c r="K161" s="48">
        <v>129102.83</v>
      </c>
      <c r="L161" s="48">
        <f>I161-J161</f>
        <v>46962.359999999993</v>
      </c>
    </row>
    <row r="162" spans="1:12" x14ac:dyDescent="0.3">
      <c r="A162" s="61" t="s">
        <v>612</v>
      </c>
      <c r="B162" s="59" t="s">
        <v>354</v>
      </c>
      <c r="C162" s="60"/>
      <c r="D162" s="60"/>
      <c r="E162" s="60"/>
      <c r="F162" s="60"/>
      <c r="G162" s="62" t="s">
        <v>591</v>
      </c>
      <c r="H162" s="63">
        <v>52596.08</v>
      </c>
      <c r="I162" s="63">
        <v>29611.99</v>
      </c>
      <c r="J162" s="63">
        <v>0</v>
      </c>
      <c r="K162" s="63">
        <v>82208.070000000007</v>
      </c>
      <c r="L162" s="63"/>
    </row>
    <row r="163" spans="1:12" x14ac:dyDescent="0.3">
      <c r="A163" s="61" t="s">
        <v>613</v>
      </c>
      <c r="B163" s="59" t="s">
        <v>354</v>
      </c>
      <c r="C163" s="60"/>
      <c r="D163" s="60"/>
      <c r="E163" s="60"/>
      <c r="F163" s="60"/>
      <c r="G163" s="62" t="s">
        <v>593</v>
      </c>
      <c r="H163" s="63">
        <v>6076.4</v>
      </c>
      <c r="I163" s="63">
        <v>42504.38</v>
      </c>
      <c r="J163" s="63">
        <v>46545.16</v>
      </c>
      <c r="K163" s="63">
        <v>2035.62</v>
      </c>
      <c r="L163" s="63"/>
    </row>
    <row r="164" spans="1:12" x14ac:dyDescent="0.3">
      <c r="A164" s="61" t="s">
        <v>614</v>
      </c>
      <c r="B164" s="59" t="s">
        <v>354</v>
      </c>
      <c r="C164" s="60"/>
      <c r="D164" s="60"/>
      <c r="E164" s="60"/>
      <c r="F164" s="60"/>
      <c r="G164" s="62" t="s">
        <v>595</v>
      </c>
      <c r="H164" s="63">
        <v>6725.27</v>
      </c>
      <c r="I164" s="63">
        <v>8166.13</v>
      </c>
      <c r="J164" s="63">
        <v>6725.27</v>
      </c>
      <c r="K164" s="63">
        <v>8166.13</v>
      </c>
      <c r="L164" s="63"/>
    </row>
    <row r="165" spans="1:12" x14ac:dyDescent="0.3">
      <c r="A165" s="61" t="s">
        <v>615</v>
      </c>
      <c r="B165" s="59" t="s">
        <v>354</v>
      </c>
      <c r="C165" s="60"/>
      <c r="D165" s="60"/>
      <c r="E165" s="60"/>
      <c r="F165" s="60"/>
      <c r="G165" s="62" t="s">
        <v>597</v>
      </c>
      <c r="H165" s="63">
        <v>10519.21</v>
      </c>
      <c r="I165" s="63">
        <v>13826.46</v>
      </c>
      <c r="J165" s="63">
        <v>0</v>
      </c>
      <c r="K165" s="63">
        <v>24345.67</v>
      </c>
      <c r="L165" s="63"/>
    </row>
    <row r="166" spans="1:12" x14ac:dyDescent="0.3">
      <c r="A166" s="61" t="s">
        <v>616</v>
      </c>
      <c r="B166" s="59" t="s">
        <v>354</v>
      </c>
      <c r="C166" s="60"/>
      <c r="D166" s="60"/>
      <c r="E166" s="60"/>
      <c r="F166" s="60"/>
      <c r="G166" s="62" t="s">
        <v>599</v>
      </c>
      <c r="H166" s="63">
        <v>4207.7</v>
      </c>
      <c r="I166" s="63">
        <v>5530.58</v>
      </c>
      <c r="J166" s="63">
        <v>0</v>
      </c>
      <c r="K166" s="63">
        <v>9738.2800000000007</v>
      </c>
      <c r="L166" s="63"/>
    </row>
    <row r="167" spans="1:12" x14ac:dyDescent="0.3">
      <c r="A167" s="61" t="s">
        <v>618</v>
      </c>
      <c r="B167" s="59" t="s">
        <v>354</v>
      </c>
      <c r="C167" s="60"/>
      <c r="D167" s="60"/>
      <c r="E167" s="60"/>
      <c r="F167" s="60"/>
      <c r="G167" s="62" t="s">
        <v>605</v>
      </c>
      <c r="H167" s="63">
        <v>13.66</v>
      </c>
      <c r="I167" s="63">
        <v>13.68</v>
      </c>
      <c r="J167" s="63">
        <v>0</v>
      </c>
      <c r="K167" s="63">
        <v>27.34</v>
      </c>
      <c r="L167" s="63"/>
    </row>
    <row r="168" spans="1:12" x14ac:dyDescent="0.3">
      <c r="A168" s="61" t="s">
        <v>619</v>
      </c>
      <c r="B168" s="59" t="s">
        <v>354</v>
      </c>
      <c r="C168" s="60"/>
      <c r="D168" s="60"/>
      <c r="E168" s="60"/>
      <c r="F168" s="60"/>
      <c r="G168" s="62" t="s">
        <v>607</v>
      </c>
      <c r="H168" s="63">
        <v>2002.15</v>
      </c>
      <c r="I168" s="63">
        <v>579.57000000000005</v>
      </c>
      <c r="J168" s="63">
        <v>0</v>
      </c>
      <c r="K168" s="63">
        <v>2581.7199999999998</v>
      </c>
      <c r="L168" s="63"/>
    </row>
    <row r="169" spans="1:12" x14ac:dyDescent="0.3">
      <c r="A169" s="65" t="s">
        <v>354</v>
      </c>
      <c r="B169" s="59" t="s">
        <v>354</v>
      </c>
      <c r="C169" s="60"/>
      <c r="D169" s="60"/>
      <c r="E169" s="60"/>
      <c r="F169" s="60"/>
      <c r="G169" s="66" t="s">
        <v>354</v>
      </c>
      <c r="H169" s="67"/>
      <c r="I169" s="67"/>
      <c r="J169" s="67"/>
      <c r="K169" s="67"/>
      <c r="L169" s="67"/>
    </row>
    <row r="170" spans="1:12" x14ac:dyDescent="0.3">
      <c r="A170" s="54" t="s">
        <v>621</v>
      </c>
      <c r="B170" s="59" t="s">
        <v>354</v>
      </c>
      <c r="C170" s="60"/>
      <c r="D170" s="60"/>
      <c r="E170" s="55" t="s">
        <v>622</v>
      </c>
      <c r="F170" s="56"/>
      <c r="G170" s="56"/>
      <c r="H170" s="48">
        <v>4255880.88</v>
      </c>
      <c r="I170" s="48">
        <v>4828089.6399999997</v>
      </c>
      <c r="J170" s="48">
        <v>2475884.0099999998</v>
      </c>
      <c r="K170" s="48">
        <v>6608086.5099999998</v>
      </c>
      <c r="L170" s="48"/>
    </row>
    <row r="171" spans="1:12" x14ac:dyDescent="0.3">
      <c r="A171" s="54" t="s">
        <v>623</v>
      </c>
      <c r="B171" s="59" t="s">
        <v>354</v>
      </c>
      <c r="C171" s="60"/>
      <c r="D171" s="60"/>
      <c r="E171" s="60"/>
      <c r="F171" s="55" t="s">
        <v>589</v>
      </c>
      <c r="G171" s="56"/>
      <c r="H171" s="48">
        <v>550316.26</v>
      </c>
      <c r="I171" s="48">
        <v>680507.13</v>
      </c>
      <c r="J171" s="48">
        <v>385521.33</v>
      </c>
      <c r="K171" s="48">
        <v>845302.06</v>
      </c>
      <c r="L171" s="48">
        <f>I171-J171</f>
        <v>294985.8</v>
      </c>
    </row>
    <row r="172" spans="1:12" x14ac:dyDescent="0.3">
      <c r="A172" s="61" t="s">
        <v>624</v>
      </c>
      <c r="B172" s="59" t="s">
        <v>354</v>
      </c>
      <c r="C172" s="60"/>
      <c r="D172" s="60"/>
      <c r="E172" s="60"/>
      <c r="F172" s="60"/>
      <c r="G172" s="62" t="s">
        <v>591</v>
      </c>
      <c r="H172" s="63">
        <v>289450.38</v>
      </c>
      <c r="I172" s="63">
        <v>156486.62</v>
      </c>
      <c r="J172" s="63">
        <v>281.72000000000003</v>
      </c>
      <c r="K172" s="63">
        <v>445655.28</v>
      </c>
      <c r="L172" s="63"/>
    </row>
    <row r="173" spans="1:12" x14ac:dyDescent="0.3">
      <c r="A173" s="61" t="s">
        <v>625</v>
      </c>
      <c r="B173" s="59" t="s">
        <v>354</v>
      </c>
      <c r="C173" s="60"/>
      <c r="D173" s="60"/>
      <c r="E173" s="60"/>
      <c r="F173" s="60"/>
      <c r="G173" s="62" t="s">
        <v>593</v>
      </c>
      <c r="H173" s="63">
        <v>35092.559999999998</v>
      </c>
      <c r="I173" s="63">
        <v>359705.26</v>
      </c>
      <c r="J173" s="63">
        <v>344154.34</v>
      </c>
      <c r="K173" s="63">
        <v>50643.48</v>
      </c>
      <c r="L173" s="63"/>
    </row>
    <row r="174" spans="1:12" x14ac:dyDescent="0.3">
      <c r="A174" s="61" t="s">
        <v>626</v>
      </c>
      <c r="B174" s="59" t="s">
        <v>354</v>
      </c>
      <c r="C174" s="60"/>
      <c r="D174" s="60"/>
      <c r="E174" s="60"/>
      <c r="F174" s="60"/>
      <c r="G174" s="62" t="s">
        <v>595</v>
      </c>
      <c r="H174" s="63">
        <v>32814.11</v>
      </c>
      <c r="I174" s="63">
        <v>52882.48</v>
      </c>
      <c r="J174" s="63">
        <v>32814.11</v>
      </c>
      <c r="K174" s="63">
        <v>52882.48</v>
      </c>
      <c r="L174" s="63"/>
    </row>
    <row r="175" spans="1:12" x14ac:dyDescent="0.3">
      <c r="A175" s="61" t="s">
        <v>629</v>
      </c>
      <c r="B175" s="59" t="s">
        <v>354</v>
      </c>
      <c r="C175" s="60"/>
      <c r="D175" s="60"/>
      <c r="E175" s="60"/>
      <c r="F175" s="60"/>
      <c r="G175" s="62" t="s">
        <v>597</v>
      </c>
      <c r="H175" s="63">
        <v>81655.759999999995</v>
      </c>
      <c r="I175" s="63">
        <v>45342.42</v>
      </c>
      <c r="J175" s="63">
        <v>0</v>
      </c>
      <c r="K175" s="63">
        <v>126998.18</v>
      </c>
      <c r="L175" s="63"/>
    </row>
    <row r="176" spans="1:12" x14ac:dyDescent="0.3">
      <c r="A176" s="61" t="s">
        <v>630</v>
      </c>
      <c r="B176" s="59" t="s">
        <v>354</v>
      </c>
      <c r="C176" s="60"/>
      <c r="D176" s="60"/>
      <c r="E176" s="60"/>
      <c r="F176" s="60"/>
      <c r="G176" s="62" t="s">
        <v>599</v>
      </c>
      <c r="H176" s="63">
        <v>25555.29</v>
      </c>
      <c r="I176" s="63">
        <v>13478.4</v>
      </c>
      <c r="J176" s="63">
        <v>0</v>
      </c>
      <c r="K176" s="63">
        <v>39033.69</v>
      </c>
      <c r="L176" s="63"/>
    </row>
    <row r="177" spans="1:12" x14ac:dyDescent="0.3">
      <c r="A177" s="61" t="s">
        <v>631</v>
      </c>
      <c r="B177" s="59" t="s">
        <v>354</v>
      </c>
      <c r="C177" s="60"/>
      <c r="D177" s="60"/>
      <c r="E177" s="60"/>
      <c r="F177" s="60"/>
      <c r="G177" s="62" t="s">
        <v>601</v>
      </c>
      <c r="H177" s="63">
        <v>3207.35</v>
      </c>
      <c r="I177" s="63">
        <v>1691.58</v>
      </c>
      <c r="J177" s="63">
        <v>0</v>
      </c>
      <c r="K177" s="63">
        <v>4898.93</v>
      </c>
      <c r="L177" s="63"/>
    </row>
    <row r="178" spans="1:12" x14ac:dyDescent="0.3">
      <c r="A178" s="61" t="s">
        <v>632</v>
      </c>
      <c r="B178" s="59" t="s">
        <v>354</v>
      </c>
      <c r="C178" s="60"/>
      <c r="D178" s="60"/>
      <c r="E178" s="60"/>
      <c r="F178" s="60"/>
      <c r="G178" s="62" t="s">
        <v>603</v>
      </c>
      <c r="H178" s="63">
        <v>21240.84</v>
      </c>
      <c r="I178" s="63">
        <v>15855.23</v>
      </c>
      <c r="J178" s="63">
        <v>4387.4799999999996</v>
      </c>
      <c r="K178" s="63">
        <v>32708.59</v>
      </c>
      <c r="L178" s="63"/>
    </row>
    <row r="179" spans="1:12" x14ac:dyDescent="0.3">
      <c r="A179" s="61" t="s">
        <v>633</v>
      </c>
      <c r="B179" s="59" t="s">
        <v>354</v>
      </c>
      <c r="C179" s="60"/>
      <c r="D179" s="60"/>
      <c r="E179" s="60"/>
      <c r="F179" s="60"/>
      <c r="G179" s="62" t="s">
        <v>605</v>
      </c>
      <c r="H179" s="63">
        <v>614.88</v>
      </c>
      <c r="I179" s="63">
        <v>321.10000000000002</v>
      </c>
      <c r="J179" s="63">
        <v>0</v>
      </c>
      <c r="K179" s="63">
        <v>935.98</v>
      </c>
      <c r="L179" s="63"/>
    </row>
    <row r="180" spans="1:12" x14ac:dyDescent="0.3">
      <c r="A180" s="61" t="s">
        <v>634</v>
      </c>
      <c r="B180" s="59" t="s">
        <v>354</v>
      </c>
      <c r="C180" s="60"/>
      <c r="D180" s="60"/>
      <c r="E180" s="60"/>
      <c r="F180" s="60"/>
      <c r="G180" s="62" t="s">
        <v>607</v>
      </c>
      <c r="H180" s="63">
        <v>46430.99</v>
      </c>
      <c r="I180" s="63">
        <v>24466.83</v>
      </c>
      <c r="J180" s="63">
        <v>0</v>
      </c>
      <c r="K180" s="63">
        <v>70897.820000000007</v>
      </c>
      <c r="L180" s="63"/>
    </row>
    <row r="181" spans="1:12" x14ac:dyDescent="0.3">
      <c r="A181" s="61" t="s">
        <v>635</v>
      </c>
      <c r="B181" s="59" t="s">
        <v>354</v>
      </c>
      <c r="C181" s="60"/>
      <c r="D181" s="60"/>
      <c r="E181" s="60"/>
      <c r="F181" s="60"/>
      <c r="G181" s="62" t="s">
        <v>636</v>
      </c>
      <c r="H181" s="63">
        <v>12158.9</v>
      </c>
      <c r="I181" s="63">
        <v>9346.01</v>
      </c>
      <c r="J181" s="63">
        <v>3883.68</v>
      </c>
      <c r="K181" s="63">
        <v>17621.23</v>
      </c>
      <c r="L181" s="63"/>
    </row>
    <row r="182" spans="1:12" x14ac:dyDescent="0.3">
      <c r="A182" s="61" t="s">
        <v>637</v>
      </c>
      <c r="B182" s="59" t="s">
        <v>354</v>
      </c>
      <c r="C182" s="60"/>
      <c r="D182" s="60"/>
      <c r="E182" s="60"/>
      <c r="F182" s="60"/>
      <c r="G182" s="62" t="s">
        <v>609</v>
      </c>
      <c r="H182" s="63">
        <v>2095.1999999999998</v>
      </c>
      <c r="I182" s="63">
        <v>931.2</v>
      </c>
      <c r="J182" s="63">
        <v>0</v>
      </c>
      <c r="K182" s="63">
        <v>3026.4</v>
      </c>
      <c r="L182" s="63"/>
    </row>
    <row r="183" spans="1:12" x14ac:dyDescent="0.3">
      <c r="A183" s="65" t="s">
        <v>354</v>
      </c>
      <c r="B183" s="59" t="s">
        <v>354</v>
      </c>
      <c r="C183" s="60"/>
      <c r="D183" s="60"/>
      <c r="E183" s="60"/>
      <c r="F183" s="60"/>
      <c r="G183" s="66" t="s">
        <v>354</v>
      </c>
      <c r="H183" s="67"/>
      <c r="I183" s="67"/>
      <c r="J183" s="67"/>
      <c r="K183" s="67"/>
      <c r="L183" s="67"/>
    </row>
    <row r="184" spans="1:12" x14ac:dyDescent="0.3">
      <c r="A184" s="54" t="s">
        <v>638</v>
      </c>
      <c r="B184" s="59" t="s">
        <v>354</v>
      </c>
      <c r="C184" s="60"/>
      <c r="D184" s="60"/>
      <c r="E184" s="60"/>
      <c r="F184" s="55" t="s">
        <v>611</v>
      </c>
      <c r="G184" s="56"/>
      <c r="H184" s="48">
        <v>3705564.62</v>
      </c>
      <c r="I184" s="48">
        <v>4147582.51</v>
      </c>
      <c r="J184" s="48">
        <v>2090362.68</v>
      </c>
      <c r="K184" s="48">
        <v>5762784.4500000002</v>
      </c>
      <c r="L184" s="48">
        <f>I184-J184</f>
        <v>2057219.8299999998</v>
      </c>
    </row>
    <row r="185" spans="1:12" x14ac:dyDescent="0.3">
      <c r="A185" s="61" t="s">
        <v>639</v>
      </c>
      <c r="B185" s="59" t="s">
        <v>354</v>
      </c>
      <c r="C185" s="60"/>
      <c r="D185" s="60"/>
      <c r="E185" s="60"/>
      <c r="F185" s="60"/>
      <c r="G185" s="62" t="s">
        <v>591</v>
      </c>
      <c r="H185" s="63">
        <v>1655182.47</v>
      </c>
      <c r="I185" s="63">
        <v>1082684.1399999999</v>
      </c>
      <c r="J185" s="63">
        <v>9536.67</v>
      </c>
      <c r="K185" s="63">
        <v>2728329.94</v>
      </c>
      <c r="L185" s="63"/>
    </row>
    <row r="186" spans="1:12" x14ac:dyDescent="0.3">
      <c r="A186" s="61" t="s">
        <v>640</v>
      </c>
      <c r="B186" s="59" t="s">
        <v>354</v>
      </c>
      <c r="C186" s="60"/>
      <c r="D186" s="60"/>
      <c r="E186" s="60"/>
      <c r="F186" s="60"/>
      <c r="G186" s="62" t="s">
        <v>593</v>
      </c>
      <c r="H186" s="63">
        <v>505801.88</v>
      </c>
      <c r="I186" s="63">
        <v>1948955.61</v>
      </c>
      <c r="J186" s="63">
        <v>1825015.38</v>
      </c>
      <c r="K186" s="63">
        <v>629742.11</v>
      </c>
      <c r="L186" s="63"/>
    </row>
    <row r="187" spans="1:12" x14ac:dyDescent="0.3">
      <c r="A187" s="61" t="s">
        <v>641</v>
      </c>
      <c r="B187" s="59" t="s">
        <v>354</v>
      </c>
      <c r="C187" s="60"/>
      <c r="D187" s="60"/>
      <c r="E187" s="60"/>
      <c r="F187" s="60"/>
      <c r="G187" s="62" t="s">
        <v>595</v>
      </c>
      <c r="H187" s="63">
        <v>200776.4</v>
      </c>
      <c r="I187" s="63">
        <v>325286.61</v>
      </c>
      <c r="J187" s="63">
        <v>201280.58</v>
      </c>
      <c r="K187" s="63">
        <v>324782.43</v>
      </c>
      <c r="L187" s="63"/>
    </row>
    <row r="188" spans="1:12" x14ac:dyDescent="0.3">
      <c r="A188" s="61" t="s">
        <v>642</v>
      </c>
      <c r="B188" s="59" t="s">
        <v>354</v>
      </c>
      <c r="C188" s="60"/>
      <c r="D188" s="60"/>
      <c r="E188" s="60"/>
      <c r="F188" s="60"/>
      <c r="G188" s="62" t="s">
        <v>628</v>
      </c>
      <c r="H188" s="63">
        <v>4463.42</v>
      </c>
      <c r="I188" s="63">
        <v>11595.77</v>
      </c>
      <c r="J188" s="63">
        <v>2151.61</v>
      </c>
      <c r="K188" s="63">
        <v>13907.58</v>
      </c>
      <c r="L188" s="63"/>
    </row>
    <row r="189" spans="1:12" x14ac:dyDescent="0.3">
      <c r="A189" s="61" t="s">
        <v>645</v>
      </c>
      <c r="B189" s="59" t="s">
        <v>354</v>
      </c>
      <c r="C189" s="60"/>
      <c r="D189" s="60"/>
      <c r="E189" s="60"/>
      <c r="F189" s="60"/>
      <c r="G189" s="62" t="s">
        <v>597</v>
      </c>
      <c r="H189" s="63">
        <v>553086.19999999995</v>
      </c>
      <c r="I189" s="63">
        <v>305566.21000000002</v>
      </c>
      <c r="J189" s="63">
        <v>0.08</v>
      </c>
      <c r="K189" s="63">
        <v>858652.33</v>
      </c>
      <c r="L189" s="63"/>
    </row>
    <row r="190" spans="1:12" x14ac:dyDescent="0.3">
      <c r="A190" s="61" t="s">
        <v>646</v>
      </c>
      <c r="B190" s="59" t="s">
        <v>354</v>
      </c>
      <c r="C190" s="60"/>
      <c r="D190" s="60"/>
      <c r="E190" s="60"/>
      <c r="F190" s="60"/>
      <c r="G190" s="62" t="s">
        <v>599</v>
      </c>
      <c r="H190" s="63">
        <v>184543.5</v>
      </c>
      <c r="I190" s="63">
        <v>109429.17</v>
      </c>
      <c r="J190" s="63">
        <v>0</v>
      </c>
      <c r="K190" s="63">
        <v>293972.67</v>
      </c>
      <c r="L190" s="63"/>
    </row>
    <row r="191" spans="1:12" x14ac:dyDescent="0.3">
      <c r="A191" s="61" t="s">
        <v>647</v>
      </c>
      <c r="B191" s="59" t="s">
        <v>354</v>
      </c>
      <c r="C191" s="60"/>
      <c r="D191" s="60"/>
      <c r="E191" s="60"/>
      <c r="F191" s="60"/>
      <c r="G191" s="62" t="s">
        <v>601</v>
      </c>
      <c r="H191" s="63">
        <v>20669</v>
      </c>
      <c r="I191" s="63">
        <v>11410.55</v>
      </c>
      <c r="J191" s="63">
        <v>0</v>
      </c>
      <c r="K191" s="63">
        <v>32079.55</v>
      </c>
      <c r="L191" s="63"/>
    </row>
    <row r="192" spans="1:12" x14ac:dyDescent="0.3">
      <c r="A192" s="61" t="s">
        <v>648</v>
      </c>
      <c r="B192" s="59" t="s">
        <v>354</v>
      </c>
      <c r="C192" s="60"/>
      <c r="D192" s="60"/>
      <c r="E192" s="60"/>
      <c r="F192" s="60"/>
      <c r="G192" s="62" t="s">
        <v>603</v>
      </c>
      <c r="H192" s="63">
        <v>187905.41</v>
      </c>
      <c r="I192" s="63">
        <v>129437.68</v>
      </c>
      <c r="J192" s="63">
        <v>33088.39</v>
      </c>
      <c r="K192" s="63">
        <v>284254.7</v>
      </c>
      <c r="L192" s="63"/>
    </row>
    <row r="193" spans="1:12" x14ac:dyDescent="0.3">
      <c r="A193" s="61" t="s">
        <v>649</v>
      </c>
      <c r="B193" s="59" t="s">
        <v>354</v>
      </c>
      <c r="C193" s="60"/>
      <c r="D193" s="60"/>
      <c r="E193" s="60"/>
      <c r="F193" s="60"/>
      <c r="G193" s="62" t="s">
        <v>605</v>
      </c>
      <c r="H193" s="63">
        <v>7125.42</v>
      </c>
      <c r="I193" s="63">
        <v>4365.1499999999996</v>
      </c>
      <c r="J193" s="63">
        <v>0</v>
      </c>
      <c r="K193" s="63">
        <v>11490.57</v>
      </c>
      <c r="L193" s="63"/>
    </row>
    <row r="194" spans="1:12" x14ac:dyDescent="0.3">
      <c r="A194" s="61" t="s">
        <v>650</v>
      </c>
      <c r="B194" s="59" t="s">
        <v>354</v>
      </c>
      <c r="C194" s="60"/>
      <c r="D194" s="60"/>
      <c r="E194" s="60"/>
      <c r="F194" s="60"/>
      <c r="G194" s="62" t="s">
        <v>607</v>
      </c>
      <c r="H194" s="63">
        <v>333192.12</v>
      </c>
      <c r="I194" s="63">
        <v>173968.04</v>
      </c>
      <c r="J194" s="63">
        <v>1514.78</v>
      </c>
      <c r="K194" s="63">
        <v>505645.38</v>
      </c>
      <c r="L194" s="63"/>
    </row>
    <row r="195" spans="1:12" x14ac:dyDescent="0.3">
      <c r="A195" s="61" t="s">
        <v>651</v>
      </c>
      <c r="B195" s="59" t="s">
        <v>354</v>
      </c>
      <c r="C195" s="60"/>
      <c r="D195" s="60"/>
      <c r="E195" s="60"/>
      <c r="F195" s="60"/>
      <c r="G195" s="62" t="s">
        <v>636</v>
      </c>
      <c r="H195" s="63">
        <v>50136.32</v>
      </c>
      <c r="I195" s="63">
        <v>43687.839999999997</v>
      </c>
      <c r="J195" s="63">
        <v>17775.189999999999</v>
      </c>
      <c r="K195" s="63">
        <v>76048.97</v>
      </c>
      <c r="L195" s="63"/>
    </row>
    <row r="196" spans="1:12" x14ac:dyDescent="0.3">
      <c r="A196" s="61" t="s">
        <v>652</v>
      </c>
      <c r="B196" s="59" t="s">
        <v>354</v>
      </c>
      <c r="C196" s="60"/>
      <c r="D196" s="60"/>
      <c r="E196" s="60"/>
      <c r="F196" s="60"/>
      <c r="G196" s="62" t="s">
        <v>609</v>
      </c>
      <c r="H196" s="63">
        <v>2682.48</v>
      </c>
      <c r="I196" s="63">
        <v>1195.74</v>
      </c>
      <c r="J196" s="63">
        <v>0</v>
      </c>
      <c r="K196" s="63">
        <v>3878.22</v>
      </c>
      <c r="L196" s="63"/>
    </row>
    <row r="197" spans="1:12" x14ac:dyDescent="0.3">
      <c r="A197" s="65" t="s">
        <v>354</v>
      </c>
      <c r="B197" s="59" t="s">
        <v>354</v>
      </c>
      <c r="C197" s="60"/>
      <c r="D197" s="60"/>
      <c r="E197" s="60"/>
      <c r="F197" s="60"/>
      <c r="G197" s="66" t="s">
        <v>354</v>
      </c>
      <c r="H197" s="67"/>
      <c r="I197" s="67"/>
      <c r="J197" s="67"/>
      <c r="K197" s="67"/>
      <c r="L197" s="67"/>
    </row>
    <row r="198" spans="1:12" x14ac:dyDescent="0.3">
      <c r="A198" s="54" t="s">
        <v>653</v>
      </c>
      <c r="B198" s="59" t="s">
        <v>354</v>
      </c>
      <c r="C198" s="60"/>
      <c r="D198" s="60"/>
      <c r="E198" s="55" t="s">
        <v>654</v>
      </c>
      <c r="F198" s="56"/>
      <c r="G198" s="56"/>
      <c r="H198" s="48">
        <v>4564.45</v>
      </c>
      <c r="I198" s="48">
        <v>982.66</v>
      </c>
      <c r="J198" s="48">
        <v>0</v>
      </c>
      <c r="K198" s="48">
        <v>5547.11</v>
      </c>
      <c r="L198" s="48"/>
    </row>
    <row r="199" spans="1:12" x14ac:dyDescent="0.3">
      <c r="A199" s="54" t="s">
        <v>655</v>
      </c>
      <c r="B199" s="59" t="s">
        <v>354</v>
      </c>
      <c r="C199" s="60"/>
      <c r="D199" s="60"/>
      <c r="E199" s="60"/>
      <c r="F199" s="55" t="s">
        <v>589</v>
      </c>
      <c r="G199" s="56"/>
      <c r="H199" s="48">
        <v>4564.45</v>
      </c>
      <c r="I199" s="48">
        <v>982.66</v>
      </c>
      <c r="J199" s="48">
        <v>0</v>
      </c>
      <c r="K199" s="48">
        <v>5547.11</v>
      </c>
      <c r="L199" s="48">
        <f>I199-J199</f>
        <v>982.66</v>
      </c>
    </row>
    <row r="200" spans="1:12" x14ac:dyDescent="0.3">
      <c r="A200" s="61" t="s">
        <v>656</v>
      </c>
      <c r="B200" s="59" t="s">
        <v>354</v>
      </c>
      <c r="C200" s="60"/>
      <c r="D200" s="60"/>
      <c r="E200" s="60"/>
      <c r="F200" s="60"/>
      <c r="G200" s="62" t="s">
        <v>605</v>
      </c>
      <c r="H200" s="63">
        <v>27.32</v>
      </c>
      <c r="I200" s="63">
        <v>0</v>
      </c>
      <c r="J200" s="63">
        <v>0</v>
      </c>
      <c r="K200" s="63">
        <v>27.32</v>
      </c>
      <c r="L200" s="63"/>
    </row>
    <row r="201" spans="1:12" x14ac:dyDescent="0.3">
      <c r="A201" s="61" t="s">
        <v>657</v>
      </c>
      <c r="B201" s="59" t="s">
        <v>354</v>
      </c>
      <c r="C201" s="60"/>
      <c r="D201" s="60"/>
      <c r="E201" s="60"/>
      <c r="F201" s="60"/>
      <c r="G201" s="62" t="s">
        <v>636</v>
      </c>
      <c r="H201" s="63">
        <v>1017.13</v>
      </c>
      <c r="I201" s="63">
        <v>0</v>
      </c>
      <c r="J201" s="63">
        <v>0</v>
      </c>
      <c r="K201" s="63">
        <v>1017.13</v>
      </c>
      <c r="L201" s="63"/>
    </row>
    <row r="202" spans="1:12" x14ac:dyDescent="0.3">
      <c r="A202" s="61" t="s">
        <v>658</v>
      </c>
      <c r="B202" s="59" t="s">
        <v>354</v>
      </c>
      <c r="C202" s="60"/>
      <c r="D202" s="60"/>
      <c r="E202" s="60"/>
      <c r="F202" s="60"/>
      <c r="G202" s="62" t="s">
        <v>659</v>
      </c>
      <c r="H202" s="63">
        <v>3520</v>
      </c>
      <c r="I202" s="63">
        <v>982.66</v>
      </c>
      <c r="J202" s="63">
        <v>0</v>
      </c>
      <c r="K202" s="63">
        <v>4502.66</v>
      </c>
      <c r="L202" s="63"/>
    </row>
    <row r="203" spans="1:12" x14ac:dyDescent="0.3">
      <c r="A203" s="65" t="s">
        <v>354</v>
      </c>
      <c r="B203" s="59" t="s">
        <v>354</v>
      </c>
      <c r="C203" s="60"/>
      <c r="D203" s="60"/>
      <c r="E203" s="60"/>
      <c r="F203" s="60"/>
      <c r="G203" s="66" t="s">
        <v>354</v>
      </c>
      <c r="H203" s="67"/>
      <c r="I203" s="67"/>
      <c r="J203" s="67"/>
      <c r="K203" s="67"/>
      <c r="L203" s="67"/>
    </row>
    <row r="204" spans="1:12" x14ac:dyDescent="0.3">
      <c r="A204" s="54" t="s">
        <v>660</v>
      </c>
      <c r="B204" s="59" t="s">
        <v>354</v>
      </c>
      <c r="C204" s="60"/>
      <c r="D204" s="60"/>
      <c r="E204" s="55" t="s">
        <v>661</v>
      </c>
      <c r="F204" s="56"/>
      <c r="G204" s="56"/>
      <c r="H204" s="48">
        <v>49476.98</v>
      </c>
      <c r="I204" s="48">
        <v>49356.37</v>
      </c>
      <c r="J204" s="48">
        <v>20337.14</v>
      </c>
      <c r="K204" s="48">
        <v>78496.210000000006</v>
      </c>
      <c r="L204" s="48">
        <f>I204-J204</f>
        <v>29019.230000000003</v>
      </c>
    </row>
    <row r="205" spans="1:12" x14ac:dyDescent="0.3">
      <c r="A205" s="54" t="s">
        <v>662</v>
      </c>
      <c r="B205" s="59" t="s">
        <v>354</v>
      </c>
      <c r="C205" s="60"/>
      <c r="D205" s="60"/>
      <c r="E205" s="60"/>
      <c r="F205" s="55" t="s">
        <v>611</v>
      </c>
      <c r="G205" s="56"/>
      <c r="H205" s="48">
        <v>49476.98</v>
      </c>
      <c r="I205" s="48">
        <v>49356.37</v>
      </c>
      <c r="J205" s="48">
        <v>20337.14</v>
      </c>
      <c r="K205" s="48">
        <v>78496.210000000006</v>
      </c>
      <c r="L205" s="48"/>
    </row>
    <row r="206" spans="1:12" x14ac:dyDescent="0.3">
      <c r="A206" s="61" t="s">
        <v>663</v>
      </c>
      <c r="B206" s="59" t="s">
        <v>354</v>
      </c>
      <c r="C206" s="60"/>
      <c r="D206" s="60"/>
      <c r="E206" s="60"/>
      <c r="F206" s="60"/>
      <c r="G206" s="62" t="s">
        <v>591</v>
      </c>
      <c r="H206" s="63">
        <v>23864.29</v>
      </c>
      <c r="I206" s="63">
        <v>13131.76</v>
      </c>
      <c r="J206" s="63">
        <v>59.82</v>
      </c>
      <c r="K206" s="63">
        <v>36936.230000000003</v>
      </c>
      <c r="L206" s="63"/>
    </row>
    <row r="207" spans="1:12" x14ac:dyDescent="0.3">
      <c r="A207" s="61" t="s">
        <v>664</v>
      </c>
      <c r="B207" s="59" t="s">
        <v>354</v>
      </c>
      <c r="C207" s="60"/>
      <c r="D207" s="60"/>
      <c r="E207" s="60"/>
      <c r="F207" s="60"/>
      <c r="G207" s="62" t="s">
        <v>593</v>
      </c>
      <c r="H207" s="63">
        <v>1371.21</v>
      </c>
      <c r="I207" s="63">
        <v>14192.94</v>
      </c>
      <c r="J207" s="63">
        <v>16563.13</v>
      </c>
      <c r="K207" s="63">
        <v>-998.98</v>
      </c>
      <c r="L207" s="63"/>
    </row>
    <row r="208" spans="1:12" x14ac:dyDescent="0.3">
      <c r="A208" s="61" t="s">
        <v>665</v>
      </c>
      <c r="B208" s="59" t="s">
        <v>354</v>
      </c>
      <c r="C208" s="60"/>
      <c r="D208" s="60"/>
      <c r="E208" s="60"/>
      <c r="F208" s="60"/>
      <c r="G208" s="62" t="s">
        <v>595</v>
      </c>
      <c r="H208" s="63">
        <v>2604.75</v>
      </c>
      <c r="I208" s="63">
        <v>3727.72</v>
      </c>
      <c r="J208" s="63">
        <v>2604.75</v>
      </c>
      <c r="K208" s="63">
        <v>3727.72</v>
      </c>
      <c r="L208" s="63"/>
    </row>
    <row r="209" spans="1:12" x14ac:dyDescent="0.3">
      <c r="A209" s="61" t="s">
        <v>666</v>
      </c>
      <c r="B209" s="59" t="s">
        <v>354</v>
      </c>
      <c r="C209" s="60"/>
      <c r="D209" s="60"/>
      <c r="E209" s="60"/>
      <c r="F209" s="60"/>
      <c r="G209" s="62" t="s">
        <v>628</v>
      </c>
      <c r="H209" s="63">
        <v>0</v>
      </c>
      <c r="I209" s="63">
        <v>1062.26</v>
      </c>
      <c r="J209" s="63">
        <v>0</v>
      </c>
      <c r="K209" s="63">
        <v>1062.26</v>
      </c>
      <c r="L209" s="63"/>
    </row>
    <row r="210" spans="1:12" x14ac:dyDescent="0.3">
      <c r="A210" s="61" t="s">
        <v>667</v>
      </c>
      <c r="B210" s="59" t="s">
        <v>354</v>
      </c>
      <c r="C210" s="60"/>
      <c r="D210" s="60"/>
      <c r="E210" s="60"/>
      <c r="F210" s="60"/>
      <c r="G210" s="62" t="s">
        <v>597</v>
      </c>
      <c r="H210" s="63">
        <v>6396.72</v>
      </c>
      <c r="I210" s="63">
        <v>3552.97</v>
      </c>
      <c r="J210" s="63">
        <v>0</v>
      </c>
      <c r="K210" s="63">
        <v>9949.69</v>
      </c>
      <c r="L210" s="63"/>
    </row>
    <row r="211" spans="1:12" x14ac:dyDescent="0.3">
      <c r="A211" s="61" t="s">
        <v>668</v>
      </c>
      <c r="B211" s="59" t="s">
        <v>354</v>
      </c>
      <c r="C211" s="60"/>
      <c r="D211" s="60"/>
      <c r="E211" s="60"/>
      <c r="F211" s="60"/>
      <c r="G211" s="62" t="s">
        <v>599</v>
      </c>
      <c r="H211" s="63">
        <v>1909.21</v>
      </c>
      <c r="I211" s="63">
        <v>1932.39</v>
      </c>
      <c r="J211" s="63">
        <v>0</v>
      </c>
      <c r="K211" s="63">
        <v>3841.6</v>
      </c>
      <c r="L211" s="63"/>
    </row>
    <row r="212" spans="1:12" x14ac:dyDescent="0.3">
      <c r="A212" s="61" t="s">
        <v>669</v>
      </c>
      <c r="B212" s="59" t="s">
        <v>354</v>
      </c>
      <c r="C212" s="60"/>
      <c r="D212" s="60"/>
      <c r="E212" s="60"/>
      <c r="F212" s="60"/>
      <c r="G212" s="62" t="s">
        <v>601</v>
      </c>
      <c r="H212" s="63">
        <v>238.95</v>
      </c>
      <c r="I212" s="63">
        <v>132.52000000000001</v>
      </c>
      <c r="J212" s="63">
        <v>0</v>
      </c>
      <c r="K212" s="63">
        <v>371.47</v>
      </c>
      <c r="L212" s="63"/>
    </row>
    <row r="213" spans="1:12" x14ac:dyDescent="0.3">
      <c r="A213" s="61" t="s">
        <v>670</v>
      </c>
      <c r="B213" s="59" t="s">
        <v>354</v>
      </c>
      <c r="C213" s="60"/>
      <c r="D213" s="60"/>
      <c r="E213" s="60"/>
      <c r="F213" s="60"/>
      <c r="G213" s="62" t="s">
        <v>603</v>
      </c>
      <c r="H213" s="63">
        <v>3135.2</v>
      </c>
      <c r="I213" s="63">
        <v>2642.61</v>
      </c>
      <c r="J213" s="63">
        <v>652.69000000000005</v>
      </c>
      <c r="K213" s="63">
        <v>5125.12</v>
      </c>
      <c r="L213" s="63"/>
    </row>
    <row r="214" spans="1:12" x14ac:dyDescent="0.3">
      <c r="A214" s="61" t="s">
        <v>671</v>
      </c>
      <c r="B214" s="59" t="s">
        <v>354</v>
      </c>
      <c r="C214" s="60"/>
      <c r="D214" s="60"/>
      <c r="E214" s="60"/>
      <c r="F214" s="60"/>
      <c r="G214" s="62" t="s">
        <v>605</v>
      </c>
      <c r="H214" s="63">
        <v>230.55</v>
      </c>
      <c r="I214" s="63">
        <v>128.1</v>
      </c>
      <c r="J214" s="63">
        <v>0</v>
      </c>
      <c r="K214" s="63">
        <v>358.65</v>
      </c>
      <c r="L214" s="63"/>
    </row>
    <row r="215" spans="1:12" x14ac:dyDescent="0.3">
      <c r="A215" s="61" t="s">
        <v>672</v>
      </c>
      <c r="B215" s="59" t="s">
        <v>354</v>
      </c>
      <c r="C215" s="60"/>
      <c r="D215" s="60"/>
      <c r="E215" s="60"/>
      <c r="F215" s="60"/>
      <c r="G215" s="62" t="s">
        <v>607</v>
      </c>
      <c r="H215" s="63">
        <v>7124.94</v>
      </c>
      <c r="I215" s="63">
        <v>5669.15</v>
      </c>
      <c r="J215" s="63">
        <v>0</v>
      </c>
      <c r="K215" s="63">
        <v>12794.09</v>
      </c>
      <c r="L215" s="63"/>
    </row>
    <row r="216" spans="1:12" x14ac:dyDescent="0.3">
      <c r="A216" s="61" t="s">
        <v>673</v>
      </c>
      <c r="B216" s="59" t="s">
        <v>354</v>
      </c>
      <c r="C216" s="60"/>
      <c r="D216" s="60"/>
      <c r="E216" s="60"/>
      <c r="F216" s="60"/>
      <c r="G216" s="62" t="s">
        <v>636</v>
      </c>
      <c r="H216" s="63">
        <v>2601.16</v>
      </c>
      <c r="I216" s="63">
        <v>3183.95</v>
      </c>
      <c r="J216" s="63">
        <v>456.75</v>
      </c>
      <c r="K216" s="63">
        <v>5328.36</v>
      </c>
      <c r="L216" s="63"/>
    </row>
    <row r="217" spans="1:12" x14ac:dyDescent="0.3">
      <c r="A217" s="65" t="s">
        <v>354</v>
      </c>
      <c r="B217" s="59" t="s">
        <v>354</v>
      </c>
      <c r="C217" s="60"/>
      <c r="D217" s="60"/>
      <c r="E217" s="60"/>
      <c r="F217" s="60"/>
      <c r="G217" s="66" t="s">
        <v>354</v>
      </c>
      <c r="H217" s="67"/>
      <c r="I217" s="67"/>
      <c r="J217" s="67"/>
      <c r="K217" s="67"/>
      <c r="L217" s="67"/>
    </row>
    <row r="218" spans="1:12" x14ac:dyDescent="0.3">
      <c r="A218" s="54" t="s">
        <v>675</v>
      </c>
      <c r="B218" s="59" t="s">
        <v>354</v>
      </c>
      <c r="C218" s="60"/>
      <c r="D218" s="55" t="s">
        <v>676</v>
      </c>
      <c r="E218" s="56"/>
      <c r="F218" s="56"/>
      <c r="G218" s="56"/>
      <c r="H218" s="48">
        <v>934143.17</v>
      </c>
      <c r="I218" s="48">
        <v>472766.97</v>
      </c>
      <c r="J218" s="48">
        <v>0</v>
      </c>
      <c r="K218" s="48">
        <v>1406910.14</v>
      </c>
      <c r="L218" s="48">
        <f>I218-J218</f>
        <v>472766.97</v>
      </c>
    </row>
    <row r="219" spans="1:12" x14ac:dyDescent="0.3">
      <c r="A219" s="54" t="s">
        <v>677</v>
      </c>
      <c r="B219" s="59" t="s">
        <v>354</v>
      </c>
      <c r="C219" s="60"/>
      <c r="D219" s="60"/>
      <c r="E219" s="55" t="s">
        <v>676</v>
      </c>
      <c r="F219" s="56"/>
      <c r="G219" s="56"/>
      <c r="H219" s="48">
        <v>934143.17</v>
      </c>
      <c r="I219" s="48">
        <v>472766.97</v>
      </c>
      <c r="J219" s="48">
        <v>0</v>
      </c>
      <c r="K219" s="48">
        <v>1406910.14</v>
      </c>
      <c r="L219" s="48"/>
    </row>
    <row r="220" spans="1:12" x14ac:dyDescent="0.3">
      <c r="A220" s="54" t="s">
        <v>678</v>
      </c>
      <c r="B220" s="59" t="s">
        <v>354</v>
      </c>
      <c r="C220" s="60"/>
      <c r="D220" s="60"/>
      <c r="E220" s="60"/>
      <c r="F220" s="55" t="s">
        <v>676</v>
      </c>
      <c r="G220" s="56"/>
      <c r="H220" s="48">
        <v>934143.17</v>
      </c>
      <c r="I220" s="48">
        <v>472766.97</v>
      </c>
      <c r="J220" s="48">
        <v>0</v>
      </c>
      <c r="K220" s="48">
        <v>1406910.14</v>
      </c>
      <c r="L220" s="48"/>
    </row>
    <row r="221" spans="1:12" x14ac:dyDescent="0.3">
      <c r="A221" s="61" t="s">
        <v>679</v>
      </c>
      <c r="B221" s="59" t="s">
        <v>354</v>
      </c>
      <c r="C221" s="60"/>
      <c r="D221" s="60"/>
      <c r="E221" s="60"/>
      <c r="F221" s="60"/>
      <c r="G221" s="62" t="s">
        <v>680</v>
      </c>
      <c r="H221" s="63">
        <v>33643.199999999997</v>
      </c>
      <c r="I221" s="63">
        <v>16821.599999999999</v>
      </c>
      <c r="J221" s="63">
        <v>0</v>
      </c>
      <c r="K221" s="63">
        <v>50464.800000000003</v>
      </c>
      <c r="L221" s="63">
        <f t="shared" ref="L221:L229" si="0">I221-J221</f>
        <v>16821.599999999999</v>
      </c>
    </row>
    <row r="222" spans="1:12" x14ac:dyDescent="0.3">
      <c r="A222" s="61" t="s">
        <v>681</v>
      </c>
      <c r="B222" s="59" t="s">
        <v>354</v>
      </c>
      <c r="C222" s="60"/>
      <c r="D222" s="60"/>
      <c r="E222" s="60"/>
      <c r="F222" s="60"/>
      <c r="G222" s="62" t="s">
        <v>682</v>
      </c>
      <c r="H222" s="63">
        <v>11760</v>
      </c>
      <c r="I222" s="63">
        <v>5880</v>
      </c>
      <c r="J222" s="63">
        <v>0</v>
      </c>
      <c r="K222" s="63">
        <v>17640</v>
      </c>
      <c r="L222" s="63">
        <f t="shared" si="0"/>
        <v>5880</v>
      </c>
    </row>
    <row r="223" spans="1:12" x14ac:dyDescent="0.3">
      <c r="A223" s="61" t="s">
        <v>683</v>
      </c>
      <c r="B223" s="59" t="s">
        <v>354</v>
      </c>
      <c r="C223" s="60"/>
      <c r="D223" s="60"/>
      <c r="E223" s="60"/>
      <c r="F223" s="60"/>
      <c r="G223" s="62" t="s">
        <v>684</v>
      </c>
      <c r="H223" s="63">
        <v>8862.86</v>
      </c>
      <c r="I223" s="63">
        <v>0.11</v>
      </c>
      <c r="J223" s="63">
        <v>0</v>
      </c>
      <c r="K223" s="63">
        <v>8862.9699999999993</v>
      </c>
      <c r="L223" s="63">
        <f t="shared" si="0"/>
        <v>0.11</v>
      </c>
    </row>
    <row r="224" spans="1:12" x14ac:dyDescent="0.3">
      <c r="A224" s="61" t="s">
        <v>685</v>
      </c>
      <c r="B224" s="59" t="s">
        <v>354</v>
      </c>
      <c r="C224" s="60"/>
      <c r="D224" s="60"/>
      <c r="E224" s="60"/>
      <c r="F224" s="60"/>
      <c r="G224" s="62" t="s">
        <v>686</v>
      </c>
      <c r="H224" s="63">
        <v>5132.1499999999996</v>
      </c>
      <c r="I224" s="63">
        <v>2445.36</v>
      </c>
      <c r="J224" s="63">
        <v>0</v>
      </c>
      <c r="K224" s="63">
        <v>7577.51</v>
      </c>
      <c r="L224" s="63">
        <f t="shared" si="0"/>
        <v>2445.36</v>
      </c>
    </row>
    <row r="225" spans="1:12" x14ac:dyDescent="0.3">
      <c r="A225" s="61" t="s">
        <v>687</v>
      </c>
      <c r="B225" s="59" t="s">
        <v>354</v>
      </c>
      <c r="C225" s="60"/>
      <c r="D225" s="60"/>
      <c r="E225" s="60"/>
      <c r="F225" s="60"/>
      <c r="G225" s="62" t="s">
        <v>688</v>
      </c>
      <c r="H225" s="63">
        <v>325978.64</v>
      </c>
      <c r="I225" s="63">
        <v>162989.32</v>
      </c>
      <c r="J225" s="63">
        <v>0</v>
      </c>
      <c r="K225" s="63">
        <v>488967.96</v>
      </c>
      <c r="L225" s="63">
        <f t="shared" si="0"/>
        <v>162989.32</v>
      </c>
    </row>
    <row r="226" spans="1:12" x14ac:dyDescent="0.3">
      <c r="A226" s="61" t="s">
        <v>689</v>
      </c>
      <c r="B226" s="59" t="s">
        <v>354</v>
      </c>
      <c r="C226" s="60"/>
      <c r="D226" s="60"/>
      <c r="E226" s="60"/>
      <c r="F226" s="60"/>
      <c r="G226" s="62" t="s">
        <v>690</v>
      </c>
      <c r="H226" s="63">
        <v>0</v>
      </c>
      <c r="I226" s="63">
        <v>960</v>
      </c>
      <c r="J226" s="63">
        <v>0</v>
      </c>
      <c r="K226" s="63">
        <v>960</v>
      </c>
      <c r="L226" s="63">
        <f t="shared" si="0"/>
        <v>960</v>
      </c>
    </row>
    <row r="227" spans="1:12" x14ac:dyDescent="0.3">
      <c r="A227" s="61" t="s">
        <v>691</v>
      </c>
      <c r="B227" s="59" t="s">
        <v>354</v>
      </c>
      <c r="C227" s="60"/>
      <c r="D227" s="60"/>
      <c r="E227" s="60"/>
      <c r="F227" s="60"/>
      <c r="G227" s="62" t="s">
        <v>692</v>
      </c>
      <c r="H227" s="63">
        <v>489718.66</v>
      </c>
      <c r="I227" s="63">
        <v>250963.59</v>
      </c>
      <c r="J227" s="63">
        <v>0</v>
      </c>
      <c r="K227" s="63">
        <v>740682.25</v>
      </c>
      <c r="L227" s="63">
        <f t="shared" si="0"/>
        <v>250963.59</v>
      </c>
    </row>
    <row r="228" spans="1:12" x14ac:dyDescent="0.3">
      <c r="A228" s="61" t="s">
        <v>693</v>
      </c>
      <c r="B228" s="59" t="s">
        <v>354</v>
      </c>
      <c r="C228" s="60"/>
      <c r="D228" s="60"/>
      <c r="E228" s="60"/>
      <c r="F228" s="60"/>
      <c r="G228" s="62" t="s">
        <v>694</v>
      </c>
      <c r="H228" s="63">
        <v>29239.1</v>
      </c>
      <c r="I228" s="63">
        <v>17912.54</v>
      </c>
      <c r="J228" s="63">
        <v>0</v>
      </c>
      <c r="K228" s="63">
        <v>47151.64</v>
      </c>
      <c r="L228" s="63">
        <f t="shared" si="0"/>
        <v>17912.54</v>
      </c>
    </row>
    <row r="229" spans="1:12" x14ac:dyDescent="0.3">
      <c r="A229" s="61" t="s">
        <v>695</v>
      </c>
      <c r="B229" s="59" t="s">
        <v>354</v>
      </c>
      <c r="C229" s="60"/>
      <c r="D229" s="60"/>
      <c r="E229" s="60"/>
      <c r="F229" s="60"/>
      <c r="G229" s="62" t="s">
        <v>696</v>
      </c>
      <c r="H229" s="63">
        <v>29808.560000000001</v>
      </c>
      <c r="I229" s="63">
        <v>14794.45</v>
      </c>
      <c r="J229" s="63">
        <v>0</v>
      </c>
      <c r="K229" s="63">
        <v>44603.01</v>
      </c>
      <c r="L229" s="63">
        <f t="shared" si="0"/>
        <v>14794.45</v>
      </c>
    </row>
    <row r="230" spans="1:12" x14ac:dyDescent="0.3">
      <c r="A230" s="65" t="s">
        <v>354</v>
      </c>
      <c r="B230" s="59" t="s">
        <v>354</v>
      </c>
      <c r="C230" s="60"/>
      <c r="D230" s="60"/>
      <c r="E230" s="60"/>
      <c r="F230" s="60"/>
      <c r="G230" s="66" t="s">
        <v>354</v>
      </c>
      <c r="H230" s="67"/>
      <c r="I230" s="67"/>
      <c r="J230" s="67"/>
      <c r="K230" s="67"/>
      <c r="L230" s="67"/>
    </row>
    <row r="231" spans="1:12" x14ac:dyDescent="0.3">
      <c r="A231" s="54" t="s">
        <v>697</v>
      </c>
      <c r="B231" s="58" t="s">
        <v>354</v>
      </c>
      <c r="C231" s="55" t="s">
        <v>698</v>
      </c>
      <c r="D231" s="56"/>
      <c r="E231" s="56"/>
      <c r="F231" s="56"/>
      <c r="G231" s="56"/>
      <c r="H231" s="48">
        <v>340241.8</v>
      </c>
      <c r="I231" s="48">
        <v>218605.38</v>
      </c>
      <c r="J231" s="48">
        <v>0.04</v>
      </c>
      <c r="K231" s="48">
        <v>558847.14</v>
      </c>
      <c r="L231" s="48">
        <f>I231-J231</f>
        <v>218605.34</v>
      </c>
    </row>
    <row r="232" spans="1:12" x14ac:dyDescent="0.3">
      <c r="A232" s="54" t="s">
        <v>699</v>
      </c>
      <c r="B232" s="59" t="s">
        <v>354</v>
      </c>
      <c r="C232" s="60"/>
      <c r="D232" s="55" t="s">
        <v>698</v>
      </c>
      <c r="E232" s="56"/>
      <c r="F232" s="56"/>
      <c r="G232" s="56"/>
      <c r="H232" s="48">
        <v>340241.8</v>
      </c>
      <c r="I232" s="48">
        <v>218605.38</v>
      </c>
      <c r="J232" s="48">
        <v>0.04</v>
      </c>
      <c r="K232" s="48">
        <v>558847.14</v>
      </c>
      <c r="L232" s="48"/>
    </row>
    <row r="233" spans="1:12" x14ac:dyDescent="0.3">
      <c r="A233" s="54" t="s">
        <v>700</v>
      </c>
      <c r="B233" s="59" t="s">
        <v>354</v>
      </c>
      <c r="C233" s="60"/>
      <c r="D233" s="60"/>
      <c r="E233" s="55" t="s">
        <v>698</v>
      </c>
      <c r="F233" s="56"/>
      <c r="G233" s="56"/>
      <c r="H233" s="48">
        <v>340241.8</v>
      </c>
      <c r="I233" s="48">
        <v>218605.38</v>
      </c>
      <c r="J233" s="48">
        <v>0.04</v>
      </c>
      <c r="K233" s="48">
        <v>558847.14</v>
      </c>
      <c r="L233" s="48"/>
    </row>
    <row r="234" spans="1:12" x14ac:dyDescent="0.3">
      <c r="A234" s="54" t="s">
        <v>701</v>
      </c>
      <c r="B234" s="59" t="s">
        <v>354</v>
      </c>
      <c r="C234" s="60"/>
      <c r="D234" s="60"/>
      <c r="E234" s="60"/>
      <c r="F234" s="55" t="s">
        <v>702</v>
      </c>
      <c r="G234" s="56"/>
      <c r="H234" s="48">
        <v>45624.88</v>
      </c>
      <c r="I234" s="48">
        <v>25806.05</v>
      </c>
      <c r="J234" s="48">
        <v>0.04</v>
      </c>
      <c r="K234" s="48">
        <v>71430.89</v>
      </c>
      <c r="L234" s="48">
        <f>I234-J234</f>
        <v>25806.01</v>
      </c>
    </row>
    <row r="235" spans="1:12" x14ac:dyDescent="0.3">
      <c r="A235" s="61" t="s">
        <v>703</v>
      </c>
      <c r="B235" s="59" t="s">
        <v>354</v>
      </c>
      <c r="C235" s="60"/>
      <c r="D235" s="60"/>
      <c r="E235" s="60"/>
      <c r="F235" s="60"/>
      <c r="G235" s="62" t="s">
        <v>704</v>
      </c>
      <c r="H235" s="63">
        <v>45624.88</v>
      </c>
      <c r="I235" s="63">
        <v>25806.05</v>
      </c>
      <c r="J235" s="63">
        <v>0.04</v>
      </c>
      <c r="K235" s="63">
        <v>71430.89</v>
      </c>
      <c r="L235" s="63"/>
    </row>
    <row r="236" spans="1:12" x14ac:dyDescent="0.3">
      <c r="A236" s="65" t="s">
        <v>354</v>
      </c>
      <c r="B236" s="59" t="s">
        <v>354</v>
      </c>
      <c r="C236" s="60"/>
      <c r="D236" s="60"/>
      <c r="E236" s="60"/>
      <c r="F236" s="60"/>
      <c r="G236" s="66" t="s">
        <v>354</v>
      </c>
      <c r="H236" s="67"/>
      <c r="I236" s="67"/>
      <c r="J236" s="67"/>
      <c r="K236" s="67"/>
      <c r="L236" s="67"/>
    </row>
    <row r="237" spans="1:12" x14ac:dyDescent="0.3">
      <c r="A237" s="54" t="s">
        <v>705</v>
      </c>
      <c r="B237" s="59" t="s">
        <v>354</v>
      </c>
      <c r="C237" s="60"/>
      <c r="D237" s="60"/>
      <c r="E237" s="60"/>
      <c r="F237" s="55" t="s">
        <v>706</v>
      </c>
      <c r="G237" s="56"/>
      <c r="H237" s="48">
        <v>171649.71</v>
      </c>
      <c r="I237" s="48">
        <v>105012.39</v>
      </c>
      <c r="J237" s="48">
        <v>0</v>
      </c>
      <c r="K237" s="48">
        <v>276662.09999999998</v>
      </c>
      <c r="L237" s="48">
        <f>I237-J237</f>
        <v>105012.39</v>
      </c>
    </row>
    <row r="238" spans="1:12" x14ac:dyDescent="0.3">
      <c r="A238" s="61" t="s">
        <v>707</v>
      </c>
      <c r="B238" s="59" t="s">
        <v>354</v>
      </c>
      <c r="C238" s="60"/>
      <c r="D238" s="60"/>
      <c r="E238" s="60"/>
      <c r="F238" s="60"/>
      <c r="G238" s="62" t="s">
        <v>708</v>
      </c>
      <c r="H238" s="63">
        <v>77339.89</v>
      </c>
      <c r="I238" s="63">
        <v>52951.83</v>
      </c>
      <c r="J238" s="63">
        <v>0</v>
      </c>
      <c r="K238" s="63">
        <v>130291.72</v>
      </c>
      <c r="L238" s="63">
        <f t="shared" ref="L238:L241" si="1">I238-J238</f>
        <v>52951.83</v>
      </c>
    </row>
    <row r="239" spans="1:12" x14ac:dyDescent="0.3">
      <c r="A239" s="61" t="s">
        <v>709</v>
      </c>
      <c r="B239" s="59" t="s">
        <v>354</v>
      </c>
      <c r="C239" s="60"/>
      <c r="D239" s="60"/>
      <c r="E239" s="60"/>
      <c r="F239" s="60"/>
      <c r="G239" s="62" t="s">
        <v>710</v>
      </c>
      <c r="H239" s="63">
        <v>54988.480000000003</v>
      </c>
      <c r="I239" s="63">
        <v>28041.94</v>
      </c>
      <c r="J239" s="63">
        <v>0</v>
      </c>
      <c r="K239" s="63">
        <v>83030.42</v>
      </c>
      <c r="L239" s="63">
        <f t="shared" si="1"/>
        <v>28041.94</v>
      </c>
    </row>
    <row r="240" spans="1:12" x14ac:dyDescent="0.3">
      <c r="A240" s="61" t="s">
        <v>711</v>
      </c>
      <c r="B240" s="59" t="s">
        <v>354</v>
      </c>
      <c r="C240" s="60"/>
      <c r="D240" s="60"/>
      <c r="E240" s="60"/>
      <c r="F240" s="60"/>
      <c r="G240" s="62" t="s">
        <v>712</v>
      </c>
      <c r="H240" s="63">
        <v>24486.57</v>
      </c>
      <c r="I240" s="63">
        <v>16835.71</v>
      </c>
      <c r="J240" s="63">
        <v>0</v>
      </c>
      <c r="K240" s="63">
        <v>41322.28</v>
      </c>
      <c r="L240" s="63">
        <f t="shared" si="1"/>
        <v>16835.71</v>
      </c>
    </row>
    <row r="241" spans="1:12" x14ac:dyDescent="0.3">
      <c r="A241" s="61" t="s">
        <v>713</v>
      </c>
      <c r="B241" s="59" t="s">
        <v>354</v>
      </c>
      <c r="C241" s="60"/>
      <c r="D241" s="60"/>
      <c r="E241" s="60"/>
      <c r="F241" s="60"/>
      <c r="G241" s="62" t="s">
        <v>714</v>
      </c>
      <c r="H241" s="63">
        <v>14834.77</v>
      </c>
      <c r="I241" s="63">
        <v>7182.91</v>
      </c>
      <c r="J241" s="63">
        <v>0</v>
      </c>
      <c r="K241" s="63">
        <v>22017.68</v>
      </c>
      <c r="L241" s="63">
        <f t="shared" si="1"/>
        <v>7182.91</v>
      </c>
    </row>
    <row r="242" spans="1:12" x14ac:dyDescent="0.3">
      <c r="A242" s="65" t="s">
        <v>354</v>
      </c>
      <c r="B242" s="59" t="s">
        <v>354</v>
      </c>
      <c r="C242" s="60"/>
      <c r="D242" s="60"/>
      <c r="E242" s="60"/>
      <c r="F242" s="60"/>
      <c r="G242" s="66" t="s">
        <v>354</v>
      </c>
      <c r="H242" s="67"/>
      <c r="I242" s="67"/>
      <c r="J242" s="67"/>
      <c r="K242" s="67"/>
      <c r="L242" s="67"/>
    </row>
    <row r="243" spans="1:12" x14ac:dyDescent="0.3">
      <c r="A243" s="54" t="s">
        <v>715</v>
      </c>
      <c r="B243" s="59" t="s">
        <v>354</v>
      </c>
      <c r="C243" s="60"/>
      <c r="D243" s="60"/>
      <c r="E243" s="60"/>
      <c r="F243" s="55" t="s">
        <v>716</v>
      </c>
      <c r="G243" s="56"/>
      <c r="H243" s="48">
        <v>0</v>
      </c>
      <c r="I243" s="48">
        <v>5535.2</v>
      </c>
      <c r="J243" s="48">
        <v>0</v>
      </c>
      <c r="K243" s="48">
        <v>5535.2</v>
      </c>
      <c r="L243" s="48">
        <f>I243-J243</f>
        <v>5535.2</v>
      </c>
    </row>
    <row r="244" spans="1:12" x14ac:dyDescent="0.3">
      <c r="A244" s="61" t="s">
        <v>719</v>
      </c>
      <c r="B244" s="59" t="s">
        <v>354</v>
      </c>
      <c r="C244" s="60"/>
      <c r="D244" s="60"/>
      <c r="E244" s="60"/>
      <c r="F244" s="60"/>
      <c r="G244" s="62" t="s">
        <v>720</v>
      </c>
      <c r="H244" s="63">
        <v>0</v>
      </c>
      <c r="I244" s="63">
        <v>5535.2</v>
      </c>
      <c r="J244" s="63">
        <v>0</v>
      </c>
      <c r="K244" s="63">
        <v>5535.2</v>
      </c>
      <c r="L244" s="63"/>
    </row>
    <row r="245" spans="1:12" x14ac:dyDescent="0.3">
      <c r="A245" s="65" t="s">
        <v>354</v>
      </c>
      <c r="B245" s="59" t="s">
        <v>354</v>
      </c>
      <c r="C245" s="60"/>
      <c r="D245" s="60"/>
      <c r="E245" s="60"/>
      <c r="F245" s="60"/>
      <c r="G245" s="66" t="s">
        <v>354</v>
      </c>
      <c r="H245" s="67"/>
      <c r="I245" s="67"/>
      <c r="J245" s="67"/>
      <c r="K245" s="67"/>
      <c r="L245" s="67"/>
    </row>
    <row r="246" spans="1:12" x14ac:dyDescent="0.3">
      <c r="A246" s="54" t="s">
        <v>721</v>
      </c>
      <c r="B246" s="59" t="s">
        <v>354</v>
      </c>
      <c r="C246" s="60"/>
      <c r="D246" s="60"/>
      <c r="E246" s="60"/>
      <c r="F246" s="55" t="s">
        <v>722</v>
      </c>
      <c r="G246" s="56"/>
      <c r="H246" s="48">
        <v>627.5</v>
      </c>
      <c r="I246" s="48">
        <v>0</v>
      </c>
      <c r="J246" s="48">
        <v>0</v>
      </c>
      <c r="K246" s="48">
        <v>627.5</v>
      </c>
      <c r="L246" s="48">
        <f>I246-J246</f>
        <v>0</v>
      </c>
    </row>
    <row r="247" spans="1:12" x14ac:dyDescent="0.3">
      <c r="A247" s="61" t="s">
        <v>727</v>
      </c>
      <c r="B247" s="59" t="s">
        <v>354</v>
      </c>
      <c r="C247" s="60"/>
      <c r="D247" s="60"/>
      <c r="E247" s="60"/>
      <c r="F247" s="60"/>
      <c r="G247" s="62" t="s">
        <v>728</v>
      </c>
      <c r="H247" s="63">
        <v>556.79999999999995</v>
      </c>
      <c r="I247" s="63">
        <v>0</v>
      </c>
      <c r="J247" s="63">
        <v>0</v>
      </c>
      <c r="K247" s="63">
        <v>556.79999999999995</v>
      </c>
      <c r="L247" s="63"/>
    </row>
    <row r="248" spans="1:12" x14ac:dyDescent="0.3">
      <c r="A248" s="61" t="s">
        <v>731</v>
      </c>
      <c r="B248" s="59" t="s">
        <v>354</v>
      </c>
      <c r="C248" s="60"/>
      <c r="D248" s="60"/>
      <c r="E248" s="60"/>
      <c r="F248" s="60"/>
      <c r="G248" s="62" t="s">
        <v>732</v>
      </c>
      <c r="H248" s="63">
        <v>70.7</v>
      </c>
      <c r="I248" s="63">
        <v>0</v>
      </c>
      <c r="J248" s="63">
        <v>0</v>
      </c>
      <c r="K248" s="63">
        <v>70.7</v>
      </c>
      <c r="L248" s="63"/>
    </row>
    <row r="249" spans="1:12" x14ac:dyDescent="0.3">
      <c r="A249" s="65" t="s">
        <v>354</v>
      </c>
      <c r="B249" s="59" t="s">
        <v>354</v>
      </c>
      <c r="C249" s="60"/>
      <c r="D249" s="60"/>
      <c r="E249" s="60"/>
      <c r="F249" s="60"/>
      <c r="G249" s="66" t="s">
        <v>354</v>
      </c>
      <c r="H249" s="67"/>
      <c r="I249" s="67"/>
      <c r="J249" s="67"/>
      <c r="K249" s="67"/>
      <c r="L249" s="67"/>
    </row>
    <row r="250" spans="1:12" x14ac:dyDescent="0.3">
      <c r="A250" s="54" t="s">
        <v>733</v>
      </c>
      <c r="B250" s="59" t="s">
        <v>354</v>
      </c>
      <c r="C250" s="60"/>
      <c r="D250" s="60"/>
      <c r="E250" s="60"/>
      <c r="F250" s="55" t="s">
        <v>734</v>
      </c>
      <c r="G250" s="56"/>
      <c r="H250" s="48">
        <v>38885.910000000003</v>
      </c>
      <c r="I250" s="48">
        <v>26923.38</v>
      </c>
      <c r="J250" s="48">
        <v>0</v>
      </c>
      <c r="K250" s="48">
        <v>65809.289999999994</v>
      </c>
      <c r="L250" s="48">
        <f>I250-J250</f>
        <v>26923.38</v>
      </c>
    </row>
    <row r="251" spans="1:12" x14ac:dyDescent="0.3">
      <c r="A251" s="61" t="s">
        <v>735</v>
      </c>
      <c r="B251" s="59" t="s">
        <v>354</v>
      </c>
      <c r="C251" s="60"/>
      <c r="D251" s="60"/>
      <c r="E251" s="60"/>
      <c r="F251" s="60"/>
      <c r="G251" s="62" t="s">
        <v>736</v>
      </c>
      <c r="H251" s="63">
        <v>19389.77</v>
      </c>
      <c r="I251" s="63">
        <v>14655.44</v>
      </c>
      <c r="J251" s="63">
        <v>0</v>
      </c>
      <c r="K251" s="63">
        <v>34045.21</v>
      </c>
      <c r="L251" s="63"/>
    </row>
    <row r="252" spans="1:12" x14ac:dyDescent="0.3">
      <c r="A252" s="61" t="s">
        <v>737</v>
      </c>
      <c r="B252" s="59" t="s">
        <v>354</v>
      </c>
      <c r="C252" s="60"/>
      <c r="D252" s="60"/>
      <c r="E252" s="60"/>
      <c r="F252" s="60"/>
      <c r="G252" s="62" t="s">
        <v>738</v>
      </c>
      <c r="H252" s="63">
        <v>7496.59</v>
      </c>
      <c r="I252" s="63">
        <v>4870.79</v>
      </c>
      <c r="J252" s="63">
        <v>0</v>
      </c>
      <c r="K252" s="63">
        <v>12367.38</v>
      </c>
      <c r="L252" s="63"/>
    </row>
    <row r="253" spans="1:12" x14ac:dyDescent="0.3">
      <c r="A253" s="61" t="s">
        <v>739</v>
      </c>
      <c r="B253" s="59" t="s">
        <v>354</v>
      </c>
      <c r="C253" s="60"/>
      <c r="D253" s="60"/>
      <c r="E253" s="60"/>
      <c r="F253" s="60"/>
      <c r="G253" s="62" t="s">
        <v>740</v>
      </c>
      <c r="H253" s="63">
        <v>292.75</v>
      </c>
      <c r="I253" s="63">
        <v>0</v>
      </c>
      <c r="J253" s="63">
        <v>0</v>
      </c>
      <c r="K253" s="63">
        <v>292.75</v>
      </c>
      <c r="L253" s="63"/>
    </row>
    <row r="254" spans="1:12" x14ac:dyDescent="0.3">
      <c r="A254" s="61" t="s">
        <v>741</v>
      </c>
      <c r="B254" s="59" t="s">
        <v>354</v>
      </c>
      <c r="C254" s="60"/>
      <c r="D254" s="60"/>
      <c r="E254" s="60"/>
      <c r="F254" s="60"/>
      <c r="G254" s="62" t="s">
        <v>742</v>
      </c>
      <c r="H254" s="63">
        <v>11706.8</v>
      </c>
      <c r="I254" s="63">
        <v>7397.15</v>
      </c>
      <c r="J254" s="63">
        <v>0</v>
      </c>
      <c r="K254" s="63">
        <v>19103.95</v>
      </c>
      <c r="L254" s="63"/>
    </row>
    <row r="255" spans="1:12" x14ac:dyDescent="0.3">
      <c r="A255" s="65" t="s">
        <v>354</v>
      </c>
      <c r="B255" s="59" t="s">
        <v>354</v>
      </c>
      <c r="C255" s="60"/>
      <c r="D255" s="60"/>
      <c r="E255" s="60"/>
      <c r="F255" s="60"/>
      <c r="G255" s="66" t="s">
        <v>354</v>
      </c>
      <c r="H255" s="67"/>
      <c r="I255" s="67"/>
      <c r="J255" s="67"/>
      <c r="K255" s="67"/>
      <c r="L255" s="67"/>
    </row>
    <row r="256" spans="1:12" x14ac:dyDescent="0.3">
      <c r="A256" s="54" t="s">
        <v>744</v>
      </c>
      <c r="B256" s="59" t="s">
        <v>354</v>
      </c>
      <c r="C256" s="60"/>
      <c r="D256" s="60"/>
      <c r="E256" s="60"/>
      <c r="F256" s="55" t="s">
        <v>745</v>
      </c>
      <c r="G256" s="56"/>
      <c r="H256" s="48">
        <v>52091.72</v>
      </c>
      <c r="I256" s="48">
        <v>38878.29</v>
      </c>
      <c r="J256" s="48">
        <v>0</v>
      </c>
      <c r="K256" s="48">
        <v>90970.01</v>
      </c>
      <c r="L256" s="48">
        <f>I256-J256</f>
        <v>38878.29</v>
      </c>
    </row>
    <row r="257" spans="1:12" x14ac:dyDescent="0.3">
      <c r="A257" s="61" t="s">
        <v>746</v>
      </c>
      <c r="B257" s="59" t="s">
        <v>354</v>
      </c>
      <c r="C257" s="60"/>
      <c r="D257" s="60"/>
      <c r="E257" s="60"/>
      <c r="F257" s="60"/>
      <c r="G257" s="62" t="s">
        <v>545</v>
      </c>
      <c r="H257" s="63">
        <v>8030.68</v>
      </c>
      <c r="I257" s="63">
        <v>5694.33</v>
      </c>
      <c r="J257" s="63">
        <v>0</v>
      </c>
      <c r="K257" s="63">
        <v>13725.01</v>
      </c>
      <c r="L257" s="63"/>
    </row>
    <row r="258" spans="1:12" x14ac:dyDescent="0.3">
      <c r="A258" s="61" t="s">
        <v>747</v>
      </c>
      <c r="B258" s="59" t="s">
        <v>354</v>
      </c>
      <c r="C258" s="60"/>
      <c r="D258" s="60"/>
      <c r="E258" s="60"/>
      <c r="F258" s="60"/>
      <c r="G258" s="62" t="s">
        <v>748</v>
      </c>
      <c r="H258" s="63">
        <v>2983</v>
      </c>
      <c r="I258" s="63">
        <v>2035.2</v>
      </c>
      <c r="J258" s="63">
        <v>0</v>
      </c>
      <c r="K258" s="63">
        <v>5018.2</v>
      </c>
      <c r="L258" s="63"/>
    </row>
    <row r="259" spans="1:12" x14ac:dyDescent="0.3">
      <c r="A259" s="61" t="s">
        <v>749</v>
      </c>
      <c r="B259" s="59" t="s">
        <v>354</v>
      </c>
      <c r="C259" s="60"/>
      <c r="D259" s="60"/>
      <c r="E259" s="60"/>
      <c r="F259" s="60"/>
      <c r="G259" s="62" t="s">
        <v>750</v>
      </c>
      <c r="H259" s="63">
        <v>41064.21</v>
      </c>
      <c r="I259" s="63">
        <v>31118.93</v>
      </c>
      <c r="J259" s="63">
        <v>0</v>
      </c>
      <c r="K259" s="63">
        <v>72183.14</v>
      </c>
      <c r="L259" s="63"/>
    </row>
    <row r="260" spans="1:12" x14ac:dyDescent="0.3">
      <c r="A260" s="61" t="s">
        <v>751</v>
      </c>
      <c r="B260" s="59" t="s">
        <v>354</v>
      </c>
      <c r="C260" s="60"/>
      <c r="D260" s="60"/>
      <c r="E260" s="60"/>
      <c r="F260" s="60"/>
      <c r="G260" s="62" t="s">
        <v>752</v>
      </c>
      <c r="H260" s="63">
        <v>13.83</v>
      </c>
      <c r="I260" s="63">
        <v>29.83</v>
      </c>
      <c r="J260" s="63">
        <v>0</v>
      </c>
      <c r="K260" s="63">
        <v>43.66</v>
      </c>
      <c r="L260" s="63"/>
    </row>
    <row r="261" spans="1:12" x14ac:dyDescent="0.3">
      <c r="A261" s="65" t="s">
        <v>354</v>
      </c>
      <c r="B261" s="59" t="s">
        <v>354</v>
      </c>
      <c r="C261" s="60"/>
      <c r="D261" s="60"/>
      <c r="E261" s="60"/>
      <c r="F261" s="60"/>
      <c r="G261" s="66" t="s">
        <v>354</v>
      </c>
      <c r="H261" s="67"/>
      <c r="I261" s="67"/>
      <c r="J261" s="67"/>
      <c r="K261" s="67"/>
      <c r="L261" s="67"/>
    </row>
    <row r="262" spans="1:12" x14ac:dyDescent="0.3">
      <c r="A262" s="54" t="s">
        <v>753</v>
      </c>
      <c r="B262" s="59" t="s">
        <v>354</v>
      </c>
      <c r="C262" s="60"/>
      <c r="D262" s="60"/>
      <c r="E262" s="60"/>
      <c r="F262" s="55" t="s">
        <v>754</v>
      </c>
      <c r="G262" s="56"/>
      <c r="H262" s="48">
        <v>30465.279999999999</v>
      </c>
      <c r="I262" s="48">
        <v>15610.07</v>
      </c>
      <c r="J262" s="48">
        <v>0</v>
      </c>
      <c r="K262" s="48">
        <v>46075.35</v>
      </c>
      <c r="L262" s="48">
        <f>I262-J262</f>
        <v>15610.07</v>
      </c>
    </row>
    <row r="263" spans="1:12" x14ac:dyDescent="0.3">
      <c r="A263" s="61" t="s">
        <v>757</v>
      </c>
      <c r="B263" s="59" t="s">
        <v>354</v>
      </c>
      <c r="C263" s="60"/>
      <c r="D263" s="60"/>
      <c r="E263" s="60"/>
      <c r="F263" s="60"/>
      <c r="G263" s="62" t="s">
        <v>758</v>
      </c>
      <c r="H263" s="63">
        <v>18.579999999999998</v>
      </c>
      <c r="I263" s="63">
        <v>21.57</v>
      </c>
      <c r="J263" s="63">
        <v>0</v>
      </c>
      <c r="K263" s="63">
        <v>40.15</v>
      </c>
      <c r="L263" s="63"/>
    </row>
    <row r="264" spans="1:12" x14ac:dyDescent="0.3">
      <c r="A264" s="61" t="s">
        <v>759</v>
      </c>
      <c r="B264" s="59" t="s">
        <v>354</v>
      </c>
      <c r="C264" s="60"/>
      <c r="D264" s="60"/>
      <c r="E264" s="60"/>
      <c r="F264" s="60"/>
      <c r="G264" s="62" t="s">
        <v>760</v>
      </c>
      <c r="H264" s="63">
        <v>0</v>
      </c>
      <c r="I264" s="63">
        <v>2676.73</v>
      </c>
      <c r="J264" s="63">
        <v>0</v>
      </c>
      <c r="K264" s="63">
        <v>2676.73</v>
      </c>
      <c r="L264" s="63"/>
    </row>
    <row r="265" spans="1:12" x14ac:dyDescent="0.3">
      <c r="A265" s="61" t="s">
        <v>761</v>
      </c>
      <c r="B265" s="59" t="s">
        <v>354</v>
      </c>
      <c r="C265" s="60"/>
      <c r="D265" s="60"/>
      <c r="E265" s="60"/>
      <c r="F265" s="60"/>
      <c r="G265" s="62" t="s">
        <v>762</v>
      </c>
      <c r="H265" s="63">
        <v>355</v>
      </c>
      <c r="I265" s="63">
        <v>156</v>
      </c>
      <c r="J265" s="63">
        <v>0</v>
      </c>
      <c r="K265" s="63">
        <v>511</v>
      </c>
      <c r="L265" s="63"/>
    </row>
    <row r="266" spans="1:12" x14ac:dyDescent="0.3">
      <c r="A266" s="61" t="s">
        <v>763</v>
      </c>
      <c r="B266" s="59" t="s">
        <v>354</v>
      </c>
      <c r="C266" s="60"/>
      <c r="D266" s="60"/>
      <c r="E266" s="60"/>
      <c r="F266" s="60"/>
      <c r="G266" s="62" t="s">
        <v>764</v>
      </c>
      <c r="H266" s="63">
        <v>3632.55</v>
      </c>
      <c r="I266" s="63">
        <v>0.55000000000000004</v>
      </c>
      <c r="J266" s="63">
        <v>0</v>
      </c>
      <c r="K266" s="63">
        <v>3633.1</v>
      </c>
      <c r="L266" s="63"/>
    </row>
    <row r="267" spans="1:12" x14ac:dyDescent="0.3">
      <c r="A267" s="61" t="s">
        <v>765</v>
      </c>
      <c r="B267" s="59" t="s">
        <v>354</v>
      </c>
      <c r="C267" s="60"/>
      <c r="D267" s="60"/>
      <c r="E267" s="60"/>
      <c r="F267" s="60"/>
      <c r="G267" s="62" t="s">
        <v>766</v>
      </c>
      <c r="H267" s="63">
        <v>10</v>
      </c>
      <c r="I267" s="63">
        <v>0</v>
      </c>
      <c r="J267" s="63">
        <v>0</v>
      </c>
      <c r="K267" s="63">
        <v>10</v>
      </c>
      <c r="L267" s="63"/>
    </row>
    <row r="268" spans="1:12" x14ac:dyDescent="0.3">
      <c r="A268" s="61" t="s">
        <v>767</v>
      </c>
      <c r="B268" s="59" t="s">
        <v>354</v>
      </c>
      <c r="C268" s="60"/>
      <c r="D268" s="60"/>
      <c r="E268" s="60"/>
      <c r="F268" s="60"/>
      <c r="G268" s="62" t="s">
        <v>768</v>
      </c>
      <c r="H268" s="63">
        <v>832.83</v>
      </c>
      <c r="I268" s="63">
        <v>0</v>
      </c>
      <c r="J268" s="63">
        <v>0</v>
      </c>
      <c r="K268" s="63">
        <v>832.83</v>
      </c>
      <c r="L268" s="63"/>
    </row>
    <row r="269" spans="1:12" x14ac:dyDescent="0.3">
      <c r="A269" s="61" t="s">
        <v>769</v>
      </c>
      <c r="B269" s="59" t="s">
        <v>354</v>
      </c>
      <c r="C269" s="60"/>
      <c r="D269" s="60"/>
      <c r="E269" s="60"/>
      <c r="F269" s="60"/>
      <c r="G269" s="62" t="s">
        <v>770</v>
      </c>
      <c r="H269" s="63">
        <v>50</v>
      </c>
      <c r="I269" s="63">
        <v>502.8</v>
      </c>
      <c r="J269" s="63">
        <v>0</v>
      </c>
      <c r="K269" s="63">
        <v>552.79999999999995</v>
      </c>
      <c r="L269" s="63"/>
    </row>
    <row r="270" spans="1:12" x14ac:dyDescent="0.3">
      <c r="A270" s="61" t="s">
        <v>771</v>
      </c>
      <c r="B270" s="59" t="s">
        <v>354</v>
      </c>
      <c r="C270" s="60"/>
      <c r="D270" s="60"/>
      <c r="E270" s="60"/>
      <c r="F270" s="60"/>
      <c r="G270" s="62" t="s">
        <v>772</v>
      </c>
      <c r="H270" s="63">
        <v>1773.7</v>
      </c>
      <c r="I270" s="63">
        <v>288.8</v>
      </c>
      <c r="J270" s="63">
        <v>0</v>
      </c>
      <c r="K270" s="63">
        <v>2062.5</v>
      </c>
      <c r="L270" s="63"/>
    </row>
    <row r="271" spans="1:12" x14ac:dyDescent="0.3">
      <c r="A271" s="61" t="s">
        <v>774</v>
      </c>
      <c r="B271" s="59" t="s">
        <v>354</v>
      </c>
      <c r="C271" s="60"/>
      <c r="D271" s="60"/>
      <c r="E271" s="60"/>
      <c r="F271" s="60"/>
      <c r="G271" s="62" t="s">
        <v>775</v>
      </c>
      <c r="H271" s="63">
        <v>6752.58</v>
      </c>
      <c r="I271" s="63">
        <v>1879.21</v>
      </c>
      <c r="J271" s="63">
        <v>0</v>
      </c>
      <c r="K271" s="63">
        <v>8631.7900000000009</v>
      </c>
      <c r="L271" s="63"/>
    </row>
    <row r="272" spans="1:12" x14ac:dyDescent="0.3">
      <c r="A272" s="61" t="s">
        <v>776</v>
      </c>
      <c r="B272" s="59" t="s">
        <v>354</v>
      </c>
      <c r="C272" s="60"/>
      <c r="D272" s="60"/>
      <c r="E272" s="60"/>
      <c r="F272" s="60"/>
      <c r="G272" s="62" t="s">
        <v>777</v>
      </c>
      <c r="H272" s="63">
        <v>733.98</v>
      </c>
      <c r="I272" s="63">
        <v>305.29000000000002</v>
      </c>
      <c r="J272" s="63">
        <v>0</v>
      </c>
      <c r="K272" s="63">
        <v>1039.27</v>
      </c>
      <c r="L272" s="63"/>
    </row>
    <row r="273" spans="1:12" x14ac:dyDescent="0.3">
      <c r="A273" s="61" t="s">
        <v>782</v>
      </c>
      <c r="B273" s="59" t="s">
        <v>354</v>
      </c>
      <c r="C273" s="60"/>
      <c r="D273" s="60"/>
      <c r="E273" s="60"/>
      <c r="F273" s="60"/>
      <c r="G273" s="62" t="s">
        <v>783</v>
      </c>
      <c r="H273" s="63">
        <v>3686.27</v>
      </c>
      <c r="I273" s="63">
        <v>4275</v>
      </c>
      <c r="J273" s="63">
        <v>0</v>
      </c>
      <c r="K273" s="63">
        <v>7961.27</v>
      </c>
      <c r="L273" s="63"/>
    </row>
    <row r="274" spans="1:12" x14ac:dyDescent="0.3">
      <c r="A274" s="61" t="s">
        <v>784</v>
      </c>
      <c r="B274" s="59" t="s">
        <v>354</v>
      </c>
      <c r="C274" s="60"/>
      <c r="D274" s="60"/>
      <c r="E274" s="60"/>
      <c r="F274" s="60"/>
      <c r="G274" s="62" t="s">
        <v>785</v>
      </c>
      <c r="H274" s="63">
        <v>12619.79</v>
      </c>
      <c r="I274" s="63">
        <v>5504.12</v>
      </c>
      <c r="J274" s="63">
        <v>0</v>
      </c>
      <c r="K274" s="63">
        <v>18123.91</v>
      </c>
      <c r="L274" s="63"/>
    </row>
    <row r="275" spans="1:12" x14ac:dyDescent="0.3">
      <c r="A275" s="65" t="s">
        <v>354</v>
      </c>
      <c r="B275" s="59" t="s">
        <v>354</v>
      </c>
      <c r="C275" s="60"/>
      <c r="D275" s="60"/>
      <c r="E275" s="60"/>
      <c r="F275" s="60"/>
      <c r="G275" s="66" t="s">
        <v>354</v>
      </c>
      <c r="H275" s="67"/>
      <c r="I275" s="67"/>
      <c r="J275" s="67"/>
      <c r="K275" s="67"/>
      <c r="L275" s="67"/>
    </row>
    <row r="276" spans="1:12" x14ac:dyDescent="0.3">
      <c r="A276" s="54" t="s">
        <v>786</v>
      </c>
      <c r="B276" s="59" t="s">
        <v>354</v>
      </c>
      <c r="C276" s="60"/>
      <c r="D276" s="60"/>
      <c r="E276" s="60"/>
      <c r="F276" s="55" t="s">
        <v>787</v>
      </c>
      <c r="G276" s="56"/>
      <c r="H276" s="48">
        <v>896.8</v>
      </c>
      <c r="I276" s="48">
        <v>840</v>
      </c>
      <c r="J276" s="48">
        <v>0</v>
      </c>
      <c r="K276" s="48">
        <v>1736.8</v>
      </c>
      <c r="L276" s="48">
        <f>I276-J276</f>
        <v>840</v>
      </c>
    </row>
    <row r="277" spans="1:12" x14ac:dyDescent="0.3">
      <c r="A277" s="61" t="s">
        <v>788</v>
      </c>
      <c r="B277" s="59" t="s">
        <v>354</v>
      </c>
      <c r="C277" s="60"/>
      <c r="D277" s="60"/>
      <c r="E277" s="60"/>
      <c r="F277" s="60"/>
      <c r="G277" s="62" t="s">
        <v>789</v>
      </c>
      <c r="H277" s="63">
        <v>896.8</v>
      </c>
      <c r="I277" s="63">
        <v>840</v>
      </c>
      <c r="J277" s="63">
        <v>0</v>
      </c>
      <c r="K277" s="63">
        <v>1736.8</v>
      </c>
      <c r="L277" s="63"/>
    </row>
    <row r="278" spans="1:12" x14ac:dyDescent="0.3">
      <c r="A278" s="65" t="s">
        <v>354</v>
      </c>
      <c r="B278" s="59" t="s">
        <v>354</v>
      </c>
      <c r="C278" s="60"/>
      <c r="D278" s="60"/>
      <c r="E278" s="60"/>
      <c r="F278" s="60"/>
      <c r="G278" s="66" t="s">
        <v>354</v>
      </c>
      <c r="H278" s="67"/>
      <c r="I278" s="67"/>
      <c r="J278" s="67"/>
      <c r="K278" s="67"/>
      <c r="L278" s="67"/>
    </row>
    <row r="279" spans="1:12" x14ac:dyDescent="0.3">
      <c r="A279" s="54" t="s">
        <v>792</v>
      </c>
      <c r="B279" s="58" t="s">
        <v>354</v>
      </c>
      <c r="C279" s="55" t="s">
        <v>793</v>
      </c>
      <c r="D279" s="56"/>
      <c r="E279" s="56"/>
      <c r="F279" s="56"/>
      <c r="G279" s="56"/>
      <c r="H279" s="48">
        <v>125879.16</v>
      </c>
      <c r="I279" s="48">
        <v>95390.61</v>
      </c>
      <c r="J279" s="48">
        <v>0.01</v>
      </c>
      <c r="K279" s="48">
        <v>221269.76000000001</v>
      </c>
      <c r="L279" s="48">
        <f>I279-J279</f>
        <v>95390.6</v>
      </c>
    </row>
    <row r="280" spans="1:12" x14ac:dyDescent="0.3">
      <c r="A280" s="54" t="s">
        <v>794</v>
      </c>
      <c r="B280" s="59" t="s">
        <v>354</v>
      </c>
      <c r="C280" s="60"/>
      <c r="D280" s="55" t="s">
        <v>793</v>
      </c>
      <c r="E280" s="56"/>
      <c r="F280" s="56"/>
      <c r="G280" s="56"/>
      <c r="H280" s="48">
        <v>125879.16</v>
      </c>
      <c r="I280" s="48">
        <v>95390.61</v>
      </c>
      <c r="J280" s="48">
        <v>0.01</v>
      </c>
      <c r="K280" s="48">
        <v>221269.76000000001</v>
      </c>
      <c r="L280" s="48"/>
    </row>
    <row r="281" spans="1:12" x14ac:dyDescent="0.3">
      <c r="A281" s="54" t="s">
        <v>795</v>
      </c>
      <c r="B281" s="59" t="s">
        <v>354</v>
      </c>
      <c r="C281" s="60"/>
      <c r="D281" s="60"/>
      <c r="E281" s="55" t="s">
        <v>793</v>
      </c>
      <c r="F281" s="56"/>
      <c r="G281" s="56"/>
      <c r="H281" s="48">
        <v>125879.16</v>
      </c>
      <c r="I281" s="48">
        <v>95390.61</v>
      </c>
      <c r="J281" s="48">
        <v>0.01</v>
      </c>
      <c r="K281" s="48">
        <v>221269.76000000001</v>
      </c>
      <c r="L281" s="48"/>
    </row>
    <row r="282" spans="1:12" x14ac:dyDescent="0.3">
      <c r="A282" s="54" t="s">
        <v>796</v>
      </c>
      <c r="B282" s="59" t="s">
        <v>354</v>
      </c>
      <c r="C282" s="60"/>
      <c r="D282" s="60"/>
      <c r="E282" s="60"/>
      <c r="F282" s="55" t="s">
        <v>797</v>
      </c>
      <c r="G282" s="56"/>
      <c r="H282" s="48">
        <v>102371.49</v>
      </c>
      <c r="I282" s="48">
        <v>86173.6</v>
      </c>
      <c r="J282" s="48">
        <v>0.01</v>
      </c>
      <c r="K282" s="48">
        <v>188545.08</v>
      </c>
      <c r="L282" s="48">
        <f>I282-J282</f>
        <v>86173.590000000011</v>
      </c>
    </row>
    <row r="283" spans="1:12" x14ac:dyDescent="0.3">
      <c r="A283" s="61" t="s">
        <v>798</v>
      </c>
      <c r="B283" s="59" t="s">
        <v>354</v>
      </c>
      <c r="C283" s="60"/>
      <c r="D283" s="60"/>
      <c r="E283" s="60"/>
      <c r="F283" s="60"/>
      <c r="G283" s="62" t="s">
        <v>799</v>
      </c>
      <c r="H283" s="63">
        <v>9735.06</v>
      </c>
      <c r="I283" s="63">
        <v>10181.709999999999</v>
      </c>
      <c r="J283" s="63">
        <v>0</v>
      </c>
      <c r="K283" s="63">
        <v>19916.77</v>
      </c>
      <c r="L283" s="63"/>
    </row>
    <row r="284" spans="1:12" x14ac:dyDescent="0.3">
      <c r="A284" s="61" t="s">
        <v>802</v>
      </c>
      <c r="B284" s="59" t="s">
        <v>354</v>
      </c>
      <c r="C284" s="60"/>
      <c r="D284" s="60"/>
      <c r="E284" s="60"/>
      <c r="F284" s="60"/>
      <c r="G284" s="62" t="s">
        <v>803</v>
      </c>
      <c r="H284" s="63">
        <v>0</v>
      </c>
      <c r="I284" s="63">
        <v>853.03</v>
      </c>
      <c r="J284" s="63">
        <v>0</v>
      </c>
      <c r="K284" s="63">
        <v>853.03</v>
      </c>
      <c r="L284" s="63"/>
    </row>
    <row r="285" spans="1:12" x14ac:dyDescent="0.3">
      <c r="A285" s="61" t="s">
        <v>804</v>
      </c>
      <c r="B285" s="59" t="s">
        <v>354</v>
      </c>
      <c r="C285" s="60"/>
      <c r="D285" s="60"/>
      <c r="E285" s="60"/>
      <c r="F285" s="60"/>
      <c r="G285" s="62" t="s">
        <v>805</v>
      </c>
      <c r="H285" s="63">
        <v>14552</v>
      </c>
      <c r="I285" s="63">
        <v>7276</v>
      </c>
      <c r="J285" s="63">
        <v>0</v>
      </c>
      <c r="K285" s="63">
        <v>21828</v>
      </c>
      <c r="L285" s="63"/>
    </row>
    <row r="286" spans="1:12" x14ac:dyDescent="0.3">
      <c r="A286" s="61" t="s">
        <v>806</v>
      </c>
      <c r="B286" s="59" t="s">
        <v>354</v>
      </c>
      <c r="C286" s="60"/>
      <c r="D286" s="60"/>
      <c r="E286" s="60"/>
      <c r="F286" s="60"/>
      <c r="G286" s="62" t="s">
        <v>807</v>
      </c>
      <c r="H286" s="63">
        <v>1025.33</v>
      </c>
      <c r="I286" s="63">
        <v>1390.8</v>
      </c>
      <c r="J286" s="63">
        <v>0</v>
      </c>
      <c r="K286" s="63">
        <v>2416.13</v>
      </c>
      <c r="L286" s="63"/>
    </row>
    <row r="287" spans="1:12" x14ac:dyDescent="0.3">
      <c r="A287" s="61" t="s">
        <v>808</v>
      </c>
      <c r="B287" s="59" t="s">
        <v>354</v>
      </c>
      <c r="C287" s="60"/>
      <c r="D287" s="60"/>
      <c r="E287" s="60"/>
      <c r="F287" s="60"/>
      <c r="G287" s="62" t="s">
        <v>809</v>
      </c>
      <c r="H287" s="63">
        <v>10147.219999999999</v>
      </c>
      <c r="I287" s="63">
        <v>8106.58</v>
      </c>
      <c r="J287" s="63">
        <v>0.01</v>
      </c>
      <c r="K287" s="63">
        <v>18253.79</v>
      </c>
      <c r="L287" s="63"/>
    </row>
    <row r="288" spans="1:12" x14ac:dyDescent="0.3">
      <c r="A288" s="61" t="s">
        <v>810</v>
      </c>
      <c r="B288" s="59" t="s">
        <v>354</v>
      </c>
      <c r="C288" s="60"/>
      <c r="D288" s="60"/>
      <c r="E288" s="60"/>
      <c r="F288" s="60"/>
      <c r="G288" s="62" t="s">
        <v>811</v>
      </c>
      <c r="H288" s="63">
        <v>66856.88</v>
      </c>
      <c r="I288" s="63">
        <v>58365.48</v>
      </c>
      <c r="J288" s="63">
        <v>0</v>
      </c>
      <c r="K288" s="63">
        <v>125222.36</v>
      </c>
      <c r="L288" s="63"/>
    </row>
    <row r="289" spans="1:12" x14ac:dyDescent="0.3">
      <c r="A289" s="61" t="s">
        <v>812</v>
      </c>
      <c r="B289" s="59" t="s">
        <v>354</v>
      </c>
      <c r="C289" s="60"/>
      <c r="D289" s="60"/>
      <c r="E289" s="60"/>
      <c r="F289" s="60"/>
      <c r="G289" s="62" t="s">
        <v>813</v>
      </c>
      <c r="H289" s="63">
        <v>55</v>
      </c>
      <c r="I289" s="63">
        <v>0</v>
      </c>
      <c r="J289" s="63">
        <v>0</v>
      </c>
      <c r="K289" s="63">
        <v>55</v>
      </c>
      <c r="L289" s="63"/>
    </row>
    <row r="290" spans="1:12" x14ac:dyDescent="0.3">
      <c r="A290" s="65" t="s">
        <v>354</v>
      </c>
      <c r="B290" s="59" t="s">
        <v>354</v>
      </c>
      <c r="C290" s="60"/>
      <c r="D290" s="60"/>
      <c r="E290" s="60"/>
      <c r="F290" s="60"/>
      <c r="G290" s="66" t="s">
        <v>354</v>
      </c>
      <c r="H290" s="67"/>
      <c r="I290" s="67"/>
      <c r="J290" s="67"/>
      <c r="K290" s="67"/>
      <c r="L290" s="67"/>
    </row>
    <row r="291" spans="1:12" x14ac:dyDescent="0.3">
      <c r="A291" s="54" t="s">
        <v>814</v>
      </c>
      <c r="B291" s="59" t="s">
        <v>354</v>
      </c>
      <c r="C291" s="60"/>
      <c r="D291" s="60"/>
      <c r="E291" s="60"/>
      <c r="F291" s="55" t="s">
        <v>815</v>
      </c>
      <c r="G291" s="56"/>
      <c r="H291" s="48">
        <v>6530.34</v>
      </c>
      <c r="I291" s="48">
        <v>3348.92</v>
      </c>
      <c r="J291" s="48">
        <v>0</v>
      </c>
      <c r="K291" s="48">
        <v>9879.26</v>
      </c>
      <c r="L291" s="48">
        <f>I291-J291</f>
        <v>3348.92</v>
      </c>
    </row>
    <row r="292" spans="1:12" x14ac:dyDescent="0.3">
      <c r="A292" s="61" t="s">
        <v>816</v>
      </c>
      <c r="B292" s="59" t="s">
        <v>354</v>
      </c>
      <c r="C292" s="60"/>
      <c r="D292" s="60"/>
      <c r="E292" s="60"/>
      <c r="F292" s="60"/>
      <c r="G292" s="62" t="s">
        <v>817</v>
      </c>
      <c r="H292" s="63">
        <v>6530.34</v>
      </c>
      <c r="I292" s="63">
        <v>3348.92</v>
      </c>
      <c r="J292" s="63">
        <v>0</v>
      </c>
      <c r="K292" s="63">
        <v>9879.26</v>
      </c>
      <c r="L292" s="63"/>
    </row>
    <row r="293" spans="1:12" x14ac:dyDescent="0.3">
      <c r="A293" s="65" t="s">
        <v>354</v>
      </c>
      <c r="B293" s="59" t="s">
        <v>354</v>
      </c>
      <c r="C293" s="60"/>
      <c r="D293" s="60"/>
      <c r="E293" s="60"/>
      <c r="F293" s="60"/>
      <c r="G293" s="66" t="s">
        <v>354</v>
      </c>
      <c r="H293" s="67"/>
      <c r="I293" s="67"/>
      <c r="J293" s="67"/>
      <c r="K293" s="67"/>
      <c r="L293" s="67"/>
    </row>
    <row r="294" spans="1:12" x14ac:dyDescent="0.3">
      <c r="A294" s="54" t="s">
        <v>818</v>
      </c>
      <c r="B294" s="59" t="s">
        <v>354</v>
      </c>
      <c r="C294" s="60"/>
      <c r="D294" s="60"/>
      <c r="E294" s="60"/>
      <c r="F294" s="55" t="s">
        <v>819</v>
      </c>
      <c r="G294" s="56"/>
      <c r="H294" s="48">
        <v>8848.33</v>
      </c>
      <c r="I294" s="48">
        <v>4649.09</v>
      </c>
      <c r="J294" s="48">
        <v>0</v>
      </c>
      <c r="K294" s="48">
        <v>13497.42</v>
      </c>
      <c r="L294" s="48">
        <f>I294-J294</f>
        <v>4649.09</v>
      </c>
    </row>
    <row r="295" spans="1:12" x14ac:dyDescent="0.3">
      <c r="A295" s="61" t="s">
        <v>820</v>
      </c>
      <c r="B295" s="59" t="s">
        <v>354</v>
      </c>
      <c r="C295" s="60"/>
      <c r="D295" s="60"/>
      <c r="E295" s="60"/>
      <c r="F295" s="60"/>
      <c r="G295" s="62" t="s">
        <v>821</v>
      </c>
      <c r="H295" s="63">
        <v>8848.33</v>
      </c>
      <c r="I295" s="63">
        <v>4649.09</v>
      </c>
      <c r="J295" s="63">
        <v>0</v>
      </c>
      <c r="K295" s="63">
        <v>13497.42</v>
      </c>
      <c r="L295" s="63"/>
    </row>
    <row r="296" spans="1:12" x14ac:dyDescent="0.3">
      <c r="A296" s="65" t="s">
        <v>354</v>
      </c>
      <c r="B296" s="59" t="s">
        <v>354</v>
      </c>
      <c r="C296" s="60"/>
      <c r="D296" s="60"/>
      <c r="E296" s="60"/>
      <c r="F296" s="60"/>
      <c r="G296" s="66" t="s">
        <v>354</v>
      </c>
      <c r="H296" s="67"/>
      <c r="I296" s="67"/>
      <c r="J296" s="67"/>
      <c r="K296" s="67"/>
      <c r="L296" s="67"/>
    </row>
    <row r="297" spans="1:12" x14ac:dyDescent="0.3">
      <c r="A297" s="54" t="s">
        <v>826</v>
      </c>
      <c r="B297" s="59" t="s">
        <v>354</v>
      </c>
      <c r="C297" s="60"/>
      <c r="D297" s="60"/>
      <c r="E297" s="60"/>
      <c r="F297" s="55" t="s">
        <v>787</v>
      </c>
      <c r="G297" s="56"/>
      <c r="H297" s="48">
        <v>8129</v>
      </c>
      <c r="I297" s="48">
        <v>1219</v>
      </c>
      <c r="J297" s="48">
        <v>0</v>
      </c>
      <c r="K297" s="48">
        <v>9348</v>
      </c>
      <c r="L297" s="48">
        <f>I297-J297</f>
        <v>1219</v>
      </c>
    </row>
    <row r="298" spans="1:12" x14ac:dyDescent="0.3">
      <c r="A298" s="61" t="s">
        <v>830</v>
      </c>
      <c r="B298" s="59" t="s">
        <v>354</v>
      </c>
      <c r="C298" s="60"/>
      <c r="D298" s="60"/>
      <c r="E298" s="60"/>
      <c r="F298" s="60"/>
      <c r="G298" s="62" t="s">
        <v>831</v>
      </c>
      <c r="H298" s="63">
        <v>7920</v>
      </c>
      <c r="I298" s="63">
        <v>0</v>
      </c>
      <c r="J298" s="63">
        <v>0</v>
      </c>
      <c r="K298" s="63">
        <v>7920</v>
      </c>
      <c r="L298" s="63">
        <f t="shared" ref="L298:L299" si="2">I298-J298</f>
        <v>0</v>
      </c>
    </row>
    <row r="299" spans="1:12" x14ac:dyDescent="0.3">
      <c r="A299" s="61" t="s">
        <v>832</v>
      </c>
      <c r="B299" s="59" t="s">
        <v>354</v>
      </c>
      <c r="C299" s="60"/>
      <c r="D299" s="60"/>
      <c r="E299" s="60"/>
      <c r="F299" s="60"/>
      <c r="G299" s="62" t="s">
        <v>791</v>
      </c>
      <c r="H299" s="63">
        <v>209</v>
      </c>
      <c r="I299" s="63">
        <v>1219</v>
      </c>
      <c r="J299" s="63">
        <v>0</v>
      </c>
      <c r="K299" s="63">
        <v>1428</v>
      </c>
      <c r="L299" s="63">
        <f t="shared" si="2"/>
        <v>1219</v>
      </c>
    </row>
    <row r="300" spans="1:12" x14ac:dyDescent="0.3">
      <c r="A300" s="65" t="s">
        <v>354</v>
      </c>
      <c r="B300" s="59" t="s">
        <v>354</v>
      </c>
      <c r="C300" s="60"/>
      <c r="D300" s="60"/>
      <c r="E300" s="60"/>
      <c r="F300" s="60"/>
      <c r="G300" s="66" t="s">
        <v>354</v>
      </c>
      <c r="H300" s="67"/>
      <c r="I300" s="67"/>
      <c r="J300" s="67"/>
      <c r="K300" s="67"/>
      <c r="L300" s="67"/>
    </row>
    <row r="301" spans="1:12" x14ac:dyDescent="0.3">
      <c r="A301" s="54" t="s">
        <v>833</v>
      </c>
      <c r="B301" s="58" t="s">
        <v>354</v>
      </c>
      <c r="C301" s="55" t="s">
        <v>834</v>
      </c>
      <c r="D301" s="56"/>
      <c r="E301" s="56"/>
      <c r="F301" s="56"/>
      <c r="G301" s="56"/>
      <c r="H301" s="48">
        <v>16822.3</v>
      </c>
      <c r="I301" s="48">
        <v>6799.15</v>
      </c>
      <c r="J301" s="48">
        <v>0.04</v>
      </c>
      <c r="K301" s="48">
        <v>23621.41</v>
      </c>
      <c r="L301" s="48">
        <f>I301-J301</f>
        <v>6799.11</v>
      </c>
    </row>
    <row r="302" spans="1:12" x14ac:dyDescent="0.3">
      <c r="A302" s="54" t="s">
        <v>835</v>
      </c>
      <c r="B302" s="59" t="s">
        <v>354</v>
      </c>
      <c r="C302" s="60"/>
      <c r="D302" s="55" t="s">
        <v>834</v>
      </c>
      <c r="E302" s="56"/>
      <c r="F302" s="56"/>
      <c r="G302" s="56"/>
      <c r="H302" s="48">
        <v>16822.3</v>
      </c>
      <c r="I302" s="48">
        <v>6799.15</v>
      </c>
      <c r="J302" s="48">
        <v>0.04</v>
      </c>
      <c r="K302" s="48">
        <v>23621.41</v>
      </c>
      <c r="L302" s="48"/>
    </row>
    <row r="303" spans="1:12" x14ac:dyDescent="0.3">
      <c r="A303" s="54" t="s">
        <v>836</v>
      </c>
      <c r="B303" s="59" t="s">
        <v>354</v>
      </c>
      <c r="C303" s="60"/>
      <c r="D303" s="60"/>
      <c r="E303" s="55" t="s">
        <v>837</v>
      </c>
      <c r="F303" s="56"/>
      <c r="G303" s="56"/>
      <c r="H303" s="48">
        <v>16822.3</v>
      </c>
      <c r="I303" s="48">
        <v>6799.15</v>
      </c>
      <c r="J303" s="48">
        <v>0.04</v>
      </c>
      <c r="K303" s="48">
        <v>23621.41</v>
      </c>
      <c r="L303" s="48"/>
    </row>
    <row r="304" spans="1:12" x14ac:dyDescent="0.3">
      <c r="A304" s="54" t="s">
        <v>838</v>
      </c>
      <c r="B304" s="59" t="s">
        <v>354</v>
      </c>
      <c r="C304" s="60"/>
      <c r="D304" s="60"/>
      <c r="E304" s="60"/>
      <c r="F304" s="55" t="s">
        <v>839</v>
      </c>
      <c r="G304" s="56"/>
      <c r="H304" s="48">
        <v>10681.41</v>
      </c>
      <c r="I304" s="48">
        <v>5340.72</v>
      </c>
      <c r="J304" s="48">
        <v>0.01</v>
      </c>
      <c r="K304" s="48">
        <v>16022.12</v>
      </c>
      <c r="L304" s="48">
        <f>I304-J304</f>
        <v>5340.71</v>
      </c>
    </row>
    <row r="305" spans="1:12" x14ac:dyDescent="0.3">
      <c r="A305" s="61" t="s">
        <v>840</v>
      </c>
      <c r="B305" s="59" t="s">
        <v>354</v>
      </c>
      <c r="C305" s="60"/>
      <c r="D305" s="60"/>
      <c r="E305" s="60"/>
      <c r="F305" s="60"/>
      <c r="G305" s="62" t="s">
        <v>841</v>
      </c>
      <c r="H305" s="63">
        <v>10681.41</v>
      </c>
      <c r="I305" s="63">
        <v>5340.72</v>
      </c>
      <c r="J305" s="63">
        <v>0.01</v>
      </c>
      <c r="K305" s="63">
        <v>16022.12</v>
      </c>
      <c r="L305" s="63"/>
    </row>
    <row r="306" spans="1:12" x14ac:dyDescent="0.3">
      <c r="A306" s="65" t="s">
        <v>354</v>
      </c>
      <c r="B306" s="59" t="s">
        <v>354</v>
      </c>
      <c r="C306" s="60"/>
      <c r="D306" s="60"/>
      <c r="E306" s="60"/>
      <c r="F306" s="60"/>
      <c r="G306" s="66" t="s">
        <v>354</v>
      </c>
      <c r="H306" s="67"/>
      <c r="I306" s="67"/>
      <c r="J306" s="67"/>
      <c r="K306" s="67"/>
      <c r="L306" s="67"/>
    </row>
    <row r="307" spans="1:12" x14ac:dyDescent="0.3">
      <c r="A307" s="54" t="s">
        <v>846</v>
      </c>
      <c r="B307" s="59" t="s">
        <v>354</v>
      </c>
      <c r="C307" s="60"/>
      <c r="D307" s="60"/>
      <c r="E307" s="60"/>
      <c r="F307" s="55" t="s">
        <v>847</v>
      </c>
      <c r="G307" s="56"/>
      <c r="H307" s="48">
        <v>3224.14</v>
      </c>
      <c r="I307" s="48">
        <v>0</v>
      </c>
      <c r="J307" s="48">
        <v>0</v>
      </c>
      <c r="K307" s="48">
        <v>3224.14</v>
      </c>
      <c r="L307" s="48">
        <f>I307-J307</f>
        <v>0</v>
      </c>
    </row>
    <row r="308" spans="1:12" x14ac:dyDescent="0.3">
      <c r="A308" s="61" t="s">
        <v>848</v>
      </c>
      <c r="B308" s="59" t="s">
        <v>354</v>
      </c>
      <c r="C308" s="60"/>
      <c r="D308" s="60"/>
      <c r="E308" s="60"/>
      <c r="F308" s="60"/>
      <c r="G308" s="62" t="s">
        <v>849</v>
      </c>
      <c r="H308" s="63">
        <v>3224.14</v>
      </c>
      <c r="I308" s="63">
        <v>0</v>
      </c>
      <c r="J308" s="63">
        <v>0</v>
      </c>
      <c r="K308" s="63">
        <v>3224.14</v>
      </c>
      <c r="L308" s="63"/>
    </row>
    <row r="309" spans="1:12" x14ac:dyDescent="0.3">
      <c r="A309" s="65" t="s">
        <v>354</v>
      </c>
      <c r="B309" s="59" t="s">
        <v>354</v>
      </c>
      <c r="C309" s="60"/>
      <c r="D309" s="60"/>
      <c r="E309" s="60"/>
      <c r="F309" s="60"/>
      <c r="G309" s="66" t="s">
        <v>354</v>
      </c>
      <c r="H309" s="67"/>
      <c r="I309" s="67"/>
      <c r="J309" s="67"/>
      <c r="K309" s="67"/>
      <c r="L309" s="67"/>
    </row>
    <row r="310" spans="1:12" x14ac:dyDescent="0.3">
      <c r="A310" s="54" t="s">
        <v>850</v>
      </c>
      <c r="B310" s="59" t="s">
        <v>354</v>
      </c>
      <c r="C310" s="60"/>
      <c r="D310" s="60"/>
      <c r="E310" s="60"/>
      <c r="F310" s="55" t="s">
        <v>787</v>
      </c>
      <c r="G310" s="56"/>
      <c r="H310" s="48">
        <v>2916.75</v>
      </c>
      <c r="I310" s="48">
        <v>1458.43</v>
      </c>
      <c r="J310" s="48">
        <v>0.03</v>
      </c>
      <c r="K310" s="48">
        <v>4375.1499999999996</v>
      </c>
      <c r="L310" s="48">
        <f>I310-J310</f>
        <v>1458.4</v>
      </c>
    </row>
    <row r="311" spans="1:12" x14ac:dyDescent="0.3">
      <c r="A311" s="61" t="s">
        <v>852</v>
      </c>
      <c r="B311" s="59" t="s">
        <v>354</v>
      </c>
      <c r="C311" s="60"/>
      <c r="D311" s="60"/>
      <c r="E311" s="60"/>
      <c r="F311" s="60"/>
      <c r="G311" s="62" t="s">
        <v>853</v>
      </c>
      <c r="H311" s="63">
        <v>2916.75</v>
      </c>
      <c r="I311" s="63">
        <v>1458.43</v>
      </c>
      <c r="J311" s="63">
        <v>0.03</v>
      </c>
      <c r="K311" s="63">
        <v>4375.1499999999996</v>
      </c>
      <c r="L311" s="63"/>
    </row>
    <row r="312" spans="1:12" x14ac:dyDescent="0.3">
      <c r="A312" s="54" t="s">
        <v>354</v>
      </c>
      <c r="B312" s="59" t="s">
        <v>354</v>
      </c>
      <c r="C312" s="60"/>
      <c r="D312" s="60"/>
      <c r="E312" s="55" t="s">
        <v>354</v>
      </c>
      <c r="F312" s="56"/>
      <c r="G312" s="56"/>
      <c r="H312" s="53"/>
      <c r="I312" s="53"/>
      <c r="J312" s="53"/>
      <c r="K312" s="53"/>
      <c r="L312" s="53"/>
    </row>
    <row r="313" spans="1:12" x14ac:dyDescent="0.3">
      <c r="A313" s="54" t="s">
        <v>854</v>
      </c>
      <c r="B313" s="58" t="s">
        <v>354</v>
      </c>
      <c r="C313" s="55" t="s">
        <v>855</v>
      </c>
      <c r="D313" s="56"/>
      <c r="E313" s="56"/>
      <c r="F313" s="56"/>
      <c r="G313" s="56"/>
      <c r="H313" s="48">
        <v>34711.68</v>
      </c>
      <c r="I313" s="48">
        <v>56570.95</v>
      </c>
      <c r="J313" s="48">
        <v>0</v>
      </c>
      <c r="K313" s="48">
        <v>91282.63</v>
      </c>
      <c r="L313" s="48">
        <f>I313-J313</f>
        <v>56570.95</v>
      </c>
    </row>
    <row r="314" spans="1:12" x14ac:dyDescent="0.3">
      <c r="A314" s="54" t="s">
        <v>856</v>
      </c>
      <c r="B314" s="59" t="s">
        <v>354</v>
      </c>
      <c r="C314" s="60"/>
      <c r="D314" s="55" t="s">
        <v>855</v>
      </c>
      <c r="E314" s="56"/>
      <c r="F314" s="56"/>
      <c r="G314" s="56"/>
      <c r="H314" s="48">
        <v>34711.68</v>
      </c>
      <c r="I314" s="48">
        <v>56570.95</v>
      </c>
      <c r="J314" s="48">
        <v>0</v>
      </c>
      <c r="K314" s="48">
        <v>91282.63</v>
      </c>
      <c r="L314" s="48"/>
    </row>
    <row r="315" spans="1:12" x14ac:dyDescent="0.3">
      <c r="A315" s="54" t="s">
        <v>857</v>
      </c>
      <c r="B315" s="59" t="s">
        <v>354</v>
      </c>
      <c r="C315" s="60"/>
      <c r="D315" s="60"/>
      <c r="E315" s="55" t="s">
        <v>855</v>
      </c>
      <c r="F315" s="56"/>
      <c r="G315" s="56"/>
      <c r="H315" s="48">
        <v>34711.68</v>
      </c>
      <c r="I315" s="48">
        <v>56570.95</v>
      </c>
      <c r="J315" s="48">
        <v>0</v>
      </c>
      <c r="K315" s="48">
        <v>91282.63</v>
      </c>
      <c r="L315" s="48"/>
    </row>
    <row r="316" spans="1:12" x14ac:dyDescent="0.3">
      <c r="A316" s="54" t="s">
        <v>858</v>
      </c>
      <c r="B316" s="59" t="s">
        <v>354</v>
      </c>
      <c r="C316" s="60"/>
      <c r="D316" s="60"/>
      <c r="E316" s="60"/>
      <c r="F316" s="55" t="s">
        <v>843</v>
      </c>
      <c r="G316" s="56"/>
      <c r="H316" s="48">
        <v>25501.49</v>
      </c>
      <c r="I316" s="48">
        <v>46618.05</v>
      </c>
      <c r="J316" s="48">
        <v>0</v>
      </c>
      <c r="K316" s="48">
        <v>72119.539999999994</v>
      </c>
      <c r="L316" s="48">
        <f>I316-J316</f>
        <v>46618.05</v>
      </c>
    </row>
    <row r="317" spans="1:12" x14ac:dyDescent="0.3">
      <c r="A317" s="61" t="s">
        <v>859</v>
      </c>
      <c r="B317" s="59" t="s">
        <v>354</v>
      </c>
      <c r="C317" s="60"/>
      <c r="D317" s="60"/>
      <c r="E317" s="60"/>
      <c r="F317" s="60"/>
      <c r="G317" s="62" t="s">
        <v>860</v>
      </c>
      <c r="H317" s="63">
        <v>25501.49</v>
      </c>
      <c r="I317" s="63">
        <v>46618.05</v>
      </c>
      <c r="J317" s="63">
        <v>0</v>
      </c>
      <c r="K317" s="63">
        <v>72119.539999999994</v>
      </c>
      <c r="L317" s="63"/>
    </row>
    <row r="318" spans="1:12" x14ac:dyDescent="0.3">
      <c r="A318" s="65" t="s">
        <v>354</v>
      </c>
      <c r="B318" s="59" t="s">
        <v>354</v>
      </c>
      <c r="C318" s="60"/>
      <c r="D318" s="60"/>
      <c r="E318" s="60"/>
      <c r="F318" s="60"/>
      <c r="G318" s="66" t="s">
        <v>354</v>
      </c>
      <c r="H318" s="67"/>
      <c r="I318" s="67"/>
      <c r="J318" s="67"/>
      <c r="K318" s="67"/>
      <c r="L318" s="67"/>
    </row>
    <row r="319" spans="1:12" x14ac:dyDescent="0.3">
      <c r="A319" s="54" t="s">
        <v>861</v>
      </c>
      <c r="B319" s="59" t="s">
        <v>354</v>
      </c>
      <c r="C319" s="60"/>
      <c r="D319" s="60"/>
      <c r="E319" s="60"/>
      <c r="F319" s="55" t="s">
        <v>862</v>
      </c>
      <c r="G319" s="56"/>
      <c r="H319" s="48">
        <v>9210.19</v>
      </c>
      <c r="I319" s="48">
        <v>7722.9</v>
      </c>
      <c r="J319" s="48">
        <v>0</v>
      </c>
      <c r="K319" s="48">
        <v>16933.09</v>
      </c>
      <c r="L319" s="48">
        <f>I319-J319</f>
        <v>7722.9</v>
      </c>
    </row>
    <row r="320" spans="1:12" x14ac:dyDescent="0.3">
      <c r="A320" s="61" t="s">
        <v>863</v>
      </c>
      <c r="B320" s="59" t="s">
        <v>354</v>
      </c>
      <c r="C320" s="60"/>
      <c r="D320" s="60"/>
      <c r="E320" s="60"/>
      <c r="F320" s="60"/>
      <c r="G320" s="62" t="s">
        <v>864</v>
      </c>
      <c r="H320" s="63">
        <v>400</v>
      </c>
      <c r="I320" s="63">
        <v>0</v>
      </c>
      <c r="J320" s="63">
        <v>0</v>
      </c>
      <c r="K320" s="63">
        <v>400</v>
      </c>
      <c r="L320" s="63">
        <f t="shared" ref="L320:L321" si="3">I320-J320</f>
        <v>0</v>
      </c>
    </row>
    <row r="321" spans="1:12" x14ac:dyDescent="0.3">
      <c r="A321" s="61" t="s">
        <v>865</v>
      </c>
      <c r="B321" s="59" t="s">
        <v>354</v>
      </c>
      <c r="C321" s="60"/>
      <c r="D321" s="60"/>
      <c r="E321" s="60"/>
      <c r="F321" s="60"/>
      <c r="G321" s="62" t="s">
        <v>866</v>
      </c>
      <c r="H321" s="63">
        <v>8810.19</v>
      </c>
      <c r="I321" s="63">
        <v>7722.9</v>
      </c>
      <c r="J321" s="63">
        <v>0</v>
      </c>
      <c r="K321" s="63">
        <v>16533.09</v>
      </c>
      <c r="L321" s="63">
        <f t="shared" si="3"/>
        <v>7722.9</v>
      </c>
    </row>
    <row r="322" spans="1:12" x14ac:dyDescent="0.3">
      <c r="A322" s="65" t="s">
        <v>354</v>
      </c>
      <c r="B322" s="59" t="s">
        <v>354</v>
      </c>
      <c r="C322" s="60"/>
      <c r="D322" s="60"/>
      <c r="E322" s="60"/>
      <c r="F322" s="60"/>
      <c r="G322" s="66" t="s">
        <v>354</v>
      </c>
      <c r="H322" s="67"/>
      <c r="I322" s="67"/>
      <c r="J322" s="67"/>
      <c r="K322" s="67"/>
      <c r="L322" s="67"/>
    </row>
    <row r="323" spans="1:12" x14ac:dyDescent="0.3">
      <c r="A323" s="54" t="s">
        <v>867</v>
      </c>
      <c r="B323" s="59" t="s">
        <v>354</v>
      </c>
      <c r="C323" s="60"/>
      <c r="D323" s="60"/>
      <c r="E323" s="60"/>
      <c r="F323" s="55" t="s">
        <v>787</v>
      </c>
      <c r="G323" s="56"/>
      <c r="H323" s="48">
        <v>0</v>
      </c>
      <c r="I323" s="48">
        <v>2230</v>
      </c>
      <c r="J323" s="48">
        <v>0</v>
      </c>
      <c r="K323" s="48">
        <v>2230</v>
      </c>
      <c r="L323" s="48">
        <f>I323-J323</f>
        <v>2230</v>
      </c>
    </row>
    <row r="324" spans="1:12" x14ac:dyDescent="0.3">
      <c r="A324" s="61" t="s">
        <v>869</v>
      </c>
      <c r="B324" s="59" t="s">
        <v>354</v>
      </c>
      <c r="C324" s="60"/>
      <c r="D324" s="60"/>
      <c r="E324" s="60"/>
      <c r="F324" s="60"/>
      <c r="G324" s="62" t="s">
        <v>791</v>
      </c>
      <c r="H324" s="63">
        <v>0</v>
      </c>
      <c r="I324" s="63">
        <v>2230</v>
      </c>
      <c r="J324" s="63">
        <v>0</v>
      </c>
      <c r="K324" s="63">
        <v>2230</v>
      </c>
      <c r="L324" s="63"/>
    </row>
    <row r="325" spans="1:12" x14ac:dyDescent="0.3">
      <c r="A325" s="65" t="s">
        <v>354</v>
      </c>
      <c r="B325" s="59" t="s">
        <v>354</v>
      </c>
      <c r="C325" s="60"/>
      <c r="D325" s="60"/>
      <c r="E325" s="60"/>
      <c r="F325" s="60"/>
      <c r="G325" s="66" t="s">
        <v>354</v>
      </c>
      <c r="H325" s="67"/>
      <c r="I325" s="67"/>
      <c r="J325" s="67"/>
      <c r="K325" s="67"/>
      <c r="L325" s="67"/>
    </row>
    <row r="326" spans="1:12" x14ac:dyDescent="0.3">
      <c r="A326" s="54" t="s">
        <v>870</v>
      </c>
      <c r="B326" s="58" t="s">
        <v>354</v>
      </c>
      <c r="C326" s="55" t="s">
        <v>871</v>
      </c>
      <c r="D326" s="56"/>
      <c r="E326" s="56"/>
      <c r="F326" s="56"/>
      <c r="G326" s="56"/>
      <c r="H326" s="48">
        <v>116439.47</v>
      </c>
      <c r="I326" s="48">
        <v>94949.13</v>
      </c>
      <c r="J326" s="48">
        <v>0</v>
      </c>
      <c r="K326" s="48">
        <v>211388.6</v>
      </c>
      <c r="L326" s="48">
        <f>I326-J326</f>
        <v>94949.13</v>
      </c>
    </row>
    <row r="327" spans="1:12" x14ac:dyDescent="0.3">
      <c r="A327" s="54" t="s">
        <v>872</v>
      </c>
      <c r="B327" s="59" t="s">
        <v>354</v>
      </c>
      <c r="C327" s="60"/>
      <c r="D327" s="55" t="s">
        <v>871</v>
      </c>
      <c r="E327" s="56"/>
      <c r="F327" s="56"/>
      <c r="G327" s="56"/>
      <c r="H327" s="48">
        <v>116439.47</v>
      </c>
      <c r="I327" s="48">
        <v>94949.13</v>
      </c>
      <c r="J327" s="48">
        <v>0</v>
      </c>
      <c r="K327" s="48">
        <v>211388.6</v>
      </c>
      <c r="L327" s="48"/>
    </row>
    <row r="328" spans="1:12" x14ac:dyDescent="0.3">
      <c r="A328" s="54" t="s">
        <v>873</v>
      </c>
      <c r="B328" s="59" t="s">
        <v>354</v>
      </c>
      <c r="C328" s="60"/>
      <c r="D328" s="60"/>
      <c r="E328" s="55" t="s">
        <v>871</v>
      </c>
      <c r="F328" s="56"/>
      <c r="G328" s="56"/>
      <c r="H328" s="48">
        <v>116439.47</v>
      </c>
      <c r="I328" s="48">
        <v>94949.13</v>
      </c>
      <c r="J328" s="48">
        <v>0</v>
      </c>
      <c r="K328" s="48">
        <v>211388.6</v>
      </c>
      <c r="L328" s="48"/>
    </row>
    <row r="329" spans="1:12" x14ac:dyDescent="0.3">
      <c r="A329" s="54" t="s">
        <v>874</v>
      </c>
      <c r="B329" s="59" t="s">
        <v>354</v>
      </c>
      <c r="C329" s="60"/>
      <c r="D329" s="60"/>
      <c r="E329" s="60"/>
      <c r="F329" s="55" t="s">
        <v>875</v>
      </c>
      <c r="G329" s="56"/>
      <c r="H329" s="48">
        <v>3000</v>
      </c>
      <c r="I329" s="48">
        <v>8500</v>
      </c>
      <c r="J329" s="48">
        <v>0</v>
      </c>
      <c r="K329" s="48">
        <v>11500</v>
      </c>
      <c r="L329" s="48">
        <f>I329-J329</f>
        <v>8500</v>
      </c>
    </row>
    <row r="330" spans="1:12" x14ac:dyDescent="0.3">
      <c r="A330" s="61" t="s">
        <v>876</v>
      </c>
      <c r="B330" s="59" t="s">
        <v>354</v>
      </c>
      <c r="C330" s="60"/>
      <c r="D330" s="60"/>
      <c r="E330" s="60"/>
      <c r="F330" s="60"/>
      <c r="G330" s="62" t="s">
        <v>875</v>
      </c>
      <c r="H330" s="63">
        <v>3000</v>
      </c>
      <c r="I330" s="63">
        <v>8500</v>
      </c>
      <c r="J330" s="63">
        <v>0</v>
      </c>
      <c r="K330" s="63">
        <v>11500</v>
      </c>
      <c r="L330" s="63"/>
    </row>
    <row r="331" spans="1:12" x14ac:dyDescent="0.3">
      <c r="A331" s="65" t="s">
        <v>354</v>
      </c>
      <c r="B331" s="59" t="s">
        <v>354</v>
      </c>
      <c r="C331" s="60"/>
      <c r="D331" s="60"/>
      <c r="E331" s="60"/>
      <c r="F331" s="60"/>
      <c r="G331" s="66" t="s">
        <v>354</v>
      </c>
      <c r="H331" s="67"/>
      <c r="I331" s="67"/>
      <c r="J331" s="67"/>
      <c r="K331" s="67"/>
      <c r="L331" s="67"/>
    </row>
    <row r="332" spans="1:12" x14ac:dyDescent="0.3">
      <c r="A332" s="54" t="s">
        <v>877</v>
      </c>
      <c r="B332" s="59" t="s">
        <v>354</v>
      </c>
      <c r="C332" s="60"/>
      <c r="D332" s="60"/>
      <c r="E332" s="60"/>
      <c r="F332" s="55" t="s">
        <v>878</v>
      </c>
      <c r="G332" s="56"/>
      <c r="H332" s="48">
        <v>10000</v>
      </c>
      <c r="I332" s="48">
        <v>8040</v>
      </c>
      <c r="J332" s="48">
        <v>0</v>
      </c>
      <c r="K332" s="48">
        <v>18040</v>
      </c>
      <c r="L332" s="48">
        <f>I332-J332</f>
        <v>8040</v>
      </c>
    </row>
    <row r="333" spans="1:12" x14ac:dyDescent="0.3">
      <c r="A333" s="61" t="s">
        <v>879</v>
      </c>
      <c r="B333" s="59" t="s">
        <v>354</v>
      </c>
      <c r="C333" s="60"/>
      <c r="D333" s="60"/>
      <c r="E333" s="60"/>
      <c r="F333" s="60"/>
      <c r="G333" s="62" t="s">
        <v>880</v>
      </c>
      <c r="H333" s="63">
        <v>10000</v>
      </c>
      <c r="I333" s="63">
        <v>8040</v>
      </c>
      <c r="J333" s="63">
        <v>0</v>
      </c>
      <c r="K333" s="63">
        <v>18040</v>
      </c>
      <c r="L333" s="63"/>
    </row>
    <row r="334" spans="1:12" x14ac:dyDescent="0.3">
      <c r="A334" s="65" t="s">
        <v>354</v>
      </c>
      <c r="B334" s="59" t="s">
        <v>354</v>
      </c>
      <c r="C334" s="60"/>
      <c r="D334" s="60"/>
      <c r="E334" s="60"/>
      <c r="F334" s="60"/>
      <c r="G334" s="66" t="s">
        <v>354</v>
      </c>
      <c r="H334" s="67"/>
      <c r="I334" s="67"/>
      <c r="J334" s="67"/>
      <c r="K334" s="67"/>
      <c r="L334" s="67"/>
    </row>
    <row r="335" spans="1:12" x14ac:dyDescent="0.3">
      <c r="A335" s="54" t="s">
        <v>883</v>
      </c>
      <c r="B335" s="59" t="s">
        <v>354</v>
      </c>
      <c r="C335" s="60"/>
      <c r="D335" s="60"/>
      <c r="E335" s="60"/>
      <c r="F335" s="55" t="s">
        <v>884</v>
      </c>
      <c r="G335" s="56"/>
      <c r="H335" s="48">
        <v>1056</v>
      </c>
      <c r="I335" s="48">
        <v>0</v>
      </c>
      <c r="J335" s="48">
        <v>0</v>
      </c>
      <c r="K335" s="48">
        <v>1056</v>
      </c>
      <c r="L335" s="48">
        <f>I335-J335</f>
        <v>0</v>
      </c>
    </row>
    <row r="336" spans="1:12" x14ac:dyDescent="0.3">
      <c r="A336" s="61" t="s">
        <v>885</v>
      </c>
      <c r="B336" s="59" t="s">
        <v>354</v>
      </c>
      <c r="C336" s="60"/>
      <c r="D336" s="60"/>
      <c r="E336" s="60"/>
      <c r="F336" s="60"/>
      <c r="G336" s="62" t="s">
        <v>886</v>
      </c>
      <c r="H336" s="63">
        <v>1056</v>
      </c>
      <c r="I336" s="63">
        <v>0</v>
      </c>
      <c r="J336" s="63">
        <v>0</v>
      </c>
      <c r="K336" s="63">
        <v>1056</v>
      </c>
      <c r="L336" s="63"/>
    </row>
    <row r="337" spans="1:12" x14ac:dyDescent="0.3">
      <c r="A337" s="65" t="s">
        <v>354</v>
      </c>
      <c r="B337" s="59" t="s">
        <v>354</v>
      </c>
      <c r="C337" s="60"/>
      <c r="D337" s="60"/>
      <c r="E337" s="60"/>
      <c r="F337" s="60"/>
      <c r="G337" s="66" t="s">
        <v>354</v>
      </c>
      <c r="H337" s="67"/>
      <c r="I337" s="67"/>
      <c r="J337" s="67"/>
      <c r="K337" s="67"/>
      <c r="L337" s="67"/>
    </row>
    <row r="338" spans="1:12" x14ac:dyDescent="0.3">
      <c r="A338" s="54" t="s">
        <v>887</v>
      </c>
      <c r="B338" s="59" t="s">
        <v>354</v>
      </c>
      <c r="C338" s="60"/>
      <c r="D338" s="60"/>
      <c r="E338" s="60"/>
      <c r="F338" s="55" t="s">
        <v>888</v>
      </c>
      <c r="G338" s="56"/>
      <c r="H338" s="48">
        <v>96580.47</v>
      </c>
      <c r="I338" s="48">
        <v>77209.13</v>
      </c>
      <c r="J338" s="48">
        <v>0</v>
      </c>
      <c r="K338" s="48">
        <v>173789.6</v>
      </c>
      <c r="L338" s="48">
        <f>I338-J338</f>
        <v>77209.13</v>
      </c>
    </row>
    <row r="339" spans="1:12" x14ac:dyDescent="0.3">
      <c r="A339" s="61" t="s">
        <v>889</v>
      </c>
      <c r="B339" s="59" t="s">
        <v>354</v>
      </c>
      <c r="C339" s="60"/>
      <c r="D339" s="60"/>
      <c r="E339" s="60"/>
      <c r="F339" s="60"/>
      <c r="G339" s="62" t="s">
        <v>849</v>
      </c>
      <c r="H339" s="63">
        <v>4996</v>
      </c>
      <c r="I339" s="63">
        <v>0</v>
      </c>
      <c r="J339" s="63">
        <v>0</v>
      </c>
      <c r="K339" s="63">
        <v>4996</v>
      </c>
      <c r="L339" s="63">
        <f t="shared" ref="L339:L345" si="4">I339-J339</f>
        <v>0</v>
      </c>
    </row>
    <row r="340" spans="1:12" x14ac:dyDescent="0.3">
      <c r="A340" s="61" t="s">
        <v>890</v>
      </c>
      <c r="B340" s="59" t="s">
        <v>354</v>
      </c>
      <c r="C340" s="60"/>
      <c r="D340" s="60"/>
      <c r="E340" s="60"/>
      <c r="F340" s="60"/>
      <c r="G340" s="62" t="s">
        <v>891</v>
      </c>
      <c r="H340" s="63">
        <v>0</v>
      </c>
      <c r="I340" s="63">
        <v>36326.300000000003</v>
      </c>
      <c r="J340" s="63">
        <v>0</v>
      </c>
      <c r="K340" s="63">
        <v>36326.300000000003</v>
      </c>
      <c r="L340" s="63">
        <f t="shared" si="4"/>
        <v>36326.300000000003</v>
      </c>
    </row>
    <row r="341" spans="1:12" x14ac:dyDescent="0.3">
      <c r="A341" s="61" t="s">
        <v>892</v>
      </c>
      <c r="B341" s="59" t="s">
        <v>354</v>
      </c>
      <c r="C341" s="60"/>
      <c r="D341" s="60"/>
      <c r="E341" s="60"/>
      <c r="F341" s="60"/>
      <c r="G341" s="62" t="s">
        <v>893</v>
      </c>
      <c r="H341" s="63">
        <v>41700.78</v>
      </c>
      <c r="I341" s="63">
        <v>20266.46</v>
      </c>
      <c r="J341" s="63">
        <v>0</v>
      </c>
      <c r="K341" s="63">
        <v>61967.24</v>
      </c>
      <c r="L341" s="63">
        <f t="shared" si="4"/>
        <v>20266.46</v>
      </c>
    </row>
    <row r="342" spans="1:12" x14ac:dyDescent="0.3">
      <c r="A342" s="61" t="s">
        <v>894</v>
      </c>
      <c r="B342" s="59" t="s">
        <v>354</v>
      </c>
      <c r="C342" s="60"/>
      <c r="D342" s="60"/>
      <c r="E342" s="60"/>
      <c r="F342" s="60"/>
      <c r="G342" s="62" t="s">
        <v>895</v>
      </c>
      <c r="H342" s="63">
        <v>-0.03</v>
      </c>
      <c r="I342" s="63">
        <v>0</v>
      </c>
      <c r="J342" s="63">
        <v>0</v>
      </c>
      <c r="K342" s="63">
        <v>-0.03</v>
      </c>
      <c r="L342" s="63">
        <f t="shared" si="4"/>
        <v>0</v>
      </c>
    </row>
    <row r="343" spans="1:12" x14ac:dyDescent="0.3">
      <c r="A343" s="61" t="s">
        <v>896</v>
      </c>
      <c r="B343" s="59" t="s">
        <v>354</v>
      </c>
      <c r="C343" s="60"/>
      <c r="D343" s="60"/>
      <c r="E343" s="60"/>
      <c r="F343" s="60"/>
      <c r="G343" s="62" t="s">
        <v>897</v>
      </c>
      <c r="H343" s="63">
        <v>46728.95</v>
      </c>
      <c r="I343" s="63">
        <v>19714.84</v>
      </c>
      <c r="J343" s="63">
        <v>0</v>
      </c>
      <c r="K343" s="63">
        <v>66443.789999999994</v>
      </c>
      <c r="L343" s="63">
        <f t="shared" si="4"/>
        <v>19714.84</v>
      </c>
    </row>
    <row r="344" spans="1:12" x14ac:dyDescent="0.3">
      <c r="A344" s="61" t="s">
        <v>900</v>
      </c>
      <c r="B344" s="59" t="s">
        <v>354</v>
      </c>
      <c r="C344" s="60"/>
      <c r="D344" s="60"/>
      <c r="E344" s="60"/>
      <c r="F344" s="60"/>
      <c r="G344" s="62" t="s">
        <v>901</v>
      </c>
      <c r="H344" s="63">
        <v>0</v>
      </c>
      <c r="I344" s="63">
        <v>901.53</v>
      </c>
      <c r="J344" s="63">
        <v>0</v>
      </c>
      <c r="K344" s="63">
        <v>901.53</v>
      </c>
      <c r="L344" s="63">
        <f t="shared" si="4"/>
        <v>901.53</v>
      </c>
    </row>
    <row r="345" spans="1:12" x14ac:dyDescent="0.3">
      <c r="A345" s="61" t="s">
        <v>902</v>
      </c>
      <c r="B345" s="59" t="s">
        <v>354</v>
      </c>
      <c r="C345" s="60"/>
      <c r="D345" s="60"/>
      <c r="E345" s="60"/>
      <c r="F345" s="60"/>
      <c r="G345" s="62" t="s">
        <v>903</v>
      </c>
      <c r="H345" s="63">
        <v>3154.77</v>
      </c>
      <c r="I345" s="63">
        <v>0</v>
      </c>
      <c r="J345" s="63">
        <v>0</v>
      </c>
      <c r="K345" s="63">
        <v>3154.77</v>
      </c>
      <c r="L345" s="63">
        <f t="shared" si="4"/>
        <v>0</v>
      </c>
    </row>
    <row r="346" spans="1:12" x14ac:dyDescent="0.3">
      <c r="A346" s="65" t="s">
        <v>354</v>
      </c>
      <c r="B346" s="59" t="s">
        <v>354</v>
      </c>
      <c r="C346" s="60"/>
      <c r="D346" s="60"/>
      <c r="E346" s="60"/>
      <c r="F346" s="60"/>
      <c r="G346" s="66" t="s">
        <v>354</v>
      </c>
      <c r="H346" s="67"/>
      <c r="I346" s="67"/>
      <c r="J346" s="67"/>
      <c r="K346" s="67"/>
      <c r="L346" s="67"/>
    </row>
    <row r="347" spans="1:12" x14ac:dyDescent="0.3">
      <c r="A347" s="54" t="s">
        <v>904</v>
      </c>
      <c r="B347" s="59" t="s">
        <v>354</v>
      </c>
      <c r="C347" s="60"/>
      <c r="D347" s="60"/>
      <c r="E347" s="60"/>
      <c r="F347" s="55" t="s">
        <v>787</v>
      </c>
      <c r="G347" s="56"/>
      <c r="H347" s="48">
        <v>5803</v>
      </c>
      <c r="I347" s="48">
        <v>1200</v>
      </c>
      <c r="J347" s="48">
        <v>0</v>
      </c>
      <c r="K347" s="48">
        <v>7003</v>
      </c>
      <c r="L347" s="48">
        <f>I347-J347</f>
        <v>1200</v>
      </c>
    </row>
    <row r="348" spans="1:12" x14ac:dyDescent="0.3">
      <c r="A348" s="61" t="s">
        <v>906</v>
      </c>
      <c r="B348" s="59" t="s">
        <v>354</v>
      </c>
      <c r="C348" s="60"/>
      <c r="D348" s="60"/>
      <c r="E348" s="60"/>
      <c r="F348" s="60"/>
      <c r="G348" s="62" t="s">
        <v>791</v>
      </c>
      <c r="H348" s="63">
        <v>5803</v>
      </c>
      <c r="I348" s="63">
        <v>1200</v>
      </c>
      <c r="J348" s="63">
        <v>0</v>
      </c>
      <c r="K348" s="63">
        <v>7003</v>
      </c>
      <c r="L348" s="63"/>
    </row>
    <row r="349" spans="1:12" x14ac:dyDescent="0.3">
      <c r="A349" s="65" t="s">
        <v>354</v>
      </c>
      <c r="B349" s="59" t="s">
        <v>354</v>
      </c>
      <c r="C349" s="60"/>
      <c r="D349" s="60"/>
      <c r="E349" s="60"/>
      <c r="F349" s="60"/>
      <c r="G349" s="66" t="s">
        <v>354</v>
      </c>
      <c r="H349" s="67"/>
      <c r="I349" s="67"/>
      <c r="J349" s="67"/>
      <c r="K349" s="67"/>
      <c r="L349" s="67"/>
    </row>
    <row r="350" spans="1:12" x14ac:dyDescent="0.3">
      <c r="A350" s="54" t="s">
        <v>907</v>
      </c>
      <c r="B350" s="58" t="s">
        <v>354</v>
      </c>
      <c r="C350" s="55" t="s">
        <v>908</v>
      </c>
      <c r="D350" s="56"/>
      <c r="E350" s="56"/>
      <c r="F350" s="56"/>
      <c r="G350" s="56"/>
      <c r="H350" s="48">
        <v>14110.84</v>
      </c>
      <c r="I350" s="48">
        <v>54341.23</v>
      </c>
      <c r="J350" s="48">
        <v>0.01</v>
      </c>
      <c r="K350" s="48">
        <v>68452.06</v>
      </c>
      <c r="L350" s="48">
        <f>I350-J350</f>
        <v>54341.22</v>
      </c>
    </row>
    <row r="351" spans="1:12" x14ac:dyDescent="0.3">
      <c r="A351" s="54" t="s">
        <v>909</v>
      </c>
      <c r="B351" s="59" t="s">
        <v>354</v>
      </c>
      <c r="C351" s="60"/>
      <c r="D351" s="55" t="s">
        <v>908</v>
      </c>
      <c r="E351" s="56"/>
      <c r="F351" s="56"/>
      <c r="G351" s="56"/>
      <c r="H351" s="48">
        <v>14110.84</v>
      </c>
      <c r="I351" s="48">
        <v>54341.23</v>
      </c>
      <c r="J351" s="48">
        <v>0.01</v>
      </c>
      <c r="K351" s="48">
        <v>68452.06</v>
      </c>
      <c r="L351" s="48"/>
    </row>
    <row r="352" spans="1:12" x14ac:dyDescent="0.3">
      <c r="A352" s="54" t="s">
        <v>910</v>
      </c>
      <c r="B352" s="59" t="s">
        <v>354</v>
      </c>
      <c r="C352" s="60"/>
      <c r="D352" s="60"/>
      <c r="E352" s="55" t="s">
        <v>908</v>
      </c>
      <c r="F352" s="56"/>
      <c r="G352" s="56"/>
      <c r="H352" s="48">
        <v>14110.84</v>
      </c>
      <c r="I352" s="48">
        <v>54341.23</v>
      </c>
      <c r="J352" s="48">
        <v>0.01</v>
      </c>
      <c r="K352" s="48">
        <v>68452.06</v>
      </c>
      <c r="L352" s="48"/>
    </row>
    <row r="353" spans="1:12" x14ac:dyDescent="0.3">
      <c r="A353" s="54" t="s">
        <v>911</v>
      </c>
      <c r="B353" s="59" t="s">
        <v>354</v>
      </c>
      <c r="C353" s="60"/>
      <c r="D353" s="60"/>
      <c r="E353" s="60"/>
      <c r="F353" s="55" t="s">
        <v>912</v>
      </c>
      <c r="G353" s="56"/>
      <c r="H353" s="48">
        <v>5681.41</v>
      </c>
      <c r="I353" s="48">
        <v>2658.85</v>
      </c>
      <c r="J353" s="48">
        <v>0.01</v>
      </c>
      <c r="K353" s="48">
        <v>8340.25</v>
      </c>
      <c r="L353" s="48">
        <f>I353-J353</f>
        <v>2658.8399999999997</v>
      </c>
    </row>
    <row r="354" spans="1:12" x14ac:dyDescent="0.3">
      <c r="A354" s="61" t="s">
        <v>913</v>
      </c>
      <c r="B354" s="59" t="s">
        <v>354</v>
      </c>
      <c r="C354" s="60"/>
      <c r="D354" s="60"/>
      <c r="E354" s="60"/>
      <c r="F354" s="60"/>
      <c r="G354" s="62" t="s">
        <v>914</v>
      </c>
      <c r="H354" s="63">
        <v>2675.01</v>
      </c>
      <c r="I354" s="63">
        <v>1337.48</v>
      </c>
      <c r="J354" s="63">
        <v>0.01</v>
      </c>
      <c r="K354" s="63">
        <v>4012.48</v>
      </c>
      <c r="L354" s="63"/>
    </row>
    <row r="355" spans="1:12" x14ac:dyDescent="0.3">
      <c r="A355" s="61" t="s">
        <v>915</v>
      </c>
      <c r="B355" s="59" t="s">
        <v>354</v>
      </c>
      <c r="C355" s="60"/>
      <c r="D355" s="60"/>
      <c r="E355" s="60"/>
      <c r="F355" s="60"/>
      <c r="G355" s="62" t="s">
        <v>916</v>
      </c>
      <c r="H355" s="63">
        <v>3006.4</v>
      </c>
      <c r="I355" s="63">
        <v>1321.37</v>
      </c>
      <c r="J355" s="63">
        <v>0</v>
      </c>
      <c r="K355" s="63">
        <v>4327.7700000000004</v>
      </c>
      <c r="L355" s="63"/>
    </row>
    <row r="356" spans="1:12" x14ac:dyDescent="0.3">
      <c r="A356" s="65" t="s">
        <v>354</v>
      </c>
      <c r="B356" s="59" t="s">
        <v>354</v>
      </c>
      <c r="C356" s="60"/>
      <c r="D356" s="60"/>
      <c r="E356" s="60"/>
      <c r="F356" s="60"/>
      <c r="G356" s="66" t="s">
        <v>354</v>
      </c>
      <c r="H356" s="67"/>
      <c r="I356" s="67"/>
      <c r="J356" s="67"/>
      <c r="K356" s="67"/>
      <c r="L356" s="67"/>
    </row>
    <row r="357" spans="1:12" x14ac:dyDescent="0.3">
      <c r="A357" s="54" t="s">
        <v>917</v>
      </c>
      <c r="B357" s="59" t="s">
        <v>354</v>
      </c>
      <c r="C357" s="60"/>
      <c r="D357" s="60"/>
      <c r="E357" s="60"/>
      <c r="F357" s="55" t="s">
        <v>918</v>
      </c>
      <c r="G357" s="56"/>
      <c r="H357" s="48">
        <v>8429.43</v>
      </c>
      <c r="I357" s="48">
        <v>24602.38</v>
      </c>
      <c r="J357" s="48">
        <v>0</v>
      </c>
      <c r="K357" s="48">
        <v>33031.81</v>
      </c>
      <c r="L357" s="48">
        <f>I357-J357</f>
        <v>24602.38</v>
      </c>
    </row>
    <row r="358" spans="1:12" x14ac:dyDescent="0.3">
      <c r="A358" s="61" t="s">
        <v>919</v>
      </c>
      <c r="B358" s="59" t="s">
        <v>354</v>
      </c>
      <c r="C358" s="60"/>
      <c r="D358" s="60"/>
      <c r="E358" s="60"/>
      <c r="F358" s="60"/>
      <c r="G358" s="62" t="s">
        <v>920</v>
      </c>
      <c r="H358" s="63">
        <v>0</v>
      </c>
      <c r="I358" s="63">
        <v>288</v>
      </c>
      <c r="J358" s="63">
        <v>0</v>
      </c>
      <c r="K358" s="63">
        <v>288</v>
      </c>
      <c r="L358" s="63"/>
    </row>
    <row r="359" spans="1:12" x14ac:dyDescent="0.3">
      <c r="A359" s="61" t="s">
        <v>921</v>
      </c>
      <c r="B359" s="59" t="s">
        <v>354</v>
      </c>
      <c r="C359" s="60"/>
      <c r="D359" s="60"/>
      <c r="E359" s="60"/>
      <c r="F359" s="60"/>
      <c r="G359" s="62" t="s">
        <v>922</v>
      </c>
      <c r="H359" s="63">
        <v>684</v>
      </c>
      <c r="I359" s="63">
        <v>9752.91</v>
      </c>
      <c r="J359" s="63">
        <v>0</v>
      </c>
      <c r="K359" s="63">
        <v>10436.91</v>
      </c>
      <c r="L359" s="63"/>
    </row>
    <row r="360" spans="1:12" x14ac:dyDescent="0.3">
      <c r="A360" s="61" t="s">
        <v>923</v>
      </c>
      <c r="B360" s="59" t="s">
        <v>354</v>
      </c>
      <c r="C360" s="60"/>
      <c r="D360" s="60"/>
      <c r="E360" s="60"/>
      <c r="F360" s="60"/>
      <c r="G360" s="62" t="s">
        <v>924</v>
      </c>
      <c r="H360" s="63">
        <v>6799.15</v>
      </c>
      <c r="I360" s="63">
        <v>4044.8</v>
      </c>
      <c r="J360" s="63">
        <v>0</v>
      </c>
      <c r="K360" s="63">
        <v>10843.95</v>
      </c>
      <c r="L360" s="63"/>
    </row>
    <row r="361" spans="1:12" x14ac:dyDescent="0.3">
      <c r="A361" s="61" t="s">
        <v>926</v>
      </c>
      <c r="B361" s="59" t="s">
        <v>354</v>
      </c>
      <c r="C361" s="60"/>
      <c r="D361" s="60"/>
      <c r="E361" s="60"/>
      <c r="F361" s="60"/>
      <c r="G361" s="62" t="s">
        <v>927</v>
      </c>
      <c r="H361" s="63">
        <v>946.28</v>
      </c>
      <c r="I361" s="63">
        <v>10516.67</v>
      </c>
      <c r="J361" s="63">
        <v>0</v>
      </c>
      <c r="K361" s="63">
        <v>11462.95</v>
      </c>
      <c r="L361" s="63"/>
    </row>
    <row r="362" spans="1:12" x14ac:dyDescent="0.3">
      <c r="A362" s="65" t="s">
        <v>354</v>
      </c>
      <c r="B362" s="59" t="s">
        <v>354</v>
      </c>
      <c r="C362" s="60"/>
      <c r="D362" s="60"/>
      <c r="E362" s="60"/>
      <c r="F362" s="60"/>
      <c r="G362" s="66" t="s">
        <v>354</v>
      </c>
      <c r="H362" s="67"/>
      <c r="I362" s="67"/>
      <c r="J362" s="67"/>
      <c r="K362" s="67"/>
      <c r="L362" s="67"/>
    </row>
    <row r="363" spans="1:12" x14ac:dyDescent="0.3">
      <c r="A363" s="54" t="s">
        <v>928</v>
      </c>
      <c r="B363" s="59" t="s">
        <v>354</v>
      </c>
      <c r="C363" s="60"/>
      <c r="D363" s="60"/>
      <c r="E363" s="60"/>
      <c r="F363" s="55" t="s">
        <v>929</v>
      </c>
      <c r="G363" s="56"/>
      <c r="H363" s="48">
        <v>0</v>
      </c>
      <c r="I363" s="48">
        <v>27080</v>
      </c>
      <c r="J363" s="48">
        <v>0</v>
      </c>
      <c r="K363" s="48">
        <v>27080</v>
      </c>
      <c r="L363" s="48">
        <f>I363-J363</f>
        <v>27080</v>
      </c>
    </row>
    <row r="364" spans="1:12" x14ac:dyDescent="0.3">
      <c r="A364" s="61" t="s">
        <v>930</v>
      </c>
      <c r="B364" s="59" t="s">
        <v>354</v>
      </c>
      <c r="C364" s="60"/>
      <c r="D364" s="60"/>
      <c r="E364" s="60"/>
      <c r="F364" s="60"/>
      <c r="G364" s="62" t="s">
        <v>931</v>
      </c>
      <c r="H364" s="63">
        <v>0</v>
      </c>
      <c r="I364" s="63">
        <v>27080</v>
      </c>
      <c r="J364" s="63">
        <v>0</v>
      </c>
      <c r="K364" s="63">
        <v>27080</v>
      </c>
      <c r="L364" s="63"/>
    </row>
    <row r="365" spans="1:12" x14ac:dyDescent="0.3">
      <c r="A365" s="65" t="s">
        <v>354</v>
      </c>
      <c r="B365" s="59" t="s">
        <v>354</v>
      </c>
      <c r="C365" s="60"/>
      <c r="D365" s="60"/>
      <c r="E365" s="60"/>
      <c r="F365" s="60"/>
      <c r="G365" s="66" t="s">
        <v>354</v>
      </c>
      <c r="H365" s="67"/>
      <c r="I365" s="67"/>
      <c r="J365" s="67"/>
      <c r="K365" s="67"/>
      <c r="L365" s="67"/>
    </row>
    <row r="366" spans="1:12" x14ac:dyDescent="0.3">
      <c r="A366" s="54" t="s">
        <v>936</v>
      </c>
      <c r="B366" s="58" t="s">
        <v>354</v>
      </c>
      <c r="C366" s="55" t="s">
        <v>937</v>
      </c>
      <c r="D366" s="56"/>
      <c r="E366" s="56"/>
      <c r="F366" s="56"/>
      <c r="G366" s="56"/>
      <c r="H366" s="48">
        <v>283289.23</v>
      </c>
      <c r="I366" s="48">
        <v>152493</v>
      </c>
      <c r="J366" s="48">
        <v>0</v>
      </c>
      <c r="K366" s="48">
        <v>435782.23</v>
      </c>
      <c r="L366" s="48">
        <f>I366-J366</f>
        <v>152493</v>
      </c>
    </row>
    <row r="367" spans="1:12" x14ac:dyDescent="0.3">
      <c r="A367" s="54" t="s">
        <v>938</v>
      </c>
      <c r="B367" s="59" t="s">
        <v>354</v>
      </c>
      <c r="C367" s="60"/>
      <c r="D367" s="55" t="s">
        <v>937</v>
      </c>
      <c r="E367" s="56"/>
      <c r="F367" s="56"/>
      <c r="G367" s="56"/>
      <c r="H367" s="48">
        <v>283289.23</v>
      </c>
      <c r="I367" s="48">
        <v>152493</v>
      </c>
      <c r="J367" s="48">
        <v>0</v>
      </c>
      <c r="K367" s="48">
        <v>435782.23</v>
      </c>
      <c r="L367" s="48"/>
    </row>
    <row r="368" spans="1:12" x14ac:dyDescent="0.3">
      <c r="A368" s="54" t="s">
        <v>939</v>
      </c>
      <c r="B368" s="59" t="s">
        <v>354</v>
      </c>
      <c r="C368" s="60"/>
      <c r="D368" s="60"/>
      <c r="E368" s="55" t="s">
        <v>937</v>
      </c>
      <c r="F368" s="56"/>
      <c r="G368" s="56"/>
      <c r="H368" s="48">
        <v>283289.23</v>
      </c>
      <c r="I368" s="48">
        <v>152493</v>
      </c>
      <c r="J368" s="48">
        <v>0</v>
      </c>
      <c r="K368" s="48">
        <v>435782.23</v>
      </c>
      <c r="L368" s="48"/>
    </row>
    <row r="369" spans="1:12" x14ac:dyDescent="0.3">
      <c r="A369" s="54" t="s">
        <v>940</v>
      </c>
      <c r="B369" s="59" t="s">
        <v>354</v>
      </c>
      <c r="C369" s="60"/>
      <c r="D369" s="60"/>
      <c r="E369" s="60"/>
      <c r="F369" s="55" t="s">
        <v>937</v>
      </c>
      <c r="G369" s="56"/>
      <c r="H369" s="48">
        <v>283289.23</v>
      </c>
      <c r="I369" s="48">
        <v>152493</v>
      </c>
      <c r="J369" s="48">
        <v>0</v>
      </c>
      <c r="K369" s="48">
        <v>435782.23</v>
      </c>
      <c r="L369" s="48"/>
    </row>
    <row r="370" spans="1:12" x14ac:dyDescent="0.3">
      <c r="A370" s="61" t="s">
        <v>941</v>
      </c>
      <c r="B370" s="59" t="s">
        <v>354</v>
      </c>
      <c r="C370" s="60"/>
      <c r="D370" s="60"/>
      <c r="E370" s="60"/>
      <c r="F370" s="60"/>
      <c r="G370" s="62" t="s">
        <v>942</v>
      </c>
      <c r="H370" s="63">
        <v>281723.93</v>
      </c>
      <c r="I370" s="63">
        <v>151670.54999999999</v>
      </c>
      <c r="J370" s="63">
        <v>0</v>
      </c>
      <c r="K370" s="63">
        <v>433394.48</v>
      </c>
      <c r="L370" s="63">
        <f t="shared" ref="L370:L371" si="5">I370-J370</f>
        <v>151670.54999999999</v>
      </c>
    </row>
    <row r="371" spans="1:12" x14ac:dyDescent="0.3">
      <c r="A371" s="61" t="s">
        <v>943</v>
      </c>
      <c r="B371" s="59" t="s">
        <v>354</v>
      </c>
      <c r="C371" s="60"/>
      <c r="D371" s="60"/>
      <c r="E371" s="60"/>
      <c r="F371" s="60"/>
      <c r="G371" s="62" t="s">
        <v>944</v>
      </c>
      <c r="H371" s="63">
        <v>1565.3</v>
      </c>
      <c r="I371" s="63">
        <v>822.45</v>
      </c>
      <c r="J371" s="63">
        <v>0</v>
      </c>
      <c r="K371" s="63">
        <v>2387.75</v>
      </c>
      <c r="L371" s="63">
        <f t="shared" si="5"/>
        <v>822.45</v>
      </c>
    </row>
    <row r="372" spans="1:12" x14ac:dyDescent="0.3">
      <c r="A372" s="65" t="s">
        <v>354</v>
      </c>
      <c r="B372" s="59" t="s">
        <v>354</v>
      </c>
      <c r="C372" s="60"/>
      <c r="D372" s="60"/>
      <c r="E372" s="60"/>
      <c r="F372" s="60"/>
      <c r="G372" s="66" t="s">
        <v>354</v>
      </c>
      <c r="H372" s="67"/>
      <c r="I372" s="67"/>
      <c r="J372" s="67"/>
      <c r="K372" s="67"/>
      <c r="L372" s="67"/>
    </row>
    <row r="373" spans="1:12" x14ac:dyDescent="0.3">
      <c r="A373" s="54" t="s">
        <v>945</v>
      </c>
      <c r="B373" s="58" t="s">
        <v>354</v>
      </c>
      <c r="C373" s="55" t="s">
        <v>946</v>
      </c>
      <c r="D373" s="56"/>
      <c r="E373" s="56"/>
      <c r="F373" s="56"/>
      <c r="G373" s="56"/>
      <c r="H373" s="48">
        <v>4038.19</v>
      </c>
      <c r="I373" s="48">
        <v>2034.25</v>
      </c>
      <c r="J373" s="48">
        <v>0</v>
      </c>
      <c r="K373" s="48">
        <v>6072.44</v>
      </c>
      <c r="L373" s="48">
        <f>I373-J373</f>
        <v>2034.25</v>
      </c>
    </row>
    <row r="374" spans="1:12" x14ac:dyDescent="0.3">
      <c r="A374" s="54" t="s">
        <v>947</v>
      </c>
      <c r="B374" s="59" t="s">
        <v>354</v>
      </c>
      <c r="C374" s="60"/>
      <c r="D374" s="55" t="s">
        <v>946</v>
      </c>
      <c r="E374" s="56"/>
      <c r="F374" s="56"/>
      <c r="G374" s="56"/>
      <c r="H374" s="48">
        <v>4038.19</v>
      </c>
      <c r="I374" s="48">
        <v>2034.25</v>
      </c>
      <c r="J374" s="48">
        <v>0</v>
      </c>
      <c r="K374" s="48">
        <v>6072.44</v>
      </c>
      <c r="L374" s="48"/>
    </row>
    <row r="375" spans="1:12" x14ac:dyDescent="0.3">
      <c r="A375" s="54" t="s">
        <v>948</v>
      </c>
      <c r="B375" s="59" t="s">
        <v>354</v>
      </c>
      <c r="C375" s="60"/>
      <c r="D375" s="60"/>
      <c r="E375" s="55" t="s">
        <v>946</v>
      </c>
      <c r="F375" s="56"/>
      <c r="G375" s="56"/>
      <c r="H375" s="48">
        <v>4038.19</v>
      </c>
      <c r="I375" s="48">
        <v>2034.25</v>
      </c>
      <c r="J375" s="48">
        <v>0</v>
      </c>
      <c r="K375" s="48">
        <v>6072.44</v>
      </c>
      <c r="L375" s="48"/>
    </row>
    <row r="376" spans="1:12" x14ac:dyDescent="0.3">
      <c r="A376" s="54" t="s">
        <v>949</v>
      </c>
      <c r="B376" s="59" t="s">
        <v>354</v>
      </c>
      <c r="C376" s="60"/>
      <c r="D376" s="60"/>
      <c r="E376" s="60"/>
      <c r="F376" s="55" t="s">
        <v>946</v>
      </c>
      <c r="G376" s="56"/>
      <c r="H376" s="48">
        <v>4038.19</v>
      </c>
      <c r="I376" s="48">
        <v>2034.25</v>
      </c>
      <c r="J376" s="48">
        <v>0</v>
      </c>
      <c r="K376" s="48">
        <v>6072.44</v>
      </c>
      <c r="L376" s="48"/>
    </row>
    <row r="377" spans="1:12" x14ac:dyDescent="0.3">
      <c r="A377" s="61" t="s">
        <v>950</v>
      </c>
      <c r="B377" s="59" t="s">
        <v>354</v>
      </c>
      <c r="C377" s="60"/>
      <c r="D377" s="60"/>
      <c r="E377" s="60"/>
      <c r="F377" s="60"/>
      <c r="G377" s="62" t="s">
        <v>580</v>
      </c>
      <c r="H377" s="63">
        <v>3678.29</v>
      </c>
      <c r="I377" s="63">
        <v>1852.95</v>
      </c>
      <c r="J377" s="63">
        <v>0</v>
      </c>
      <c r="K377" s="63">
        <v>5531.24</v>
      </c>
      <c r="L377" s="63"/>
    </row>
    <row r="378" spans="1:12" x14ac:dyDescent="0.3">
      <c r="A378" s="61" t="s">
        <v>951</v>
      </c>
      <c r="B378" s="59" t="s">
        <v>354</v>
      </c>
      <c r="C378" s="60"/>
      <c r="D378" s="60"/>
      <c r="E378" s="60"/>
      <c r="F378" s="60"/>
      <c r="G378" s="62" t="s">
        <v>578</v>
      </c>
      <c r="H378" s="63">
        <v>359.9</v>
      </c>
      <c r="I378" s="63">
        <v>181.3</v>
      </c>
      <c r="J378" s="63">
        <v>0</v>
      </c>
      <c r="K378" s="63">
        <v>541.20000000000005</v>
      </c>
      <c r="L378" s="63"/>
    </row>
    <row r="379" spans="1:12" x14ac:dyDescent="0.3">
      <c r="A379" s="65" t="s">
        <v>354</v>
      </c>
      <c r="B379" s="59" t="s">
        <v>354</v>
      </c>
      <c r="C379" s="60"/>
      <c r="D379" s="60"/>
      <c r="E379" s="60"/>
      <c r="F379" s="60"/>
      <c r="G379" s="66" t="s">
        <v>354</v>
      </c>
      <c r="H379" s="67"/>
      <c r="I379" s="67"/>
      <c r="J379" s="67"/>
      <c r="K379" s="67"/>
      <c r="L379" s="67"/>
    </row>
    <row r="380" spans="1:12" x14ac:dyDescent="0.3">
      <c r="A380" s="54" t="s">
        <v>952</v>
      </c>
      <c r="B380" s="58" t="s">
        <v>354</v>
      </c>
      <c r="C380" s="55" t="s">
        <v>953</v>
      </c>
      <c r="D380" s="56"/>
      <c r="E380" s="56"/>
      <c r="F380" s="56"/>
      <c r="G380" s="56"/>
      <c r="H380" s="48">
        <v>835.13</v>
      </c>
      <c r="I380" s="48">
        <v>2024.7</v>
      </c>
      <c r="J380" s="48">
        <v>1843.11</v>
      </c>
      <c r="K380" s="48">
        <v>1016.72</v>
      </c>
      <c r="L380" s="48">
        <f>I380-J380</f>
        <v>181.59000000000015</v>
      </c>
    </row>
    <row r="381" spans="1:12" x14ac:dyDescent="0.3">
      <c r="A381" s="54" t="s">
        <v>954</v>
      </c>
      <c r="B381" s="59" t="s">
        <v>354</v>
      </c>
      <c r="C381" s="60"/>
      <c r="D381" s="55" t="s">
        <v>953</v>
      </c>
      <c r="E381" s="56"/>
      <c r="F381" s="56"/>
      <c r="G381" s="56"/>
      <c r="H381" s="48">
        <v>835.13</v>
      </c>
      <c r="I381" s="48">
        <v>2024.7</v>
      </c>
      <c r="J381" s="48">
        <v>1843.11</v>
      </c>
      <c r="K381" s="48">
        <v>1016.72</v>
      </c>
      <c r="L381" s="48"/>
    </row>
    <row r="382" spans="1:12" x14ac:dyDescent="0.3">
      <c r="A382" s="54" t="s">
        <v>955</v>
      </c>
      <c r="B382" s="59" t="s">
        <v>354</v>
      </c>
      <c r="C382" s="60"/>
      <c r="D382" s="60"/>
      <c r="E382" s="55" t="s">
        <v>953</v>
      </c>
      <c r="F382" s="56"/>
      <c r="G382" s="56"/>
      <c r="H382" s="48">
        <v>835.13</v>
      </c>
      <c r="I382" s="48">
        <v>2024.7</v>
      </c>
      <c r="J382" s="48">
        <v>1843.11</v>
      </c>
      <c r="K382" s="48">
        <v>1016.72</v>
      </c>
      <c r="L382" s="48"/>
    </row>
    <row r="383" spans="1:12" x14ac:dyDescent="0.3">
      <c r="A383" s="54" t="s">
        <v>956</v>
      </c>
      <c r="B383" s="59" t="s">
        <v>354</v>
      </c>
      <c r="C383" s="60"/>
      <c r="D383" s="60"/>
      <c r="E383" s="60"/>
      <c r="F383" s="55" t="s">
        <v>953</v>
      </c>
      <c r="G383" s="56"/>
      <c r="H383" s="48">
        <v>835.13</v>
      </c>
      <c r="I383" s="48">
        <v>2024.7</v>
      </c>
      <c r="J383" s="48">
        <v>1843.11</v>
      </c>
      <c r="K383" s="48">
        <v>1016.72</v>
      </c>
      <c r="L383" s="48"/>
    </row>
    <row r="384" spans="1:12" x14ac:dyDescent="0.3">
      <c r="A384" s="61" t="s">
        <v>957</v>
      </c>
      <c r="B384" s="59" t="s">
        <v>354</v>
      </c>
      <c r="C384" s="60"/>
      <c r="D384" s="60"/>
      <c r="E384" s="60"/>
      <c r="F384" s="60"/>
      <c r="G384" s="62" t="s">
        <v>953</v>
      </c>
      <c r="H384" s="63">
        <v>835.13</v>
      </c>
      <c r="I384" s="63">
        <v>2024.7</v>
      </c>
      <c r="J384" s="63">
        <v>1843.11</v>
      </c>
      <c r="K384" s="63">
        <v>1016.72</v>
      </c>
      <c r="L384" s="63"/>
    </row>
    <row r="385" spans="1:12" x14ac:dyDescent="0.3">
      <c r="A385" s="65" t="s">
        <v>354</v>
      </c>
      <c r="B385" s="59" t="s">
        <v>354</v>
      </c>
      <c r="C385" s="60"/>
      <c r="D385" s="60"/>
      <c r="E385" s="60"/>
      <c r="F385" s="60"/>
      <c r="G385" s="66" t="s">
        <v>354</v>
      </c>
      <c r="H385" s="67"/>
      <c r="I385" s="67"/>
      <c r="J385" s="67"/>
      <c r="K385" s="67"/>
      <c r="L385" s="67"/>
    </row>
    <row r="386" spans="1:12" x14ac:dyDescent="0.3">
      <c r="A386" s="54" t="s">
        <v>958</v>
      </c>
      <c r="B386" s="58" t="s">
        <v>354</v>
      </c>
      <c r="C386" s="55" t="s">
        <v>959</v>
      </c>
      <c r="D386" s="56"/>
      <c r="E386" s="56"/>
      <c r="F386" s="56"/>
      <c r="G386" s="56"/>
      <c r="H386" s="48">
        <v>103813.91</v>
      </c>
      <c r="I386" s="48">
        <v>13800</v>
      </c>
      <c r="J386" s="48">
        <v>0</v>
      </c>
      <c r="K386" s="48">
        <v>117613.91</v>
      </c>
      <c r="L386" s="48">
        <f>I386-J386</f>
        <v>13800</v>
      </c>
    </row>
    <row r="387" spans="1:12" x14ac:dyDescent="0.3">
      <c r="A387" s="54" t="s">
        <v>960</v>
      </c>
      <c r="B387" s="59" t="s">
        <v>354</v>
      </c>
      <c r="C387" s="60"/>
      <c r="D387" s="55" t="s">
        <v>959</v>
      </c>
      <c r="E387" s="56"/>
      <c r="F387" s="56"/>
      <c r="G387" s="56"/>
      <c r="H387" s="48">
        <v>103813.91</v>
      </c>
      <c r="I387" s="48">
        <v>13800</v>
      </c>
      <c r="J387" s="48">
        <v>0</v>
      </c>
      <c r="K387" s="48">
        <v>117613.91</v>
      </c>
      <c r="L387" s="48"/>
    </row>
    <row r="388" spans="1:12" x14ac:dyDescent="0.3">
      <c r="A388" s="54" t="s">
        <v>961</v>
      </c>
      <c r="B388" s="59" t="s">
        <v>354</v>
      </c>
      <c r="C388" s="60"/>
      <c r="D388" s="60"/>
      <c r="E388" s="55" t="s">
        <v>959</v>
      </c>
      <c r="F388" s="56"/>
      <c r="G388" s="56"/>
      <c r="H388" s="48">
        <v>103813.91</v>
      </c>
      <c r="I388" s="48">
        <v>13800</v>
      </c>
      <c r="J388" s="48">
        <v>0</v>
      </c>
      <c r="K388" s="48">
        <v>117613.91</v>
      </c>
      <c r="L388" s="48"/>
    </row>
    <row r="389" spans="1:12" x14ac:dyDescent="0.3">
      <c r="A389" s="54" t="s">
        <v>962</v>
      </c>
      <c r="B389" s="59" t="s">
        <v>354</v>
      </c>
      <c r="C389" s="60"/>
      <c r="D389" s="60"/>
      <c r="E389" s="60"/>
      <c r="F389" s="55" t="s">
        <v>959</v>
      </c>
      <c r="G389" s="56"/>
      <c r="H389" s="48">
        <v>103813.91</v>
      </c>
      <c r="I389" s="48">
        <v>13800</v>
      </c>
      <c r="J389" s="48">
        <v>0</v>
      </c>
      <c r="K389" s="48">
        <v>117613.91</v>
      </c>
      <c r="L389" s="48"/>
    </row>
    <row r="390" spans="1:12" x14ac:dyDescent="0.3">
      <c r="A390" s="61" t="s">
        <v>963</v>
      </c>
      <c r="B390" s="59" t="s">
        <v>354</v>
      </c>
      <c r="C390" s="60"/>
      <c r="D390" s="60"/>
      <c r="E390" s="60"/>
      <c r="F390" s="60"/>
      <c r="G390" s="62" t="s">
        <v>964</v>
      </c>
      <c r="H390" s="63">
        <v>1428.13</v>
      </c>
      <c r="I390" s="63">
        <v>0</v>
      </c>
      <c r="J390" s="63">
        <v>0</v>
      </c>
      <c r="K390" s="63">
        <v>1428.13</v>
      </c>
      <c r="L390" s="63"/>
    </row>
    <row r="391" spans="1:12" x14ac:dyDescent="0.3">
      <c r="A391" s="61" t="s">
        <v>965</v>
      </c>
      <c r="B391" s="59" t="s">
        <v>354</v>
      </c>
      <c r="C391" s="60"/>
      <c r="D391" s="60"/>
      <c r="E391" s="60"/>
      <c r="F391" s="60"/>
      <c r="G391" s="62" t="s">
        <v>966</v>
      </c>
      <c r="H391" s="63">
        <v>102385.78</v>
      </c>
      <c r="I391" s="63">
        <v>13800</v>
      </c>
      <c r="J391" s="63">
        <v>0</v>
      </c>
      <c r="K391" s="63">
        <v>116185.78</v>
      </c>
      <c r="L391" s="63"/>
    </row>
    <row r="392" spans="1:12" x14ac:dyDescent="0.3">
      <c r="A392" s="65" t="s">
        <v>354</v>
      </c>
      <c r="B392" s="59" t="s">
        <v>354</v>
      </c>
      <c r="C392" s="60"/>
      <c r="D392" s="60"/>
      <c r="E392" s="60"/>
      <c r="F392" s="60"/>
      <c r="G392" s="66" t="s">
        <v>354</v>
      </c>
      <c r="H392" s="67"/>
      <c r="I392" s="67"/>
      <c r="J392" s="67"/>
      <c r="K392" s="67"/>
      <c r="L392" s="67"/>
    </row>
    <row r="393" spans="1:12" x14ac:dyDescent="0.3">
      <c r="A393" s="54" t="s">
        <v>74</v>
      </c>
      <c r="B393" s="55" t="s">
        <v>969</v>
      </c>
      <c r="C393" s="56"/>
      <c r="D393" s="56"/>
      <c r="E393" s="56"/>
      <c r="F393" s="56"/>
      <c r="G393" s="56"/>
      <c r="H393" s="48">
        <v>6366387.6600000001</v>
      </c>
      <c r="I393" s="48">
        <v>0</v>
      </c>
      <c r="J393" s="48">
        <v>3597102.04</v>
      </c>
      <c r="K393" s="48">
        <v>9963489.6999999993</v>
      </c>
      <c r="L393" s="48"/>
    </row>
    <row r="394" spans="1:12" x14ac:dyDescent="0.3">
      <c r="A394" s="54" t="s">
        <v>970</v>
      </c>
      <c r="B394" s="58" t="s">
        <v>354</v>
      </c>
      <c r="C394" s="55" t="s">
        <v>969</v>
      </c>
      <c r="D394" s="56"/>
      <c r="E394" s="56"/>
      <c r="F394" s="56"/>
      <c r="G394" s="56"/>
      <c r="H394" s="48">
        <v>6366387.6600000001</v>
      </c>
      <c r="I394" s="48">
        <v>0</v>
      </c>
      <c r="J394" s="48">
        <v>3597102.04</v>
      </c>
      <c r="K394" s="48">
        <v>9963489.6999999993</v>
      </c>
      <c r="L394" s="48"/>
    </row>
    <row r="395" spans="1:12" x14ac:dyDescent="0.3">
      <c r="A395" s="54" t="s">
        <v>971</v>
      </c>
      <c r="B395" s="59" t="s">
        <v>354</v>
      </c>
      <c r="C395" s="60"/>
      <c r="D395" s="55" t="s">
        <v>969</v>
      </c>
      <c r="E395" s="56"/>
      <c r="F395" s="56"/>
      <c r="G395" s="56"/>
      <c r="H395" s="48">
        <v>6366387.6600000001</v>
      </c>
      <c r="I395" s="48">
        <v>0</v>
      </c>
      <c r="J395" s="48">
        <v>3597102.04</v>
      </c>
      <c r="K395" s="48">
        <v>9963489.6999999993</v>
      </c>
      <c r="L395" s="48"/>
    </row>
    <row r="396" spans="1:12" x14ac:dyDescent="0.3">
      <c r="A396" s="54" t="s">
        <v>972</v>
      </c>
      <c r="B396" s="59" t="s">
        <v>354</v>
      </c>
      <c r="C396" s="60"/>
      <c r="D396" s="60"/>
      <c r="E396" s="55" t="s">
        <v>973</v>
      </c>
      <c r="F396" s="56"/>
      <c r="G396" s="56"/>
      <c r="H396" s="48">
        <v>6059144.3499999996</v>
      </c>
      <c r="I396" s="48">
        <v>0</v>
      </c>
      <c r="J396" s="48">
        <v>3400521.9</v>
      </c>
      <c r="K396" s="48">
        <v>9459666.25</v>
      </c>
      <c r="L396" s="48"/>
    </row>
    <row r="397" spans="1:12" x14ac:dyDescent="0.3">
      <c r="A397" s="54" t="s">
        <v>974</v>
      </c>
      <c r="B397" s="59" t="s">
        <v>354</v>
      </c>
      <c r="C397" s="60"/>
      <c r="D397" s="60"/>
      <c r="E397" s="60"/>
      <c r="F397" s="55" t="s">
        <v>973</v>
      </c>
      <c r="G397" s="56"/>
      <c r="H397" s="48">
        <v>6059144.3499999996</v>
      </c>
      <c r="I397" s="48">
        <v>0</v>
      </c>
      <c r="J397" s="48">
        <v>3400521.9</v>
      </c>
      <c r="K397" s="48">
        <v>9459666.25</v>
      </c>
      <c r="L397" s="48"/>
    </row>
    <row r="398" spans="1:12" x14ac:dyDescent="0.3">
      <c r="A398" s="61" t="s">
        <v>975</v>
      </c>
      <c r="B398" s="59" t="s">
        <v>354</v>
      </c>
      <c r="C398" s="60"/>
      <c r="D398" s="60"/>
      <c r="E398" s="60"/>
      <c r="F398" s="60"/>
      <c r="G398" s="62" t="s">
        <v>976</v>
      </c>
      <c r="H398" s="63">
        <v>6059144.3499999996</v>
      </c>
      <c r="I398" s="63">
        <v>0</v>
      </c>
      <c r="J398" s="63">
        <v>3400521.9</v>
      </c>
      <c r="K398" s="63">
        <v>9459666.25</v>
      </c>
      <c r="L398" s="63"/>
    </row>
    <row r="399" spans="1:12" x14ac:dyDescent="0.3">
      <c r="A399" s="65" t="s">
        <v>354</v>
      </c>
      <c r="B399" s="59" t="s">
        <v>354</v>
      </c>
      <c r="C399" s="60"/>
      <c r="D399" s="60"/>
      <c r="E399" s="60"/>
      <c r="F399" s="60"/>
      <c r="G399" s="66" t="s">
        <v>354</v>
      </c>
      <c r="H399" s="67"/>
      <c r="I399" s="67"/>
      <c r="J399" s="67"/>
      <c r="K399" s="67"/>
      <c r="L399" s="67"/>
    </row>
    <row r="400" spans="1:12" x14ac:dyDescent="0.3">
      <c r="A400" s="54" t="s">
        <v>977</v>
      </c>
      <c r="B400" s="59" t="s">
        <v>354</v>
      </c>
      <c r="C400" s="60"/>
      <c r="D400" s="60"/>
      <c r="E400" s="55" t="s">
        <v>978</v>
      </c>
      <c r="F400" s="56"/>
      <c r="G400" s="56"/>
      <c r="H400" s="48">
        <v>102999.41</v>
      </c>
      <c r="I400" s="48">
        <v>0</v>
      </c>
      <c r="J400" s="48">
        <v>54221.86</v>
      </c>
      <c r="K400" s="48">
        <v>157221.26999999999</v>
      </c>
      <c r="L400" s="48"/>
    </row>
    <row r="401" spans="1:12" x14ac:dyDescent="0.3">
      <c r="A401" s="54" t="s">
        <v>979</v>
      </c>
      <c r="B401" s="59" t="s">
        <v>354</v>
      </c>
      <c r="C401" s="60"/>
      <c r="D401" s="60"/>
      <c r="E401" s="60"/>
      <c r="F401" s="55" t="s">
        <v>980</v>
      </c>
      <c r="G401" s="56"/>
      <c r="H401" s="48">
        <v>0</v>
      </c>
      <c r="I401" s="48">
        <v>0</v>
      </c>
      <c r="J401" s="48">
        <v>40099.440000000002</v>
      </c>
      <c r="K401" s="48">
        <v>40099.440000000002</v>
      </c>
      <c r="L401" s="48"/>
    </row>
    <row r="402" spans="1:12" x14ac:dyDescent="0.3">
      <c r="A402" s="61" t="s">
        <v>981</v>
      </c>
      <c r="B402" s="59" t="s">
        <v>354</v>
      </c>
      <c r="C402" s="60"/>
      <c r="D402" s="60"/>
      <c r="E402" s="60"/>
      <c r="F402" s="60"/>
      <c r="G402" s="62" t="s">
        <v>982</v>
      </c>
      <c r="H402" s="63">
        <v>0</v>
      </c>
      <c r="I402" s="63">
        <v>0</v>
      </c>
      <c r="J402" s="63">
        <v>40099.440000000002</v>
      </c>
      <c r="K402" s="63">
        <v>40099.440000000002</v>
      </c>
      <c r="L402" s="63"/>
    </row>
    <row r="403" spans="1:12" x14ac:dyDescent="0.3">
      <c r="A403" s="65" t="s">
        <v>354</v>
      </c>
      <c r="B403" s="59" t="s">
        <v>354</v>
      </c>
      <c r="C403" s="60"/>
      <c r="D403" s="60"/>
      <c r="E403" s="60"/>
      <c r="F403" s="60"/>
      <c r="G403" s="66" t="s">
        <v>354</v>
      </c>
      <c r="H403" s="67"/>
      <c r="I403" s="67"/>
      <c r="J403" s="67"/>
      <c r="K403" s="67"/>
      <c r="L403" s="68"/>
    </row>
    <row r="404" spans="1:12" x14ac:dyDescent="0.3">
      <c r="A404" s="54" t="s">
        <v>983</v>
      </c>
      <c r="B404" s="59" t="s">
        <v>354</v>
      </c>
      <c r="C404" s="60"/>
      <c r="D404" s="60"/>
      <c r="E404" s="60"/>
      <c r="F404" s="55" t="s">
        <v>984</v>
      </c>
      <c r="G404" s="56"/>
      <c r="H404" s="48">
        <v>102999.41</v>
      </c>
      <c r="I404" s="48">
        <v>0</v>
      </c>
      <c r="J404" s="48">
        <v>14122.42</v>
      </c>
      <c r="K404" s="48">
        <v>117121.83</v>
      </c>
      <c r="L404" s="57"/>
    </row>
    <row r="405" spans="1:12" x14ac:dyDescent="0.3">
      <c r="A405" s="61" t="s">
        <v>985</v>
      </c>
      <c r="B405" s="59" t="s">
        <v>354</v>
      </c>
      <c r="C405" s="60"/>
      <c r="D405" s="60"/>
      <c r="E405" s="60"/>
      <c r="F405" s="60"/>
      <c r="G405" s="62" t="s">
        <v>986</v>
      </c>
      <c r="H405" s="63">
        <v>102999.41</v>
      </c>
      <c r="I405" s="63">
        <v>0</v>
      </c>
      <c r="J405" s="63">
        <v>14122.42</v>
      </c>
      <c r="K405" s="63">
        <v>117121.83</v>
      </c>
      <c r="L405" s="64"/>
    </row>
    <row r="406" spans="1:12" x14ac:dyDescent="0.3">
      <c r="A406" s="65" t="s">
        <v>354</v>
      </c>
      <c r="B406" s="59" t="s">
        <v>354</v>
      </c>
      <c r="C406" s="60"/>
      <c r="D406" s="60"/>
      <c r="E406" s="60"/>
      <c r="F406" s="60"/>
      <c r="G406" s="66" t="s">
        <v>354</v>
      </c>
      <c r="H406" s="67"/>
      <c r="I406" s="67"/>
      <c r="J406" s="67"/>
      <c r="K406" s="67"/>
      <c r="L406" s="68"/>
    </row>
    <row r="407" spans="1:12" x14ac:dyDescent="0.3">
      <c r="A407" s="54" t="s">
        <v>987</v>
      </c>
      <c r="B407" s="59" t="s">
        <v>354</v>
      </c>
      <c r="C407" s="60"/>
      <c r="D407" s="60"/>
      <c r="E407" s="55" t="s">
        <v>988</v>
      </c>
      <c r="F407" s="56"/>
      <c r="G407" s="56"/>
      <c r="H407" s="48">
        <v>200856.72</v>
      </c>
      <c r="I407" s="48">
        <v>0</v>
      </c>
      <c r="J407" s="48">
        <v>142358.28</v>
      </c>
      <c r="K407" s="48">
        <v>343215</v>
      </c>
      <c r="L407" s="57"/>
    </row>
    <row r="408" spans="1:12" x14ac:dyDescent="0.3">
      <c r="A408" s="54" t="s">
        <v>989</v>
      </c>
      <c r="B408" s="59" t="s">
        <v>354</v>
      </c>
      <c r="C408" s="60"/>
      <c r="D408" s="60"/>
      <c r="E408" s="60"/>
      <c r="F408" s="55" t="s">
        <v>988</v>
      </c>
      <c r="G408" s="56"/>
      <c r="H408" s="48">
        <v>200856.72</v>
      </c>
      <c r="I408" s="48">
        <v>0</v>
      </c>
      <c r="J408" s="48">
        <v>142358.28</v>
      </c>
      <c r="K408" s="48">
        <v>343215</v>
      </c>
      <c r="L408" s="57"/>
    </row>
    <row r="409" spans="1:12" x14ac:dyDescent="0.3">
      <c r="A409" s="61" t="s">
        <v>990</v>
      </c>
      <c r="B409" s="59" t="s">
        <v>354</v>
      </c>
      <c r="C409" s="60"/>
      <c r="D409" s="60"/>
      <c r="E409" s="60"/>
      <c r="F409" s="60"/>
      <c r="G409" s="62" t="s">
        <v>991</v>
      </c>
      <c r="H409" s="63">
        <v>200766.95</v>
      </c>
      <c r="I409" s="63">
        <v>0</v>
      </c>
      <c r="J409" s="63">
        <v>142358.19</v>
      </c>
      <c r="K409" s="63">
        <v>343125.14</v>
      </c>
      <c r="L409" s="64"/>
    </row>
    <row r="410" spans="1:12" x14ac:dyDescent="0.3">
      <c r="A410" s="61" t="s">
        <v>992</v>
      </c>
      <c r="B410" s="59" t="s">
        <v>354</v>
      </c>
      <c r="C410" s="60"/>
      <c r="D410" s="60"/>
      <c r="E410" s="60"/>
      <c r="F410" s="60"/>
      <c r="G410" s="62" t="s">
        <v>993</v>
      </c>
      <c r="H410" s="63">
        <v>89.77</v>
      </c>
      <c r="I410" s="63">
        <v>0</v>
      </c>
      <c r="J410" s="63">
        <v>0.09</v>
      </c>
      <c r="K410" s="63">
        <v>89.86</v>
      </c>
      <c r="L410" s="64"/>
    </row>
    <row r="411" spans="1:12" x14ac:dyDescent="0.3">
      <c r="A411" s="65" t="s">
        <v>354</v>
      </c>
      <c r="B411" s="59" t="s">
        <v>354</v>
      </c>
      <c r="C411" s="60"/>
      <c r="D411" s="60"/>
      <c r="E411" s="60"/>
      <c r="F411" s="60"/>
      <c r="G411" s="66" t="s">
        <v>354</v>
      </c>
      <c r="H411" s="67"/>
      <c r="I411" s="67"/>
      <c r="J411" s="67"/>
      <c r="K411" s="67"/>
      <c r="L411" s="68"/>
    </row>
    <row r="412" spans="1:12" x14ac:dyDescent="0.3">
      <c r="A412" s="54" t="s">
        <v>994</v>
      </c>
      <c r="B412" s="59" t="s">
        <v>354</v>
      </c>
      <c r="C412" s="60"/>
      <c r="D412" s="60"/>
      <c r="E412" s="55" t="s">
        <v>995</v>
      </c>
      <c r="F412" s="56"/>
      <c r="G412" s="56"/>
      <c r="H412" s="48">
        <v>1959.05</v>
      </c>
      <c r="I412" s="48">
        <v>0</v>
      </c>
      <c r="J412" s="48">
        <v>0</v>
      </c>
      <c r="K412" s="48">
        <v>1959.05</v>
      </c>
      <c r="L412" s="57"/>
    </row>
    <row r="413" spans="1:12" x14ac:dyDescent="0.3">
      <c r="A413" s="54" t="s">
        <v>996</v>
      </c>
      <c r="B413" s="59" t="s">
        <v>354</v>
      </c>
      <c r="C413" s="60"/>
      <c r="D413" s="60"/>
      <c r="E413" s="60"/>
      <c r="F413" s="55" t="s">
        <v>995</v>
      </c>
      <c r="G413" s="56"/>
      <c r="H413" s="48">
        <v>1959.05</v>
      </c>
      <c r="I413" s="48">
        <v>0</v>
      </c>
      <c r="J413" s="48">
        <v>0</v>
      </c>
      <c r="K413" s="48">
        <v>1959.05</v>
      </c>
      <c r="L413" s="57"/>
    </row>
    <row r="414" spans="1:12" x14ac:dyDescent="0.3">
      <c r="A414" s="61" t="s">
        <v>997</v>
      </c>
      <c r="B414" s="59" t="s">
        <v>354</v>
      </c>
      <c r="C414" s="60"/>
      <c r="D414" s="60"/>
      <c r="E414" s="60"/>
      <c r="F414" s="60"/>
      <c r="G414" s="62" t="s">
        <v>998</v>
      </c>
      <c r="H414" s="63">
        <v>1959.05</v>
      </c>
      <c r="I414" s="63">
        <v>0</v>
      </c>
      <c r="J414" s="63">
        <v>0</v>
      </c>
      <c r="K414" s="63">
        <v>1959.05</v>
      </c>
      <c r="L414" s="64"/>
    </row>
    <row r="415" spans="1:12" x14ac:dyDescent="0.3">
      <c r="A415" s="65" t="s">
        <v>354</v>
      </c>
      <c r="B415" s="59" t="s">
        <v>354</v>
      </c>
      <c r="C415" s="60"/>
      <c r="D415" s="60"/>
      <c r="E415" s="60"/>
      <c r="F415" s="60"/>
      <c r="G415" s="66" t="s">
        <v>354</v>
      </c>
      <c r="H415" s="67"/>
      <c r="I415" s="67"/>
      <c r="J415" s="67"/>
      <c r="K415" s="67"/>
      <c r="L415" s="68"/>
    </row>
    <row r="416" spans="1:12" x14ac:dyDescent="0.3">
      <c r="A416" s="54" t="s">
        <v>1005</v>
      </c>
      <c r="B416" s="59" t="s">
        <v>354</v>
      </c>
      <c r="C416" s="60"/>
      <c r="D416" s="60"/>
      <c r="E416" s="55" t="s">
        <v>959</v>
      </c>
      <c r="F416" s="56"/>
      <c r="G416" s="56"/>
      <c r="H416" s="48">
        <v>1428.13</v>
      </c>
      <c r="I416" s="48">
        <v>0</v>
      </c>
      <c r="J416" s="48">
        <v>0</v>
      </c>
      <c r="K416" s="48">
        <v>1428.13</v>
      </c>
      <c r="L416" s="57"/>
    </row>
    <row r="417" spans="1:12" x14ac:dyDescent="0.3">
      <c r="A417" s="54" t="s">
        <v>1006</v>
      </c>
      <c r="B417" s="59" t="s">
        <v>354</v>
      </c>
      <c r="C417" s="60"/>
      <c r="D417" s="60"/>
      <c r="E417" s="60"/>
      <c r="F417" s="55" t="s">
        <v>959</v>
      </c>
      <c r="G417" s="56"/>
      <c r="H417" s="48">
        <v>1428.13</v>
      </c>
      <c r="I417" s="48">
        <v>0</v>
      </c>
      <c r="J417" s="48">
        <v>0</v>
      </c>
      <c r="K417" s="48">
        <v>1428.13</v>
      </c>
      <c r="L417" s="57"/>
    </row>
    <row r="418" spans="1:12" x14ac:dyDescent="0.3">
      <c r="A418" s="61" t="s">
        <v>1007</v>
      </c>
      <c r="B418" s="59" t="s">
        <v>354</v>
      </c>
      <c r="C418" s="60"/>
      <c r="D418" s="60"/>
      <c r="E418" s="60"/>
      <c r="F418" s="60"/>
      <c r="G418" s="62" t="s">
        <v>964</v>
      </c>
      <c r="H418" s="63">
        <v>1428.13</v>
      </c>
      <c r="I418" s="63">
        <v>0</v>
      </c>
      <c r="J418" s="63">
        <v>0</v>
      </c>
      <c r="K418" s="63">
        <v>1428.13</v>
      </c>
      <c r="L418" s="64"/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93"/>
  <sheetViews>
    <sheetView topLeftCell="A323" workbookViewId="0">
      <selection activeCell="L405" sqref="L405"/>
    </sheetView>
  </sheetViews>
  <sheetFormatPr defaultRowHeight="14.4" x14ac:dyDescent="0.3"/>
  <cols>
    <col min="1" max="1" width="16.44140625" customWidth="1"/>
    <col min="2" max="6" width="1.33203125" customWidth="1"/>
    <col min="7" max="7" width="51.33203125" bestFit="1" customWidth="1"/>
    <col min="8" max="8" width="15" style="72" bestFit="1" customWidth="1"/>
    <col min="9" max="9" width="14.33203125" style="72" bestFit="1" customWidth="1"/>
    <col min="10" max="10" width="13.33203125" style="72" bestFit="1" customWidth="1"/>
    <col min="11" max="11" width="15" style="72" bestFit="1" customWidth="1"/>
    <col min="12" max="12" width="13.33203125" bestFit="1" customWidth="1"/>
    <col min="257" max="257" width="16.44140625" customWidth="1"/>
    <col min="258" max="262" width="1.33203125" customWidth="1"/>
    <col min="263" max="263" width="51.33203125" bestFit="1" customWidth="1"/>
    <col min="264" max="264" width="15" bestFit="1" customWidth="1"/>
    <col min="265" max="265" width="14.33203125" bestFit="1" customWidth="1"/>
    <col min="266" max="266" width="13.33203125" bestFit="1" customWidth="1"/>
    <col min="267" max="267" width="15" bestFit="1" customWidth="1"/>
    <col min="268" max="268" width="13.33203125" bestFit="1" customWidth="1"/>
    <col min="513" max="513" width="16.44140625" customWidth="1"/>
    <col min="514" max="518" width="1.33203125" customWidth="1"/>
    <col min="519" max="519" width="51.33203125" bestFit="1" customWidth="1"/>
    <col min="520" max="520" width="15" bestFit="1" customWidth="1"/>
    <col min="521" max="521" width="14.33203125" bestFit="1" customWidth="1"/>
    <col min="522" max="522" width="13.33203125" bestFit="1" customWidth="1"/>
    <col min="523" max="523" width="15" bestFit="1" customWidth="1"/>
    <col min="524" max="524" width="13.33203125" bestFit="1" customWidth="1"/>
    <col min="769" max="769" width="16.44140625" customWidth="1"/>
    <col min="770" max="774" width="1.33203125" customWidth="1"/>
    <col min="775" max="775" width="51.33203125" bestFit="1" customWidth="1"/>
    <col min="776" max="776" width="15" bestFit="1" customWidth="1"/>
    <col min="777" max="777" width="14.33203125" bestFit="1" customWidth="1"/>
    <col min="778" max="778" width="13.33203125" bestFit="1" customWidth="1"/>
    <col min="779" max="779" width="15" bestFit="1" customWidth="1"/>
    <col min="780" max="780" width="13.33203125" bestFit="1" customWidth="1"/>
    <col min="1025" max="1025" width="16.44140625" customWidth="1"/>
    <col min="1026" max="1030" width="1.33203125" customWidth="1"/>
    <col min="1031" max="1031" width="51.33203125" bestFit="1" customWidth="1"/>
    <col min="1032" max="1032" width="15" bestFit="1" customWidth="1"/>
    <col min="1033" max="1033" width="14.33203125" bestFit="1" customWidth="1"/>
    <col min="1034" max="1034" width="13.33203125" bestFit="1" customWidth="1"/>
    <col min="1035" max="1035" width="15" bestFit="1" customWidth="1"/>
    <col min="1036" max="1036" width="13.33203125" bestFit="1" customWidth="1"/>
    <col min="1281" max="1281" width="16.44140625" customWidth="1"/>
    <col min="1282" max="1286" width="1.33203125" customWidth="1"/>
    <col min="1287" max="1287" width="51.33203125" bestFit="1" customWidth="1"/>
    <col min="1288" max="1288" width="15" bestFit="1" customWidth="1"/>
    <col min="1289" max="1289" width="14.33203125" bestFit="1" customWidth="1"/>
    <col min="1290" max="1290" width="13.33203125" bestFit="1" customWidth="1"/>
    <col min="1291" max="1291" width="15" bestFit="1" customWidth="1"/>
    <col min="1292" max="1292" width="13.33203125" bestFit="1" customWidth="1"/>
    <col min="1537" max="1537" width="16.44140625" customWidth="1"/>
    <col min="1538" max="1542" width="1.33203125" customWidth="1"/>
    <col min="1543" max="1543" width="51.33203125" bestFit="1" customWidth="1"/>
    <col min="1544" max="1544" width="15" bestFit="1" customWidth="1"/>
    <col min="1545" max="1545" width="14.33203125" bestFit="1" customWidth="1"/>
    <col min="1546" max="1546" width="13.33203125" bestFit="1" customWidth="1"/>
    <col min="1547" max="1547" width="15" bestFit="1" customWidth="1"/>
    <col min="1548" max="1548" width="13.33203125" bestFit="1" customWidth="1"/>
    <col min="1793" max="1793" width="16.44140625" customWidth="1"/>
    <col min="1794" max="1798" width="1.33203125" customWidth="1"/>
    <col min="1799" max="1799" width="51.33203125" bestFit="1" customWidth="1"/>
    <col min="1800" max="1800" width="15" bestFit="1" customWidth="1"/>
    <col min="1801" max="1801" width="14.33203125" bestFit="1" customWidth="1"/>
    <col min="1802" max="1802" width="13.33203125" bestFit="1" customWidth="1"/>
    <col min="1803" max="1803" width="15" bestFit="1" customWidth="1"/>
    <col min="1804" max="1804" width="13.33203125" bestFit="1" customWidth="1"/>
    <col min="2049" max="2049" width="16.44140625" customWidth="1"/>
    <col min="2050" max="2054" width="1.33203125" customWidth="1"/>
    <col min="2055" max="2055" width="51.33203125" bestFit="1" customWidth="1"/>
    <col min="2056" max="2056" width="15" bestFit="1" customWidth="1"/>
    <col min="2057" max="2057" width="14.33203125" bestFit="1" customWidth="1"/>
    <col min="2058" max="2058" width="13.33203125" bestFit="1" customWidth="1"/>
    <col min="2059" max="2059" width="15" bestFit="1" customWidth="1"/>
    <col min="2060" max="2060" width="13.33203125" bestFit="1" customWidth="1"/>
    <col min="2305" max="2305" width="16.44140625" customWidth="1"/>
    <col min="2306" max="2310" width="1.33203125" customWidth="1"/>
    <col min="2311" max="2311" width="51.33203125" bestFit="1" customWidth="1"/>
    <col min="2312" max="2312" width="15" bestFit="1" customWidth="1"/>
    <col min="2313" max="2313" width="14.33203125" bestFit="1" customWidth="1"/>
    <col min="2314" max="2314" width="13.33203125" bestFit="1" customWidth="1"/>
    <col min="2315" max="2315" width="15" bestFit="1" customWidth="1"/>
    <col min="2316" max="2316" width="13.33203125" bestFit="1" customWidth="1"/>
    <col min="2561" max="2561" width="16.44140625" customWidth="1"/>
    <col min="2562" max="2566" width="1.33203125" customWidth="1"/>
    <col min="2567" max="2567" width="51.33203125" bestFit="1" customWidth="1"/>
    <col min="2568" max="2568" width="15" bestFit="1" customWidth="1"/>
    <col min="2569" max="2569" width="14.33203125" bestFit="1" customWidth="1"/>
    <col min="2570" max="2570" width="13.33203125" bestFit="1" customWidth="1"/>
    <col min="2571" max="2571" width="15" bestFit="1" customWidth="1"/>
    <col min="2572" max="2572" width="13.33203125" bestFit="1" customWidth="1"/>
    <col min="2817" max="2817" width="16.44140625" customWidth="1"/>
    <col min="2818" max="2822" width="1.33203125" customWidth="1"/>
    <col min="2823" max="2823" width="51.33203125" bestFit="1" customWidth="1"/>
    <col min="2824" max="2824" width="15" bestFit="1" customWidth="1"/>
    <col min="2825" max="2825" width="14.33203125" bestFit="1" customWidth="1"/>
    <col min="2826" max="2826" width="13.33203125" bestFit="1" customWidth="1"/>
    <col min="2827" max="2827" width="15" bestFit="1" customWidth="1"/>
    <col min="2828" max="2828" width="13.33203125" bestFit="1" customWidth="1"/>
    <col min="3073" max="3073" width="16.44140625" customWidth="1"/>
    <col min="3074" max="3078" width="1.33203125" customWidth="1"/>
    <col min="3079" max="3079" width="51.33203125" bestFit="1" customWidth="1"/>
    <col min="3080" max="3080" width="15" bestFit="1" customWidth="1"/>
    <col min="3081" max="3081" width="14.33203125" bestFit="1" customWidth="1"/>
    <col min="3082" max="3082" width="13.33203125" bestFit="1" customWidth="1"/>
    <col min="3083" max="3083" width="15" bestFit="1" customWidth="1"/>
    <col min="3084" max="3084" width="13.33203125" bestFit="1" customWidth="1"/>
    <col min="3329" max="3329" width="16.44140625" customWidth="1"/>
    <col min="3330" max="3334" width="1.33203125" customWidth="1"/>
    <col min="3335" max="3335" width="51.33203125" bestFit="1" customWidth="1"/>
    <col min="3336" max="3336" width="15" bestFit="1" customWidth="1"/>
    <col min="3337" max="3337" width="14.33203125" bestFit="1" customWidth="1"/>
    <col min="3338" max="3338" width="13.33203125" bestFit="1" customWidth="1"/>
    <col min="3339" max="3339" width="15" bestFit="1" customWidth="1"/>
    <col min="3340" max="3340" width="13.33203125" bestFit="1" customWidth="1"/>
    <col min="3585" max="3585" width="16.44140625" customWidth="1"/>
    <col min="3586" max="3590" width="1.33203125" customWidth="1"/>
    <col min="3591" max="3591" width="51.33203125" bestFit="1" customWidth="1"/>
    <col min="3592" max="3592" width="15" bestFit="1" customWidth="1"/>
    <col min="3593" max="3593" width="14.33203125" bestFit="1" customWidth="1"/>
    <col min="3594" max="3594" width="13.33203125" bestFit="1" customWidth="1"/>
    <col min="3595" max="3595" width="15" bestFit="1" customWidth="1"/>
    <col min="3596" max="3596" width="13.33203125" bestFit="1" customWidth="1"/>
    <col min="3841" max="3841" width="16.44140625" customWidth="1"/>
    <col min="3842" max="3846" width="1.33203125" customWidth="1"/>
    <col min="3847" max="3847" width="51.33203125" bestFit="1" customWidth="1"/>
    <col min="3848" max="3848" width="15" bestFit="1" customWidth="1"/>
    <col min="3849" max="3849" width="14.33203125" bestFit="1" customWidth="1"/>
    <col min="3850" max="3850" width="13.33203125" bestFit="1" customWidth="1"/>
    <col min="3851" max="3851" width="15" bestFit="1" customWidth="1"/>
    <col min="3852" max="3852" width="13.33203125" bestFit="1" customWidth="1"/>
    <col min="4097" max="4097" width="16.44140625" customWidth="1"/>
    <col min="4098" max="4102" width="1.33203125" customWidth="1"/>
    <col min="4103" max="4103" width="51.33203125" bestFit="1" customWidth="1"/>
    <col min="4104" max="4104" width="15" bestFit="1" customWidth="1"/>
    <col min="4105" max="4105" width="14.33203125" bestFit="1" customWidth="1"/>
    <col min="4106" max="4106" width="13.33203125" bestFit="1" customWidth="1"/>
    <col min="4107" max="4107" width="15" bestFit="1" customWidth="1"/>
    <col min="4108" max="4108" width="13.33203125" bestFit="1" customWidth="1"/>
    <col min="4353" max="4353" width="16.44140625" customWidth="1"/>
    <col min="4354" max="4358" width="1.33203125" customWidth="1"/>
    <col min="4359" max="4359" width="51.33203125" bestFit="1" customWidth="1"/>
    <col min="4360" max="4360" width="15" bestFit="1" customWidth="1"/>
    <col min="4361" max="4361" width="14.33203125" bestFit="1" customWidth="1"/>
    <col min="4362" max="4362" width="13.33203125" bestFit="1" customWidth="1"/>
    <col min="4363" max="4363" width="15" bestFit="1" customWidth="1"/>
    <col min="4364" max="4364" width="13.33203125" bestFit="1" customWidth="1"/>
    <col min="4609" max="4609" width="16.44140625" customWidth="1"/>
    <col min="4610" max="4614" width="1.33203125" customWidth="1"/>
    <col min="4615" max="4615" width="51.33203125" bestFit="1" customWidth="1"/>
    <col min="4616" max="4616" width="15" bestFit="1" customWidth="1"/>
    <col min="4617" max="4617" width="14.33203125" bestFit="1" customWidth="1"/>
    <col min="4618" max="4618" width="13.33203125" bestFit="1" customWidth="1"/>
    <col min="4619" max="4619" width="15" bestFit="1" customWidth="1"/>
    <col min="4620" max="4620" width="13.33203125" bestFit="1" customWidth="1"/>
    <col min="4865" max="4865" width="16.44140625" customWidth="1"/>
    <col min="4866" max="4870" width="1.33203125" customWidth="1"/>
    <col min="4871" max="4871" width="51.33203125" bestFit="1" customWidth="1"/>
    <col min="4872" max="4872" width="15" bestFit="1" customWidth="1"/>
    <col min="4873" max="4873" width="14.33203125" bestFit="1" customWidth="1"/>
    <col min="4874" max="4874" width="13.33203125" bestFit="1" customWidth="1"/>
    <col min="4875" max="4875" width="15" bestFit="1" customWidth="1"/>
    <col min="4876" max="4876" width="13.33203125" bestFit="1" customWidth="1"/>
    <col min="5121" max="5121" width="16.44140625" customWidth="1"/>
    <col min="5122" max="5126" width="1.33203125" customWidth="1"/>
    <col min="5127" max="5127" width="51.33203125" bestFit="1" customWidth="1"/>
    <col min="5128" max="5128" width="15" bestFit="1" customWidth="1"/>
    <col min="5129" max="5129" width="14.33203125" bestFit="1" customWidth="1"/>
    <col min="5130" max="5130" width="13.33203125" bestFit="1" customWidth="1"/>
    <col min="5131" max="5131" width="15" bestFit="1" customWidth="1"/>
    <col min="5132" max="5132" width="13.33203125" bestFit="1" customWidth="1"/>
    <col min="5377" max="5377" width="16.44140625" customWidth="1"/>
    <col min="5378" max="5382" width="1.33203125" customWidth="1"/>
    <col min="5383" max="5383" width="51.33203125" bestFit="1" customWidth="1"/>
    <col min="5384" max="5384" width="15" bestFit="1" customWidth="1"/>
    <col min="5385" max="5385" width="14.33203125" bestFit="1" customWidth="1"/>
    <col min="5386" max="5386" width="13.33203125" bestFit="1" customWidth="1"/>
    <col min="5387" max="5387" width="15" bestFit="1" customWidth="1"/>
    <col min="5388" max="5388" width="13.33203125" bestFit="1" customWidth="1"/>
    <col min="5633" max="5633" width="16.44140625" customWidth="1"/>
    <col min="5634" max="5638" width="1.33203125" customWidth="1"/>
    <col min="5639" max="5639" width="51.33203125" bestFit="1" customWidth="1"/>
    <col min="5640" max="5640" width="15" bestFit="1" customWidth="1"/>
    <col min="5641" max="5641" width="14.33203125" bestFit="1" customWidth="1"/>
    <col min="5642" max="5642" width="13.33203125" bestFit="1" customWidth="1"/>
    <col min="5643" max="5643" width="15" bestFit="1" customWidth="1"/>
    <col min="5644" max="5644" width="13.33203125" bestFit="1" customWidth="1"/>
    <col min="5889" max="5889" width="16.44140625" customWidth="1"/>
    <col min="5890" max="5894" width="1.33203125" customWidth="1"/>
    <col min="5895" max="5895" width="51.33203125" bestFit="1" customWidth="1"/>
    <col min="5896" max="5896" width="15" bestFit="1" customWidth="1"/>
    <col min="5897" max="5897" width="14.33203125" bestFit="1" customWidth="1"/>
    <col min="5898" max="5898" width="13.33203125" bestFit="1" customWidth="1"/>
    <col min="5899" max="5899" width="15" bestFit="1" customWidth="1"/>
    <col min="5900" max="5900" width="13.33203125" bestFit="1" customWidth="1"/>
    <col min="6145" max="6145" width="16.44140625" customWidth="1"/>
    <col min="6146" max="6150" width="1.33203125" customWidth="1"/>
    <col min="6151" max="6151" width="51.33203125" bestFit="1" customWidth="1"/>
    <col min="6152" max="6152" width="15" bestFit="1" customWidth="1"/>
    <col min="6153" max="6153" width="14.33203125" bestFit="1" customWidth="1"/>
    <col min="6154" max="6154" width="13.33203125" bestFit="1" customWidth="1"/>
    <col min="6155" max="6155" width="15" bestFit="1" customWidth="1"/>
    <col min="6156" max="6156" width="13.33203125" bestFit="1" customWidth="1"/>
    <col min="6401" max="6401" width="16.44140625" customWidth="1"/>
    <col min="6402" max="6406" width="1.33203125" customWidth="1"/>
    <col min="6407" max="6407" width="51.33203125" bestFit="1" customWidth="1"/>
    <col min="6408" max="6408" width="15" bestFit="1" customWidth="1"/>
    <col min="6409" max="6409" width="14.33203125" bestFit="1" customWidth="1"/>
    <col min="6410" max="6410" width="13.33203125" bestFit="1" customWidth="1"/>
    <col min="6411" max="6411" width="15" bestFit="1" customWidth="1"/>
    <col min="6412" max="6412" width="13.33203125" bestFit="1" customWidth="1"/>
    <col min="6657" max="6657" width="16.44140625" customWidth="1"/>
    <col min="6658" max="6662" width="1.33203125" customWidth="1"/>
    <col min="6663" max="6663" width="51.33203125" bestFit="1" customWidth="1"/>
    <col min="6664" max="6664" width="15" bestFit="1" customWidth="1"/>
    <col min="6665" max="6665" width="14.33203125" bestFit="1" customWidth="1"/>
    <col min="6666" max="6666" width="13.33203125" bestFit="1" customWidth="1"/>
    <col min="6667" max="6667" width="15" bestFit="1" customWidth="1"/>
    <col min="6668" max="6668" width="13.33203125" bestFit="1" customWidth="1"/>
    <col min="6913" max="6913" width="16.44140625" customWidth="1"/>
    <col min="6914" max="6918" width="1.33203125" customWidth="1"/>
    <col min="6919" max="6919" width="51.33203125" bestFit="1" customWidth="1"/>
    <col min="6920" max="6920" width="15" bestFit="1" customWidth="1"/>
    <col min="6921" max="6921" width="14.33203125" bestFit="1" customWidth="1"/>
    <col min="6922" max="6922" width="13.33203125" bestFit="1" customWidth="1"/>
    <col min="6923" max="6923" width="15" bestFit="1" customWidth="1"/>
    <col min="6924" max="6924" width="13.33203125" bestFit="1" customWidth="1"/>
    <col min="7169" max="7169" width="16.44140625" customWidth="1"/>
    <col min="7170" max="7174" width="1.33203125" customWidth="1"/>
    <col min="7175" max="7175" width="51.33203125" bestFit="1" customWidth="1"/>
    <col min="7176" max="7176" width="15" bestFit="1" customWidth="1"/>
    <col min="7177" max="7177" width="14.33203125" bestFit="1" customWidth="1"/>
    <col min="7178" max="7178" width="13.33203125" bestFit="1" customWidth="1"/>
    <col min="7179" max="7179" width="15" bestFit="1" customWidth="1"/>
    <col min="7180" max="7180" width="13.33203125" bestFit="1" customWidth="1"/>
    <col min="7425" max="7425" width="16.44140625" customWidth="1"/>
    <col min="7426" max="7430" width="1.33203125" customWidth="1"/>
    <col min="7431" max="7431" width="51.33203125" bestFit="1" customWidth="1"/>
    <col min="7432" max="7432" width="15" bestFit="1" customWidth="1"/>
    <col min="7433" max="7433" width="14.33203125" bestFit="1" customWidth="1"/>
    <col min="7434" max="7434" width="13.33203125" bestFit="1" customWidth="1"/>
    <col min="7435" max="7435" width="15" bestFit="1" customWidth="1"/>
    <col min="7436" max="7436" width="13.33203125" bestFit="1" customWidth="1"/>
    <col min="7681" max="7681" width="16.44140625" customWidth="1"/>
    <col min="7682" max="7686" width="1.33203125" customWidth="1"/>
    <col min="7687" max="7687" width="51.33203125" bestFit="1" customWidth="1"/>
    <col min="7688" max="7688" width="15" bestFit="1" customWidth="1"/>
    <col min="7689" max="7689" width="14.33203125" bestFit="1" customWidth="1"/>
    <col min="7690" max="7690" width="13.33203125" bestFit="1" customWidth="1"/>
    <col min="7691" max="7691" width="15" bestFit="1" customWidth="1"/>
    <col min="7692" max="7692" width="13.33203125" bestFit="1" customWidth="1"/>
    <col min="7937" max="7937" width="16.44140625" customWidth="1"/>
    <col min="7938" max="7942" width="1.33203125" customWidth="1"/>
    <col min="7943" max="7943" width="51.33203125" bestFit="1" customWidth="1"/>
    <col min="7944" max="7944" width="15" bestFit="1" customWidth="1"/>
    <col min="7945" max="7945" width="14.33203125" bestFit="1" customWidth="1"/>
    <col min="7946" max="7946" width="13.33203125" bestFit="1" customWidth="1"/>
    <col min="7947" max="7947" width="15" bestFit="1" customWidth="1"/>
    <col min="7948" max="7948" width="13.33203125" bestFit="1" customWidth="1"/>
    <col min="8193" max="8193" width="16.44140625" customWidth="1"/>
    <col min="8194" max="8198" width="1.33203125" customWidth="1"/>
    <col min="8199" max="8199" width="51.33203125" bestFit="1" customWidth="1"/>
    <col min="8200" max="8200" width="15" bestFit="1" customWidth="1"/>
    <col min="8201" max="8201" width="14.33203125" bestFit="1" customWidth="1"/>
    <col min="8202" max="8202" width="13.33203125" bestFit="1" customWidth="1"/>
    <col min="8203" max="8203" width="15" bestFit="1" customWidth="1"/>
    <col min="8204" max="8204" width="13.33203125" bestFit="1" customWidth="1"/>
    <col min="8449" max="8449" width="16.44140625" customWidth="1"/>
    <col min="8450" max="8454" width="1.33203125" customWidth="1"/>
    <col min="8455" max="8455" width="51.33203125" bestFit="1" customWidth="1"/>
    <col min="8456" max="8456" width="15" bestFit="1" customWidth="1"/>
    <col min="8457" max="8457" width="14.33203125" bestFit="1" customWidth="1"/>
    <col min="8458" max="8458" width="13.33203125" bestFit="1" customWidth="1"/>
    <col min="8459" max="8459" width="15" bestFit="1" customWidth="1"/>
    <col min="8460" max="8460" width="13.33203125" bestFit="1" customWidth="1"/>
    <col min="8705" max="8705" width="16.44140625" customWidth="1"/>
    <col min="8706" max="8710" width="1.33203125" customWidth="1"/>
    <col min="8711" max="8711" width="51.33203125" bestFit="1" customWidth="1"/>
    <col min="8712" max="8712" width="15" bestFit="1" customWidth="1"/>
    <col min="8713" max="8713" width="14.33203125" bestFit="1" customWidth="1"/>
    <col min="8714" max="8714" width="13.33203125" bestFit="1" customWidth="1"/>
    <col min="8715" max="8715" width="15" bestFit="1" customWidth="1"/>
    <col min="8716" max="8716" width="13.33203125" bestFit="1" customWidth="1"/>
    <col min="8961" max="8961" width="16.44140625" customWidth="1"/>
    <col min="8962" max="8966" width="1.33203125" customWidth="1"/>
    <col min="8967" max="8967" width="51.33203125" bestFit="1" customWidth="1"/>
    <col min="8968" max="8968" width="15" bestFit="1" customWidth="1"/>
    <col min="8969" max="8969" width="14.33203125" bestFit="1" customWidth="1"/>
    <col min="8970" max="8970" width="13.33203125" bestFit="1" customWidth="1"/>
    <col min="8971" max="8971" width="15" bestFit="1" customWidth="1"/>
    <col min="8972" max="8972" width="13.33203125" bestFit="1" customWidth="1"/>
    <col min="9217" max="9217" width="16.44140625" customWidth="1"/>
    <col min="9218" max="9222" width="1.33203125" customWidth="1"/>
    <col min="9223" max="9223" width="51.33203125" bestFit="1" customWidth="1"/>
    <col min="9224" max="9224" width="15" bestFit="1" customWidth="1"/>
    <col min="9225" max="9225" width="14.33203125" bestFit="1" customWidth="1"/>
    <col min="9226" max="9226" width="13.33203125" bestFit="1" customWidth="1"/>
    <col min="9227" max="9227" width="15" bestFit="1" customWidth="1"/>
    <col min="9228" max="9228" width="13.33203125" bestFit="1" customWidth="1"/>
    <col min="9473" max="9473" width="16.44140625" customWidth="1"/>
    <col min="9474" max="9478" width="1.33203125" customWidth="1"/>
    <col min="9479" max="9479" width="51.33203125" bestFit="1" customWidth="1"/>
    <col min="9480" max="9480" width="15" bestFit="1" customWidth="1"/>
    <col min="9481" max="9481" width="14.33203125" bestFit="1" customWidth="1"/>
    <col min="9482" max="9482" width="13.33203125" bestFit="1" customWidth="1"/>
    <col min="9483" max="9483" width="15" bestFit="1" customWidth="1"/>
    <col min="9484" max="9484" width="13.33203125" bestFit="1" customWidth="1"/>
    <col min="9729" max="9729" width="16.44140625" customWidth="1"/>
    <col min="9730" max="9734" width="1.33203125" customWidth="1"/>
    <col min="9735" max="9735" width="51.33203125" bestFit="1" customWidth="1"/>
    <col min="9736" max="9736" width="15" bestFit="1" customWidth="1"/>
    <col min="9737" max="9737" width="14.33203125" bestFit="1" customWidth="1"/>
    <col min="9738" max="9738" width="13.33203125" bestFit="1" customWidth="1"/>
    <col min="9739" max="9739" width="15" bestFit="1" customWidth="1"/>
    <col min="9740" max="9740" width="13.33203125" bestFit="1" customWidth="1"/>
    <col min="9985" max="9985" width="16.44140625" customWidth="1"/>
    <col min="9986" max="9990" width="1.33203125" customWidth="1"/>
    <col min="9991" max="9991" width="51.33203125" bestFit="1" customWidth="1"/>
    <col min="9992" max="9992" width="15" bestFit="1" customWidth="1"/>
    <col min="9993" max="9993" width="14.33203125" bestFit="1" customWidth="1"/>
    <col min="9994" max="9994" width="13.33203125" bestFit="1" customWidth="1"/>
    <col min="9995" max="9995" width="15" bestFit="1" customWidth="1"/>
    <col min="9996" max="9996" width="13.33203125" bestFit="1" customWidth="1"/>
    <col min="10241" max="10241" width="16.44140625" customWidth="1"/>
    <col min="10242" max="10246" width="1.33203125" customWidth="1"/>
    <col min="10247" max="10247" width="51.33203125" bestFit="1" customWidth="1"/>
    <col min="10248" max="10248" width="15" bestFit="1" customWidth="1"/>
    <col min="10249" max="10249" width="14.33203125" bestFit="1" customWidth="1"/>
    <col min="10250" max="10250" width="13.33203125" bestFit="1" customWidth="1"/>
    <col min="10251" max="10251" width="15" bestFit="1" customWidth="1"/>
    <col min="10252" max="10252" width="13.33203125" bestFit="1" customWidth="1"/>
    <col min="10497" max="10497" width="16.44140625" customWidth="1"/>
    <col min="10498" max="10502" width="1.33203125" customWidth="1"/>
    <col min="10503" max="10503" width="51.33203125" bestFit="1" customWidth="1"/>
    <col min="10504" max="10504" width="15" bestFit="1" customWidth="1"/>
    <col min="10505" max="10505" width="14.33203125" bestFit="1" customWidth="1"/>
    <col min="10506" max="10506" width="13.33203125" bestFit="1" customWidth="1"/>
    <col min="10507" max="10507" width="15" bestFit="1" customWidth="1"/>
    <col min="10508" max="10508" width="13.33203125" bestFit="1" customWidth="1"/>
    <col min="10753" max="10753" width="16.44140625" customWidth="1"/>
    <col min="10754" max="10758" width="1.33203125" customWidth="1"/>
    <col min="10759" max="10759" width="51.33203125" bestFit="1" customWidth="1"/>
    <col min="10760" max="10760" width="15" bestFit="1" customWidth="1"/>
    <col min="10761" max="10761" width="14.33203125" bestFit="1" customWidth="1"/>
    <col min="10762" max="10762" width="13.33203125" bestFit="1" customWidth="1"/>
    <col min="10763" max="10763" width="15" bestFit="1" customWidth="1"/>
    <col min="10764" max="10764" width="13.33203125" bestFit="1" customWidth="1"/>
    <col min="11009" max="11009" width="16.44140625" customWidth="1"/>
    <col min="11010" max="11014" width="1.33203125" customWidth="1"/>
    <col min="11015" max="11015" width="51.33203125" bestFit="1" customWidth="1"/>
    <col min="11016" max="11016" width="15" bestFit="1" customWidth="1"/>
    <col min="11017" max="11017" width="14.33203125" bestFit="1" customWidth="1"/>
    <col min="11018" max="11018" width="13.33203125" bestFit="1" customWidth="1"/>
    <col min="11019" max="11019" width="15" bestFit="1" customWidth="1"/>
    <col min="11020" max="11020" width="13.33203125" bestFit="1" customWidth="1"/>
    <col min="11265" max="11265" width="16.44140625" customWidth="1"/>
    <col min="11266" max="11270" width="1.33203125" customWidth="1"/>
    <col min="11271" max="11271" width="51.33203125" bestFit="1" customWidth="1"/>
    <col min="11272" max="11272" width="15" bestFit="1" customWidth="1"/>
    <col min="11273" max="11273" width="14.33203125" bestFit="1" customWidth="1"/>
    <col min="11274" max="11274" width="13.33203125" bestFit="1" customWidth="1"/>
    <col min="11275" max="11275" width="15" bestFit="1" customWidth="1"/>
    <col min="11276" max="11276" width="13.33203125" bestFit="1" customWidth="1"/>
    <col min="11521" max="11521" width="16.44140625" customWidth="1"/>
    <col min="11522" max="11526" width="1.33203125" customWidth="1"/>
    <col min="11527" max="11527" width="51.33203125" bestFit="1" customWidth="1"/>
    <col min="11528" max="11528" width="15" bestFit="1" customWidth="1"/>
    <col min="11529" max="11529" width="14.33203125" bestFit="1" customWidth="1"/>
    <col min="11530" max="11530" width="13.33203125" bestFit="1" customWidth="1"/>
    <col min="11531" max="11531" width="15" bestFit="1" customWidth="1"/>
    <col min="11532" max="11532" width="13.33203125" bestFit="1" customWidth="1"/>
    <col min="11777" max="11777" width="16.44140625" customWidth="1"/>
    <col min="11778" max="11782" width="1.33203125" customWidth="1"/>
    <col min="11783" max="11783" width="51.33203125" bestFit="1" customWidth="1"/>
    <col min="11784" max="11784" width="15" bestFit="1" customWidth="1"/>
    <col min="11785" max="11785" width="14.33203125" bestFit="1" customWidth="1"/>
    <col min="11786" max="11786" width="13.33203125" bestFit="1" customWidth="1"/>
    <col min="11787" max="11787" width="15" bestFit="1" customWidth="1"/>
    <col min="11788" max="11788" width="13.33203125" bestFit="1" customWidth="1"/>
    <col min="12033" max="12033" width="16.44140625" customWidth="1"/>
    <col min="12034" max="12038" width="1.33203125" customWidth="1"/>
    <col min="12039" max="12039" width="51.33203125" bestFit="1" customWidth="1"/>
    <col min="12040" max="12040" width="15" bestFit="1" customWidth="1"/>
    <col min="12041" max="12041" width="14.33203125" bestFit="1" customWidth="1"/>
    <col min="12042" max="12042" width="13.33203125" bestFit="1" customWidth="1"/>
    <col min="12043" max="12043" width="15" bestFit="1" customWidth="1"/>
    <col min="12044" max="12044" width="13.33203125" bestFit="1" customWidth="1"/>
    <col min="12289" max="12289" width="16.44140625" customWidth="1"/>
    <col min="12290" max="12294" width="1.33203125" customWidth="1"/>
    <col min="12295" max="12295" width="51.33203125" bestFit="1" customWidth="1"/>
    <col min="12296" max="12296" width="15" bestFit="1" customWidth="1"/>
    <col min="12297" max="12297" width="14.33203125" bestFit="1" customWidth="1"/>
    <col min="12298" max="12298" width="13.33203125" bestFit="1" customWidth="1"/>
    <col min="12299" max="12299" width="15" bestFit="1" customWidth="1"/>
    <col min="12300" max="12300" width="13.33203125" bestFit="1" customWidth="1"/>
    <col min="12545" max="12545" width="16.44140625" customWidth="1"/>
    <col min="12546" max="12550" width="1.33203125" customWidth="1"/>
    <col min="12551" max="12551" width="51.33203125" bestFit="1" customWidth="1"/>
    <col min="12552" max="12552" width="15" bestFit="1" customWidth="1"/>
    <col min="12553" max="12553" width="14.33203125" bestFit="1" customWidth="1"/>
    <col min="12554" max="12554" width="13.33203125" bestFit="1" customWidth="1"/>
    <col min="12555" max="12555" width="15" bestFit="1" customWidth="1"/>
    <col min="12556" max="12556" width="13.33203125" bestFit="1" customWidth="1"/>
    <col min="12801" max="12801" width="16.44140625" customWidth="1"/>
    <col min="12802" max="12806" width="1.33203125" customWidth="1"/>
    <col min="12807" max="12807" width="51.33203125" bestFit="1" customWidth="1"/>
    <col min="12808" max="12808" width="15" bestFit="1" customWidth="1"/>
    <col min="12809" max="12809" width="14.33203125" bestFit="1" customWidth="1"/>
    <col min="12810" max="12810" width="13.33203125" bestFit="1" customWidth="1"/>
    <col min="12811" max="12811" width="15" bestFit="1" customWidth="1"/>
    <col min="12812" max="12812" width="13.33203125" bestFit="1" customWidth="1"/>
    <col min="13057" max="13057" width="16.44140625" customWidth="1"/>
    <col min="13058" max="13062" width="1.33203125" customWidth="1"/>
    <col min="13063" max="13063" width="51.33203125" bestFit="1" customWidth="1"/>
    <col min="13064" max="13064" width="15" bestFit="1" customWidth="1"/>
    <col min="13065" max="13065" width="14.33203125" bestFit="1" customWidth="1"/>
    <col min="13066" max="13066" width="13.33203125" bestFit="1" customWidth="1"/>
    <col min="13067" max="13067" width="15" bestFit="1" customWidth="1"/>
    <col min="13068" max="13068" width="13.33203125" bestFit="1" customWidth="1"/>
    <col min="13313" max="13313" width="16.44140625" customWidth="1"/>
    <col min="13314" max="13318" width="1.33203125" customWidth="1"/>
    <col min="13319" max="13319" width="51.33203125" bestFit="1" customWidth="1"/>
    <col min="13320" max="13320" width="15" bestFit="1" customWidth="1"/>
    <col min="13321" max="13321" width="14.33203125" bestFit="1" customWidth="1"/>
    <col min="13322" max="13322" width="13.33203125" bestFit="1" customWidth="1"/>
    <col min="13323" max="13323" width="15" bestFit="1" customWidth="1"/>
    <col min="13324" max="13324" width="13.33203125" bestFit="1" customWidth="1"/>
    <col min="13569" max="13569" width="16.44140625" customWidth="1"/>
    <col min="13570" max="13574" width="1.33203125" customWidth="1"/>
    <col min="13575" max="13575" width="51.33203125" bestFit="1" customWidth="1"/>
    <col min="13576" max="13576" width="15" bestFit="1" customWidth="1"/>
    <col min="13577" max="13577" width="14.33203125" bestFit="1" customWidth="1"/>
    <col min="13578" max="13578" width="13.33203125" bestFit="1" customWidth="1"/>
    <col min="13579" max="13579" width="15" bestFit="1" customWidth="1"/>
    <col min="13580" max="13580" width="13.33203125" bestFit="1" customWidth="1"/>
    <col min="13825" max="13825" width="16.44140625" customWidth="1"/>
    <col min="13826" max="13830" width="1.33203125" customWidth="1"/>
    <col min="13831" max="13831" width="51.33203125" bestFit="1" customWidth="1"/>
    <col min="13832" max="13832" width="15" bestFit="1" customWidth="1"/>
    <col min="13833" max="13833" width="14.33203125" bestFit="1" customWidth="1"/>
    <col min="13834" max="13834" width="13.33203125" bestFit="1" customWidth="1"/>
    <col min="13835" max="13835" width="15" bestFit="1" customWidth="1"/>
    <col min="13836" max="13836" width="13.33203125" bestFit="1" customWidth="1"/>
    <col min="14081" max="14081" width="16.44140625" customWidth="1"/>
    <col min="14082" max="14086" width="1.33203125" customWidth="1"/>
    <col min="14087" max="14087" width="51.33203125" bestFit="1" customWidth="1"/>
    <col min="14088" max="14088" width="15" bestFit="1" customWidth="1"/>
    <col min="14089" max="14089" width="14.33203125" bestFit="1" customWidth="1"/>
    <col min="14090" max="14090" width="13.33203125" bestFit="1" customWidth="1"/>
    <col min="14091" max="14091" width="15" bestFit="1" customWidth="1"/>
    <col min="14092" max="14092" width="13.33203125" bestFit="1" customWidth="1"/>
    <col min="14337" max="14337" width="16.44140625" customWidth="1"/>
    <col min="14338" max="14342" width="1.33203125" customWidth="1"/>
    <col min="14343" max="14343" width="51.33203125" bestFit="1" customWidth="1"/>
    <col min="14344" max="14344" width="15" bestFit="1" customWidth="1"/>
    <col min="14345" max="14345" width="14.33203125" bestFit="1" customWidth="1"/>
    <col min="14346" max="14346" width="13.33203125" bestFit="1" customWidth="1"/>
    <col min="14347" max="14347" width="15" bestFit="1" customWidth="1"/>
    <col min="14348" max="14348" width="13.33203125" bestFit="1" customWidth="1"/>
    <col min="14593" max="14593" width="16.44140625" customWidth="1"/>
    <col min="14594" max="14598" width="1.33203125" customWidth="1"/>
    <col min="14599" max="14599" width="51.33203125" bestFit="1" customWidth="1"/>
    <col min="14600" max="14600" width="15" bestFit="1" customWidth="1"/>
    <col min="14601" max="14601" width="14.33203125" bestFit="1" customWidth="1"/>
    <col min="14602" max="14602" width="13.33203125" bestFit="1" customWidth="1"/>
    <col min="14603" max="14603" width="15" bestFit="1" customWidth="1"/>
    <col min="14604" max="14604" width="13.33203125" bestFit="1" customWidth="1"/>
    <col min="14849" max="14849" width="16.44140625" customWidth="1"/>
    <col min="14850" max="14854" width="1.33203125" customWidth="1"/>
    <col min="14855" max="14855" width="51.33203125" bestFit="1" customWidth="1"/>
    <col min="14856" max="14856" width="15" bestFit="1" customWidth="1"/>
    <col min="14857" max="14857" width="14.33203125" bestFit="1" customWidth="1"/>
    <col min="14858" max="14858" width="13.33203125" bestFit="1" customWidth="1"/>
    <col min="14859" max="14859" width="15" bestFit="1" customWidth="1"/>
    <col min="14860" max="14860" width="13.33203125" bestFit="1" customWidth="1"/>
    <col min="15105" max="15105" width="16.44140625" customWidth="1"/>
    <col min="15106" max="15110" width="1.33203125" customWidth="1"/>
    <col min="15111" max="15111" width="51.33203125" bestFit="1" customWidth="1"/>
    <col min="15112" max="15112" width="15" bestFit="1" customWidth="1"/>
    <col min="15113" max="15113" width="14.33203125" bestFit="1" customWidth="1"/>
    <col min="15114" max="15114" width="13.33203125" bestFit="1" customWidth="1"/>
    <col min="15115" max="15115" width="15" bestFit="1" customWidth="1"/>
    <col min="15116" max="15116" width="13.33203125" bestFit="1" customWidth="1"/>
    <col min="15361" max="15361" width="16.44140625" customWidth="1"/>
    <col min="15362" max="15366" width="1.33203125" customWidth="1"/>
    <col min="15367" max="15367" width="51.33203125" bestFit="1" customWidth="1"/>
    <col min="15368" max="15368" width="15" bestFit="1" customWidth="1"/>
    <col min="15369" max="15369" width="14.33203125" bestFit="1" customWidth="1"/>
    <col min="15370" max="15370" width="13.33203125" bestFit="1" customWidth="1"/>
    <col min="15371" max="15371" width="15" bestFit="1" customWidth="1"/>
    <col min="15372" max="15372" width="13.33203125" bestFit="1" customWidth="1"/>
    <col min="15617" max="15617" width="16.44140625" customWidth="1"/>
    <col min="15618" max="15622" width="1.33203125" customWidth="1"/>
    <col min="15623" max="15623" width="51.33203125" bestFit="1" customWidth="1"/>
    <col min="15624" max="15624" width="15" bestFit="1" customWidth="1"/>
    <col min="15625" max="15625" width="14.33203125" bestFit="1" customWidth="1"/>
    <col min="15626" max="15626" width="13.33203125" bestFit="1" customWidth="1"/>
    <col min="15627" max="15627" width="15" bestFit="1" customWidth="1"/>
    <col min="15628" max="15628" width="13.33203125" bestFit="1" customWidth="1"/>
    <col min="15873" max="15873" width="16.44140625" customWidth="1"/>
    <col min="15874" max="15878" width="1.33203125" customWidth="1"/>
    <col min="15879" max="15879" width="51.33203125" bestFit="1" customWidth="1"/>
    <col min="15880" max="15880" width="15" bestFit="1" customWidth="1"/>
    <col min="15881" max="15881" width="14.33203125" bestFit="1" customWidth="1"/>
    <col min="15882" max="15882" width="13.33203125" bestFit="1" customWidth="1"/>
    <col min="15883" max="15883" width="15" bestFit="1" customWidth="1"/>
    <col min="15884" max="15884" width="13.33203125" bestFit="1" customWidth="1"/>
    <col min="16129" max="16129" width="16.44140625" customWidth="1"/>
    <col min="16130" max="16134" width="1.33203125" customWidth="1"/>
    <col min="16135" max="16135" width="51.33203125" bestFit="1" customWidth="1"/>
    <col min="16136" max="16136" width="15" bestFit="1" customWidth="1"/>
    <col min="16137" max="16137" width="14.33203125" bestFit="1" customWidth="1"/>
    <col min="16138" max="16138" width="13.33203125" bestFit="1" customWidth="1"/>
    <col min="16139" max="16139" width="15" bestFit="1" customWidth="1"/>
    <col min="16140" max="16140" width="13.33203125" bestFit="1" customWidth="1"/>
  </cols>
  <sheetData>
    <row r="1" spans="1:12" x14ac:dyDescent="0.3">
      <c r="A1" s="45" t="s">
        <v>345</v>
      </c>
      <c r="B1" s="46" t="s">
        <v>346</v>
      </c>
      <c r="C1" s="47"/>
      <c r="D1" s="47"/>
      <c r="E1" s="47"/>
      <c r="F1" s="47"/>
      <c r="G1" s="47"/>
      <c r="H1" s="48" t="s">
        <v>347</v>
      </c>
      <c r="I1" s="48" t="s">
        <v>348</v>
      </c>
      <c r="J1" s="48" t="s">
        <v>349</v>
      </c>
      <c r="K1" s="48" t="s">
        <v>350</v>
      </c>
      <c r="L1" s="49"/>
    </row>
    <row r="3" spans="1:12" x14ac:dyDescent="0.3">
      <c r="A3" s="51" t="s">
        <v>351</v>
      </c>
      <c r="B3" s="52"/>
      <c r="C3" s="52"/>
      <c r="D3" s="52"/>
      <c r="E3" s="52"/>
      <c r="F3" s="52"/>
      <c r="G3" s="52"/>
      <c r="H3" s="53"/>
      <c r="I3" s="53"/>
      <c r="J3" s="53"/>
      <c r="K3" s="53"/>
      <c r="L3" s="52"/>
    </row>
    <row r="4" spans="1:12" x14ac:dyDescent="0.3">
      <c r="A4" s="54" t="s">
        <v>26</v>
      </c>
      <c r="B4" s="55" t="s">
        <v>352</v>
      </c>
      <c r="C4" s="56"/>
      <c r="D4" s="56"/>
      <c r="E4" s="56"/>
      <c r="F4" s="56"/>
      <c r="G4" s="56"/>
      <c r="H4" s="48">
        <v>19149699.109999999</v>
      </c>
      <c r="I4" s="48">
        <v>10837640.67</v>
      </c>
      <c r="J4" s="48">
        <v>9897369.5899999999</v>
      </c>
      <c r="K4" s="48">
        <v>20089970.190000001</v>
      </c>
      <c r="L4" s="57"/>
    </row>
    <row r="5" spans="1:12" x14ac:dyDescent="0.3">
      <c r="A5" s="54" t="s">
        <v>353</v>
      </c>
      <c r="B5" s="58" t="s">
        <v>354</v>
      </c>
      <c r="C5" s="55" t="s">
        <v>355</v>
      </c>
      <c r="D5" s="56"/>
      <c r="E5" s="56"/>
      <c r="F5" s="56"/>
      <c r="G5" s="56"/>
      <c r="H5" s="48">
        <v>15178896.59</v>
      </c>
      <c r="I5" s="48">
        <v>10736917.43</v>
      </c>
      <c r="J5" s="48">
        <v>9762032.1799999997</v>
      </c>
      <c r="K5" s="48">
        <v>16153781.84</v>
      </c>
      <c r="L5" s="57"/>
    </row>
    <row r="6" spans="1:12" x14ac:dyDescent="0.3">
      <c r="A6" s="54" t="s">
        <v>356</v>
      </c>
      <c r="B6" s="59" t="s">
        <v>354</v>
      </c>
      <c r="C6" s="60"/>
      <c r="D6" s="55" t="s">
        <v>357</v>
      </c>
      <c r="E6" s="56"/>
      <c r="F6" s="56"/>
      <c r="G6" s="56"/>
      <c r="H6" s="48">
        <v>15048397.539999999</v>
      </c>
      <c r="I6" s="48">
        <v>10478088.35</v>
      </c>
      <c r="J6" s="48">
        <v>9487937.8100000005</v>
      </c>
      <c r="K6" s="48">
        <v>16038548.08</v>
      </c>
      <c r="L6" s="57"/>
    </row>
    <row r="7" spans="1:12" x14ac:dyDescent="0.3">
      <c r="A7" s="54" t="s">
        <v>358</v>
      </c>
      <c r="B7" s="59" t="s">
        <v>354</v>
      </c>
      <c r="C7" s="60"/>
      <c r="D7" s="60"/>
      <c r="E7" s="55" t="s">
        <v>357</v>
      </c>
      <c r="F7" s="56"/>
      <c r="G7" s="56"/>
      <c r="H7" s="48">
        <v>15048397.539999999</v>
      </c>
      <c r="I7" s="48">
        <v>10478088.35</v>
      </c>
      <c r="J7" s="48">
        <v>9487937.8100000005</v>
      </c>
      <c r="K7" s="48">
        <v>16038548.08</v>
      </c>
      <c r="L7" s="57"/>
    </row>
    <row r="8" spans="1:12" x14ac:dyDescent="0.3">
      <c r="A8" s="54" t="s">
        <v>359</v>
      </c>
      <c r="B8" s="59" t="s">
        <v>354</v>
      </c>
      <c r="C8" s="60"/>
      <c r="D8" s="60"/>
      <c r="E8" s="60"/>
      <c r="F8" s="55" t="s">
        <v>360</v>
      </c>
      <c r="G8" s="56"/>
      <c r="H8" s="48">
        <v>5000</v>
      </c>
      <c r="I8" s="48">
        <v>8807.99</v>
      </c>
      <c r="J8" s="48">
        <v>8808</v>
      </c>
      <c r="K8" s="48">
        <v>4999.99</v>
      </c>
      <c r="L8" s="57"/>
    </row>
    <row r="9" spans="1:12" x14ac:dyDescent="0.3">
      <c r="A9" s="61" t="s">
        <v>361</v>
      </c>
      <c r="B9" s="59" t="s">
        <v>354</v>
      </c>
      <c r="C9" s="60"/>
      <c r="D9" s="60"/>
      <c r="E9" s="60"/>
      <c r="F9" s="60"/>
      <c r="G9" s="62" t="s">
        <v>362</v>
      </c>
      <c r="H9" s="63">
        <v>5000</v>
      </c>
      <c r="I9" s="63">
        <v>8807.99</v>
      </c>
      <c r="J9" s="63">
        <v>8808</v>
      </c>
      <c r="K9" s="63">
        <v>4999.99</v>
      </c>
      <c r="L9" s="64"/>
    </row>
    <row r="10" spans="1:12" x14ac:dyDescent="0.3">
      <c r="A10" s="65" t="s">
        <v>354</v>
      </c>
      <c r="B10" s="59" t="s">
        <v>354</v>
      </c>
      <c r="C10" s="60"/>
      <c r="D10" s="60"/>
      <c r="E10" s="60"/>
      <c r="F10" s="60"/>
      <c r="G10" s="66" t="s">
        <v>354</v>
      </c>
      <c r="H10" s="67"/>
      <c r="I10" s="67"/>
      <c r="J10" s="67"/>
      <c r="K10" s="67"/>
      <c r="L10" s="68"/>
    </row>
    <row r="11" spans="1:12" x14ac:dyDescent="0.3">
      <c r="A11" s="54" t="s">
        <v>363</v>
      </c>
      <c r="B11" s="59" t="s">
        <v>354</v>
      </c>
      <c r="C11" s="60"/>
      <c r="D11" s="60"/>
      <c r="E11" s="60"/>
      <c r="F11" s="55" t="s">
        <v>364</v>
      </c>
      <c r="G11" s="56"/>
      <c r="H11" s="48">
        <v>3327.47</v>
      </c>
      <c r="I11" s="48">
        <v>6715436.7599999998</v>
      </c>
      <c r="J11" s="48">
        <v>6696195.4199999999</v>
      </c>
      <c r="K11" s="48">
        <v>22568.81</v>
      </c>
      <c r="L11" s="57"/>
    </row>
    <row r="12" spans="1:12" x14ac:dyDescent="0.3">
      <c r="A12" s="61" t="s">
        <v>365</v>
      </c>
      <c r="B12" s="59" t="s">
        <v>354</v>
      </c>
      <c r="C12" s="60"/>
      <c r="D12" s="60"/>
      <c r="E12" s="60"/>
      <c r="F12" s="60"/>
      <c r="G12" s="62" t="s">
        <v>366</v>
      </c>
      <c r="H12" s="63">
        <v>2934.33</v>
      </c>
      <c r="I12" s="63">
        <v>6570348.71</v>
      </c>
      <c r="J12" s="63">
        <v>6551195.4199999999</v>
      </c>
      <c r="K12" s="63">
        <v>22087.62</v>
      </c>
      <c r="L12" s="64"/>
    </row>
    <row r="13" spans="1:12" x14ac:dyDescent="0.3">
      <c r="A13" s="61" t="s">
        <v>367</v>
      </c>
      <c r="B13" s="59" t="s">
        <v>354</v>
      </c>
      <c r="C13" s="60"/>
      <c r="D13" s="60"/>
      <c r="E13" s="60"/>
      <c r="F13" s="60"/>
      <c r="G13" s="62" t="s">
        <v>368</v>
      </c>
      <c r="H13" s="63">
        <v>256.04000000000002</v>
      </c>
      <c r="I13" s="63">
        <v>108816.04</v>
      </c>
      <c r="J13" s="63">
        <v>109000</v>
      </c>
      <c r="K13" s="63">
        <v>72.08</v>
      </c>
      <c r="L13" s="64"/>
    </row>
    <row r="14" spans="1:12" x14ac:dyDescent="0.3">
      <c r="A14" s="61" t="s">
        <v>369</v>
      </c>
      <c r="B14" s="59" t="s">
        <v>354</v>
      </c>
      <c r="C14" s="60"/>
      <c r="D14" s="60"/>
      <c r="E14" s="60"/>
      <c r="F14" s="60"/>
      <c r="G14" s="62" t="s">
        <v>370</v>
      </c>
      <c r="H14" s="63">
        <v>70.84</v>
      </c>
      <c r="I14" s="63">
        <v>36272.01</v>
      </c>
      <c r="J14" s="63">
        <v>36000</v>
      </c>
      <c r="K14" s="63">
        <v>342.85</v>
      </c>
      <c r="L14" s="64"/>
    </row>
    <row r="15" spans="1:12" x14ac:dyDescent="0.3">
      <c r="A15" s="61" t="s">
        <v>371</v>
      </c>
      <c r="B15" s="59" t="s">
        <v>354</v>
      </c>
      <c r="C15" s="60"/>
      <c r="D15" s="60"/>
      <c r="E15" s="60"/>
      <c r="F15" s="60"/>
      <c r="G15" s="62" t="s">
        <v>372</v>
      </c>
      <c r="H15" s="63">
        <v>66.260000000000005</v>
      </c>
      <c r="I15" s="63">
        <v>0</v>
      </c>
      <c r="J15" s="63">
        <v>0</v>
      </c>
      <c r="K15" s="63">
        <v>66.260000000000005</v>
      </c>
      <c r="L15" s="64"/>
    </row>
    <row r="16" spans="1:12" x14ac:dyDescent="0.3">
      <c r="A16" s="65" t="s">
        <v>354</v>
      </c>
      <c r="B16" s="59" t="s">
        <v>354</v>
      </c>
      <c r="C16" s="60"/>
      <c r="D16" s="60"/>
      <c r="E16" s="60"/>
      <c r="F16" s="60"/>
      <c r="G16" s="66" t="s">
        <v>354</v>
      </c>
      <c r="H16" s="67"/>
      <c r="I16" s="67"/>
      <c r="J16" s="67"/>
      <c r="K16" s="67"/>
      <c r="L16" s="68"/>
    </row>
    <row r="17" spans="1:12" x14ac:dyDescent="0.3">
      <c r="A17" s="54" t="s">
        <v>373</v>
      </c>
      <c r="B17" s="59" t="s">
        <v>354</v>
      </c>
      <c r="C17" s="60"/>
      <c r="D17" s="60"/>
      <c r="E17" s="60"/>
      <c r="F17" s="55" t="s">
        <v>374</v>
      </c>
      <c r="G17" s="56"/>
      <c r="H17" s="48">
        <v>15040070.07</v>
      </c>
      <c r="I17" s="48">
        <v>3753159.14</v>
      </c>
      <c r="J17" s="48">
        <v>2782249.93</v>
      </c>
      <c r="K17" s="48">
        <v>16010979.279999999</v>
      </c>
      <c r="L17" s="57"/>
    </row>
    <row r="18" spans="1:12" x14ac:dyDescent="0.3">
      <c r="A18" s="61" t="s">
        <v>375</v>
      </c>
      <c r="B18" s="59" t="s">
        <v>354</v>
      </c>
      <c r="C18" s="60"/>
      <c r="D18" s="60"/>
      <c r="E18" s="60"/>
      <c r="F18" s="60"/>
      <c r="G18" s="62" t="s">
        <v>376</v>
      </c>
      <c r="H18" s="63">
        <v>12758324.810000001</v>
      </c>
      <c r="I18" s="63">
        <v>3591261.05</v>
      </c>
      <c r="J18" s="63">
        <v>2779457.35</v>
      </c>
      <c r="K18" s="63">
        <v>13570128.51</v>
      </c>
      <c r="L18" s="64"/>
    </row>
    <row r="19" spans="1:12" x14ac:dyDescent="0.3">
      <c r="A19" s="61" t="s">
        <v>377</v>
      </c>
      <c r="B19" s="59" t="s">
        <v>354</v>
      </c>
      <c r="C19" s="60"/>
      <c r="D19" s="60"/>
      <c r="E19" s="60"/>
      <c r="F19" s="60"/>
      <c r="G19" s="62" t="s">
        <v>378</v>
      </c>
      <c r="H19" s="63">
        <v>1603962.94</v>
      </c>
      <c r="I19" s="63">
        <v>120875.06</v>
      </c>
      <c r="J19" s="63">
        <v>1928.47</v>
      </c>
      <c r="K19" s="63">
        <v>1722909.53</v>
      </c>
      <c r="L19" s="64"/>
    </row>
    <row r="20" spans="1:12" x14ac:dyDescent="0.3">
      <c r="A20" s="61" t="s">
        <v>379</v>
      </c>
      <c r="B20" s="59" t="s">
        <v>354</v>
      </c>
      <c r="C20" s="60"/>
      <c r="D20" s="60"/>
      <c r="E20" s="60"/>
      <c r="F20" s="60"/>
      <c r="G20" s="62" t="s">
        <v>380</v>
      </c>
      <c r="H20" s="63">
        <v>666850.56000000006</v>
      </c>
      <c r="I20" s="63">
        <v>40942.81</v>
      </c>
      <c r="J20" s="63">
        <v>850.25</v>
      </c>
      <c r="K20" s="63">
        <v>706943.12</v>
      </c>
      <c r="L20" s="64"/>
    </row>
    <row r="21" spans="1:12" x14ac:dyDescent="0.3">
      <c r="A21" s="61" t="s">
        <v>381</v>
      </c>
      <c r="B21" s="59" t="s">
        <v>354</v>
      </c>
      <c r="C21" s="60"/>
      <c r="D21" s="60"/>
      <c r="E21" s="60"/>
      <c r="F21" s="60"/>
      <c r="G21" s="62" t="s">
        <v>382</v>
      </c>
      <c r="H21" s="63">
        <v>10931.76</v>
      </c>
      <c r="I21" s="63">
        <v>80.22</v>
      </c>
      <c r="J21" s="63">
        <v>13.86</v>
      </c>
      <c r="K21" s="63">
        <v>10998.12</v>
      </c>
      <c r="L21" s="64"/>
    </row>
    <row r="22" spans="1:12" x14ac:dyDescent="0.3">
      <c r="A22" s="65" t="s">
        <v>354</v>
      </c>
      <c r="B22" s="59" t="s">
        <v>354</v>
      </c>
      <c r="C22" s="60"/>
      <c r="D22" s="60"/>
      <c r="E22" s="60"/>
      <c r="F22" s="60"/>
      <c r="G22" s="66" t="s">
        <v>354</v>
      </c>
      <c r="H22" s="67"/>
      <c r="I22" s="67"/>
      <c r="J22" s="67"/>
      <c r="K22" s="67"/>
      <c r="L22" s="68"/>
    </row>
    <row r="23" spans="1:12" x14ac:dyDescent="0.3">
      <c r="A23" s="54" t="s">
        <v>383</v>
      </c>
      <c r="B23" s="59" t="s">
        <v>354</v>
      </c>
      <c r="C23" s="60"/>
      <c r="D23" s="60"/>
      <c r="E23" s="60"/>
      <c r="F23" s="55" t="s">
        <v>384</v>
      </c>
      <c r="G23" s="56"/>
      <c r="H23" s="48">
        <v>0</v>
      </c>
      <c r="I23" s="48">
        <v>684.46</v>
      </c>
      <c r="J23" s="48">
        <v>684.46</v>
      </c>
      <c r="K23" s="48">
        <v>0</v>
      </c>
      <c r="L23" s="57"/>
    </row>
    <row r="24" spans="1:12" x14ac:dyDescent="0.3">
      <c r="A24" s="61" t="s">
        <v>1010</v>
      </c>
      <c r="B24" s="59" t="s">
        <v>354</v>
      </c>
      <c r="C24" s="60"/>
      <c r="D24" s="60"/>
      <c r="E24" s="60"/>
      <c r="F24" s="60"/>
      <c r="G24" s="62" t="s">
        <v>1011</v>
      </c>
      <c r="H24" s="63">
        <v>0</v>
      </c>
      <c r="I24" s="63">
        <v>421.08</v>
      </c>
      <c r="J24" s="63">
        <v>421.08</v>
      </c>
      <c r="K24" s="63">
        <v>0</v>
      </c>
      <c r="L24" s="64"/>
    </row>
    <row r="25" spans="1:12" x14ac:dyDescent="0.3">
      <c r="A25" s="61" t="s">
        <v>385</v>
      </c>
      <c r="B25" s="59" t="s">
        <v>354</v>
      </c>
      <c r="C25" s="60"/>
      <c r="D25" s="60"/>
      <c r="E25" s="60"/>
      <c r="F25" s="60"/>
      <c r="G25" s="62" t="s">
        <v>386</v>
      </c>
      <c r="H25" s="63">
        <v>0</v>
      </c>
      <c r="I25" s="63">
        <v>263.38</v>
      </c>
      <c r="J25" s="63">
        <v>263.38</v>
      </c>
      <c r="K25" s="63">
        <v>0</v>
      </c>
      <c r="L25" s="64"/>
    </row>
    <row r="26" spans="1:12" x14ac:dyDescent="0.3">
      <c r="A26" s="65" t="s">
        <v>354</v>
      </c>
      <c r="B26" s="59" t="s">
        <v>354</v>
      </c>
      <c r="C26" s="60"/>
      <c r="D26" s="60"/>
      <c r="E26" s="60"/>
      <c r="F26" s="60"/>
      <c r="G26" s="66" t="s">
        <v>354</v>
      </c>
      <c r="H26" s="67"/>
      <c r="I26" s="67"/>
      <c r="J26" s="67"/>
      <c r="K26" s="67"/>
      <c r="L26" s="68"/>
    </row>
    <row r="27" spans="1:12" x14ac:dyDescent="0.3">
      <c r="A27" s="54" t="s">
        <v>387</v>
      </c>
      <c r="B27" s="59" t="s">
        <v>354</v>
      </c>
      <c r="C27" s="60"/>
      <c r="D27" s="55" t="s">
        <v>388</v>
      </c>
      <c r="E27" s="56"/>
      <c r="F27" s="56"/>
      <c r="G27" s="56"/>
      <c r="H27" s="48">
        <v>130499.05</v>
      </c>
      <c r="I27" s="48">
        <v>258829.08</v>
      </c>
      <c r="J27" s="48">
        <v>274094.37</v>
      </c>
      <c r="K27" s="48">
        <v>115233.76</v>
      </c>
      <c r="L27" s="57"/>
    </row>
    <row r="28" spans="1:12" x14ac:dyDescent="0.3">
      <c r="A28" s="54" t="s">
        <v>389</v>
      </c>
      <c r="B28" s="59" t="s">
        <v>354</v>
      </c>
      <c r="C28" s="60"/>
      <c r="D28" s="60"/>
      <c r="E28" s="55" t="s">
        <v>390</v>
      </c>
      <c r="F28" s="56"/>
      <c r="G28" s="56"/>
      <c r="H28" s="48">
        <v>80408.789999999994</v>
      </c>
      <c r="I28" s="48">
        <v>258829.08</v>
      </c>
      <c r="J28" s="48">
        <v>269895.13</v>
      </c>
      <c r="K28" s="48">
        <v>69342.740000000005</v>
      </c>
      <c r="L28" s="57"/>
    </row>
    <row r="29" spans="1:12" x14ac:dyDescent="0.3">
      <c r="A29" s="54" t="s">
        <v>391</v>
      </c>
      <c r="B29" s="59" t="s">
        <v>354</v>
      </c>
      <c r="C29" s="60"/>
      <c r="D29" s="60"/>
      <c r="E29" s="60"/>
      <c r="F29" s="55" t="s">
        <v>390</v>
      </c>
      <c r="G29" s="56"/>
      <c r="H29" s="48">
        <v>80408.789999999994</v>
      </c>
      <c r="I29" s="48">
        <v>258829.08</v>
      </c>
      <c r="J29" s="48">
        <v>269895.13</v>
      </c>
      <c r="K29" s="48">
        <v>69342.740000000005</v>
      </c>
      <c r="L29" s="57"/>
    </row>
    <row r="30" spans="1:12" x14ac:dyDescent="0.3">
      <c r="A30" s="61" t="s">
        <v>392</v>
      </c>
      <c r="B30" s="59" t="s">
        <v>354</v>
      </c>
      <c r="C30" s="60"/>
      <c r="D30" s="60"/>
      <c r="E30" s="60"/>
      <c r="F30" s="60"/>
      <c r="G30" s="62" t="s">
        <v>393</v>
      </c>
      <c r="H30" s="63">
        <v>9000.65</v>
      </c>
      <c r="I30" s="63">
        <v>167.76</v>
      </c>
      <c r="J30" s="63">
        <v>58.12</v>
      </c>
      <c r="K30" s="63">
        <v>9110.2900000000009</v>
      </c>
      <c r="L30" s="64"/>
    </row>
    <row r="31" spans="1:12" x14ac:dyDescent="0.3">
      <c r="A31" s="61" t="s">
        <v>394</v>
      </c>
      <c r="B31" s="59" t="s">
        <v>354</v>
      </c>
      <c r="C31" s="60"/>
      <c r="D31" s="60"/>
      <c r="E31" s="60"/>
      <c r="F31" s="60"/>
      <c r="G31" s="62" t="s">
        <v>395</v>
      </c>
      <c r="H31" s="63">
        <v>71008.23</v>
      </c>
      <c r="I31" s="63">
        <v>72255.23</v>
      </c>
      <c r="J31" s="63">
        <v>86676.27</v>
      </c>
      <c r="K31" s="63">
        <v>56587.19</v>
      </c>
      <c r="L31" s="64"/>
    </row>
    <row r="32" spans="1:12" x14ac:dyDescent="0.3">
      <c r="A32" s="61" t="s">
        <v>396</v>
      </c>
      <c r="B32" s="59" t="s">
        <v>354</v>
      </c>
      <c r="C32" s="60"/>
      <c r="D32" s="60"/>
      <c r="E32" s="60"/>
      <c r="F32" s="60"/>
      <c r="G32" s="62" t="s">
        <v>397</v>
      </c>
      <c r="H32" s="63">
        <v>0</v>
      </c>
      <c r="I32" s="63">
        <v>3245.35</v>
      </c>
      <c r="J32" s="63">
        <v>0</v>
      </c>
      <c r="K32" s="63">
        <v>3245.35</v>
      </c>
      <c r="L32" s="64"/>
    </row>
    <row r="33" spans="1:12" x14ac:dyDescent="0.3">
      <c r="A33" s="61" t="s">
        <v>400</v>
      </c>
      <c r="B33" s="59" t="s">
        <v>354</v>
      </c>
      <c r="C33" s="60"/>
      <c r="D33" s="60"/>
      <c r="E33" s="60"/>
      <c r="F33" s="60"/>
      <c r="G33" s="62" t="s">
        <v>401</v>
      </c>
      <c r="H33" s="63">
        <v>399.91</v>
      </c>
      <c r="I33" s="63">
        <v>0</v>
      </c>
      <c r="J33" s="63">
        <v>0</v>
      </c>
      <c r="K33" s="63">
        <v>399.91</v>
      </c>
      <c r="L33" s="64"/>
    </row>
    <row r="34" spans="1:12" x14ac:dyDescent="0.3">
      <c r="A34" s="61" t="s">
        <v>402</v>
      </c>
      <c r="B34" s="59" t="s">
        <v>354</v>
      </c>
      <c r="C34" s="60"/>
      <c r="D34" s="60"/>
      <c r="E34" s="60"/>
      <c r="F34" s="60"/>
      <c r="G34" s="62" t="s">
        <v>403</v>
      </c>
      <c r="H34" s="63">
        <v>0</v>
      </c>
      <c r="I34" s="63">
        <v>183160.74</v>
      </c>
      <c r="J34" s="63">
        <v>183160.74</v>
      </c>
      <c r="K34" s="63">
        <v>0</v>
      </c>
      <c r="L34" s="64"/>
    </row>
    <row r="35" spans="1:12" x14ac:dyDescent="0.3">
      <c r="A35" s="65" t="s">
        <v>354</v>
      </c>
      <c r="B35" s="59" t="s">
        <v>354</v>
      </c>
      <c r="C35" s="60"/>
      <c r="D35" s="60"/>
      <c r="E35" s="60"/>
      <c r="F35" s="60"/>
      <c r="G35" s="66" t="s">
        <v>354</v>
      </c>
      <c r="H35" s="67"/>
      <c r="I35" s="67"/>
      <c r="J35" s="67"/>
      <c r="K35" s="67"/>
      <c r="L35" s="68"/>
    </row>
    <row r="36" spans="1:12" x14ac:dyDescent="0.3">
      <c r="A36" s="54" t="s">
        <v>406</v>
      </c>
      <c r="B36" s="59" t="s">
        <v>354</v>
      </c>
      <c r="C36" s="60"/>
      <c r="D36" s="60"/>
      <c r="E36" s="55" t="s">
        <v>407</v>
      </c>
      <c r="F36" s="56"/>
      <c r="G36" s="56"/>
      <c r="H36" s="48">
        <v>50090.26</v>
      </c>
      <c r="I36" s="48">
        <v>0</v>
      </c>
      <c r="J36" s="48">
        <v>4199.24</v>
      </c>
      <c r="K36" s="48">
        <v>45891.02</v>
      </c>
      <c r="L36" s="57"/>
    </row>
    <row r="37" spans="1:12" x14ac:dyDescent="0.3">
      <c r="A37" s="54" t="s">
        <v>408</v>
      </c>
      <c r="B37" s="59" t="s">
        <v>354</v>
      </c>
      <c r="C37" s="60"/>
      <c r="D37" s="60"/>
      <c r="E37" s="60"/>
      <c r="F37" s="55" t="s">
        <v>407</v>
      </c>
      <c r="G37" s="56"/>
      <c r="H37" s="48">
        <v>50090.26</v>
      </c>
      <c r="I37" s="48">
        <v>0</v>
      </c>
      <c r="J37" s="48">
        <v>4199.24</v>
      </c>
      <c r="K37" s="48">
        <v>45891.02</v>
      </c>
      <c r="L37" s="57"/>
    </row>
    <row r="38" spans="1:12" x14ac:dyDescent="0.3">
      <c r="A38" s="61" t="s">
        <v>409</v>
      </c>
      <c r="B38" s="59" t="s">
        <v>354</v>
      </c>
      <c r="C38" s="60"/>
      <c r="D38" s="60"/>
      <c r="E38" s="60"/>
      <c r="F38" s="60"/>
      <c r="G38" s="62" t="s">
        <v>410</v>
      </c>
      <c r="H38" s="63">
        <v>50090.26</v>
      </c>
      <c r="I38" s="63">
        <v>0</v>
      </c>
      <c r="J38" s="63">
        <v>4199.24</v>
      </c>
      <c r="K38" s="63">
        <v>45891.02</v>
      </c>
      <c r="L38" s="64"/>
    </row>
    <row r="39" spans="1:12" x14ac:dyDescent="0.3">
      <c r="A39" s="65" t="s">
        <v>354</v>
      </c>
      <c r="B39" s="59" t="s">
        <v>354</v>
      </c>
      <c r="C39" s="60"/>
      <c r="D39" s="60"/>
      <c r="E39" s="60"/>
      <c r="F39" s="60"/>
      <c r="G39" s="66" t="s">
        <v>354</v>
      </c>
      <c r="H39" s="67"/>
      <c r="I39" s="67"/>
      <c r="J39" s="67"/>
      <c r="K39" s="67"/>
      <c r="L39" s="68"/>
    </row>
    <row r="40" spans="1:12" x14ac:dyDescent="0.3">
      <c r="A40" s="54" t="s">
        <v>413</v>
      </c>
      <c r="B40" s="58" t="s">
        <v>354</v>
      </c>
      <c r="C40" s="55" t="s">
        <v>414</v>
      </c>
      <c r="D40" s="56"/>
      <c r="E40" s="56"/>
      <c r="F40" s="56"/>
      <c r="G40" s="56"/>
      <c r="H40" s="48">
        <v>3970802.52</v>
      </c>
      <c r="I40" s="48">
        <v>100723.24</v>
      </c>
      <c r="J40" s="48">
        <v>135337.41</v>
      </c>
      <c r="K40" s="48">
        <v>3936188.35</v>
      </c>
      <c r="L40" s="57"/>
    </row>
    <row r="41" spans="1:12" x14ac:dyDescent="0.3">
      <c r="A41" s="54" t="s">
        <v>415</v>
      </c>
      <c r="B41" s="59" t="s">
        <v>354</v>
      </c>
      <c r="C41" s="60"/>
      <c r="D41" s="55" t="s">
        <v>416</v>
      </c>
      <c r="E41" s="56"/>
      <c r="F41" s="56"/>
      <c r="G41" s="56"/>
      <c r="H41" s="48">
        <v>3970802.52</v>
      </c>
      <c r="I41" s="48">
        <v>100723.24</v>
      </c>
      <c r="J41" s="48">
        <v>135337.41</v>
      </c>
      <c r="K41" s="48">
        <v>3936188.35</v>
      </c>
      <c r="L41" s="57"/>
    </row>
    <row r="42" spans="1:12" x14ac:dyDescent="0.3">
      <c r="A42" s="54" t="s">
        <v>417</v>
      </c>
      <c r="B42" s="59" t="s">
        <v>354</v>
      </c>
      <c r="C42" s="60"/>
      <c r="D42" s="60"/>
      <c r="E42" s="55" t="s">
        <v>418</v>
      </c>
      <c r="F42" s="56"/>
      <c r="G42" s="56"/>
      <c r="H42" s="48">
        <v>1933794.26</v>
      </c>
      <c r="I42" s="48">
        <v>0</v>
      </c>
      <c r="J42" s="48">
        <v>1784.41</v>
      </c>
      <c r="K42" s="48">
        <v>1932009.85</v>
      </c>
      <c r="L42" s="57"/>
    </row>
    <row r="43" spans="1:12" x14ac:dyDescent="0.3">
      <c r="A43" s="54" t="s">
        <v>419</v>
      </c>
      <c r="B43" s="59" t="s">
        <v>354</v>
      </c>
      <c r="C43" s="60"/>
      <c r="D43" s="60"/>
      <c r="E43" s="60"/>
      <c r="F43" s="55" t="s">
        <v>418</v>
      </c>
      <c r="G43" s="56"/>
      <c r="H43" s="48">
        <v>1933794.26</v>
      </c>
      <c r="I43" s="48">
        <v>0</v>
      </c>
      <c r="J43" s="48">
        <v>1784.41</v>
      </c>
      <c r="K43" s="48">
        <v>1932009.85</v>
      </c>
      <c r="L43" s="57"/>
    </row>
    <row r="44" spans="1:12" x14ac:dyDescent="0.3">
      <c r="A44" s="61" t="s">
        <v>420</v>
      </c>
      <c r="B44" s="59" t="s">
        <v>354</v>
      </c>
      <c r="C44" s="60"/>
      <c r="D44" s="60"/>
      <c r="E44" s="60"/>
      <c r="F44" s="60"/>
      <c r="G44" s="62" t="s">
        <v>421</v>
      </c>
      <c r="H44" s="63">
        <v>181970</v>
      </c>
      <c r="I44" s="63">
        <v>0</v>
      </c>
      <c r="J44" s="63">
        <v>0</v>
      </c>
      <c r="K44" s="63">
        <v>181970</v>
      </c>
      <c r="L44" s="64"/>
    </row>
    <row r="45" spans="1:12" x14ac:dyDescent="0.3">
      <c r="A45" s="61" t="s">
        <v>422</v>
      </c>
      <c r="B45" s="59" t="s">
        <v>354</v>
      </c>
      <c r="C45" s="60"/>
      <c r="D45" s="60"/>
      <c r="E45" s="60"/>
      <c r="F45" s="60"/>
      <c r="G45" s="62" t="s">
        <v>423</v>
      </c>
      <c r="H45" s="63">
        <v>176360.55</v>
      </c>
      <c r="I45" s="63">
        <v>0</v>
      </c>
      <c r="J45" s="63">
        <v>0</v>
      </c>
      <c r="K45" s="63">
        <v>176360.55</v>
      </c>
      <c r="L45" s="64"/>
    </row>
    <row r="46" spans="1:12" x14ac:dyDescent="0.3">
      <c r="A46" s="61" t="s">
        <v>424</v>
      </c>
      <c r="B46" s="59" t="s">
        <v>354</v>
      </c>
      <c r="C46" s="60"/>
      <c r="D46" s="60"/>
      <c r="E46" s="60"/>
      <c r="F46" s="60"/>
      <c r="G46" s="62" t="s">
        <v>425</v>
      </c>
      <c r="H46" s="63">
        <v>75546.350000000006</v>
      </c>
      <c r="I46" s="63">
        <v>0</v>
      </c>
      <c r="J46" s="63">
        <v>0</v>
      </c>
      <c r="K46" s="63">
        <v>75546.350000000006</v>
      </c>
      <c r="L46" s="64"/>
    </row>
    <row r="47" spans="1:12" x14ac:dyDescent="0.3">
      <c r="A47" s="61" t="s">
        <v>426</v>
      </c>
      <c r="B47" s="59" t="s">
        <v>354</v>
      </c>
      <c r="C47" s="60"/>
      <c r="D47" s="60"/>
      <c r="E47" s="60"/>
      <c r="F47" s="60"/>
      <c r="G47" s="62" t="s">
        <v>427</v>
      </c>
      <c r="H47" s="63">
        <v>1378838.36</v>
      </c>
      <c r="I47" s="63">
        <v>0</v>
      </c>
      <c r="J47" s="63">
        <v>1784.41</v>
      </c>
      <c r="K47" s="63">
        <v>1377053.95</v>
      </c>
      <c r="L47" s="64"/>
    </row>
    <row r="48" spans="1:12" x14ac:dyDescent="0.3">
      <c r="A48" s="61" t="s">
        <v>428</v>
      </c>
      <c r="B48" s="59" t="s">
        <v>354</v>
      </c>
      <c r="C48" s="60"/>
      <c r="D48" s="60"/>
      <c r="E48" s="60"/>
      <c r="F48" s="60"/>
      <c r="G48" s="62" t="s">
        <v>429</v>
      </c>
      <c r="H48" s="63">
        <v>121079</v>
      </c>
      <c r="I48" s="63">
        <v>0</v>
      </c>
      <c r="J48" s="63">
        <v>0</v>
      </c>
      <c r="K48" s="63">
        <v>121079</v>
      </c>
      <c r="L48" s="64"/>
    </row>
    <row r="49" spans="1:12" x14ac:dyDescent="0.3">
      <c r="A49" s="65" t="s">
        <v>354</v>
      </c>
      <c r="B49" s="59" t="s">
        <v>354</v>
      </c>
      <c r="C49" s="60"/>
      <c r="D49" s="60"/>
      <c r="E49" s="60"/>
      <c r="F49" s="60"/>
      <c r="G49" s="66" t="s">
        <v>354</v>
      </c>
      <c r="H49" s="67"/>
      <c r="I49" s="67"/>
      <c r="J49" s="67"/>
      <c r="K49" s="67"/>
      <c r="L49" s="68"/>
    </row>
    <row r="50" spans="1:12" x14ac:dyDescent="0.3">
      <c r="A50" s="54" t="s">
        <v>430</v>
      </c>
      <c r="B50" s="59" t="s">
        <v>354</v>
      </c>
      <c r="C50" s="60"/>
      <c r="D50" s="60"/>
      <c r="E50" s="55" t="s">
        <v>431</v>
      </c>
      <c r="F50" s="56"/>
      <c r="G50" s="56"/>
      <c r="H50" s="48">
        <v>-1933794.26</v>
      </c>
      <c r="I50" s="48">
        <v>1784.41</v>
      </c>
      <c r="J50" s="48">
        <v>0</v>
      </c>
      <c r="K50" s="48">
        <v>-1932009.85</v>
      </c>
      <c r="L50" s="57"/>
    </row>
    <row r="51" spans="1:12" x14ac:dyDescent="0.3">
      <c r="A51" s="54" t="s">
        <v>432</v>
      </c>
      <c r="B51" s="59" t="s">
        <v>354</v>
      </c>
      <c r="C51" s="60"/>
      <c r="D51" s="60"/>
      <c r="E51" s="60"/>
      <c r="F51" s="55" t="s">
        <v>431</v>
      </c>
      <c r="G51" s="56"/>
      <c r="H51" s="48">
        <v>-1933794.26</v>
      </c>
      <c r="I51" s="48">
        <v>1784.41</v>
      </c>
      <c r="J51" s="48">
        <v>0</v>
      </c>
      <c r="K51" s="48">
        <v>-1932009.85</v>
      </c>
      <c r="L51" s="57"/>
    </row>
    <row r="52" spans="1:12" x14ac:dyDescent="0.3">
      <c r="A52" s="61" t="s">
        <v>433</v>
      </c>
      <c r="B52" s="59" t="s">
        <v>354</v>
      </c>
      <c r="C52" s="60"/>
      <c r="D52" s="60"/>
      <c r="E52" s="60"/>
      <c r="F52" s="60"/>
      <c r="G52" s="62" t="s">
        <v>434</v>
      </c>
      <c r="H52" s="63">
        <v>-176360.55</v>
      </c>
      <c r="I52" s="63">
        <v>0</v>
      </c>
      <c r="J52" s="63">
        <v>0</v>
      </c>
      <c r="K52" s="63">
        <v>-176360.55</v>
      </c>
      <c r="L52" s="64"/>
    </row>
    <row r="53" spans="1:12" x14ac:dyDescent="0.3">
      <c r="A53" s="61" t="s">
        <v>435</v>
      </c>
      <c r="B53" s="59" t="s">
        <v>354</v>
      </c>
      <c r="C53" s="60"/>
      <c r="D53" s="60"/>
      <c r="E53" s="60"/>
      <c r="F53" s="60"/>
      <c r="G53" s="62" t="s">
        <v>436</v>
      </c>
      <c r="H53" s="63">
        <v>-75546.350000000006</v>
      </c>
      <c r="I53" s="63">
        <v>0</v>
      </c>
      <c r="J53" s="63">
        <v>0</v>
      </c>
      <c r="K53" s="63">
        <v>-75546.350000000006</v>
      </c>
      <c r="L53" s="64"/>
    </row>
    <row r="54" spans="1:12" x14ac:dyDescent="0.3">
      <c r="A54" s="61" t="s">
        <v>437</v>
      </c>
      <c r="B54" s="59" t="s">
        <v>354</v>
      </c>
      <c r="C54" s="60"/>
      <c r="D54" s="60"/>
      <c r="E54" s="60"/>
      <c r="F54" s="60"/>
      <c r="G54" s="62" t="s">
        <v>438</v>
      </c>
      <c r="H54" s="63">
        <v>-1378838.36</v>
      </c>
      <c r="I54" s="63">
        <v>1784.41</v>
      </c>
      <c r="J54" s="63">
        <v>0</v>
      </c>
      <c r="K54" s="63">
        <v>-1377053.95</v>
      </c>
      <c r="L54" s="64"/>
    </row>
    <row r="55" spans="1:12" x14ac:dyDescent="0.3">
      <c r="A55" s="61" t="s">
        <v>439</v>
      </c>
      <c r="B55" s="59" t="s">
        <v>354</v>
      </c>
      <c r="C55" s="60"/>
      <c r="D55" s="60"/>
      <c r="E55" s="60"/>
      <c r="F55" s="60"/>
      <c r="G55" s="62" t="s">
        <v>440</v>
      </c>
      <c r="H55" s="63">
        <v>-181970</v>
      </c>
      <c r="I55" s="63">
        <v>0</v>
      </c>
      <c r="J55" s="63">
        <v>0</v>
      </c>
      <c r="K55" s="63">
        <v>-181970</v>
      </c>
      <c r="L55" s="64"/>
    </row>
    <row r="56" spans="1:12" x14ac:dyDescent="0.3">
      <c r="A56" s="61" t="s">
        <v>441</v>
      </c>
      <c r="B56" s="59" t="s">
        <v>354</v>
      </c>
      <c r="C56" s="60"/>
      <c r="D56" s="60"/>
      <c r="E56" s="60"/>
      <c r="F56" s="60"/>
      <c r="G56" s="62" t="s">
        <v>442</v>
      </c>
      <c r="H56" s="63">
        <v>-121079</v>
      </c>
      <c r="I56" s="63">
        <v>0</v>
      </c>
      <c r="J56" s="63">
        <v>0</v>
      </c>
      <c r="K56" s="63">
        <v>-121079</v>
      </c>
      <c r="L56" s="64"/>
    </row>
    <row r="57" spans="1:12" x14ac:dyDescent="0.3">
      <c r="A57" s="65" t="s">
        <v>354</v>
      </c>
      <c r="B57" s="59" t="s">
        <v>354</v>
      </c>
      <c r="C57" s="60"/>
      <c r="D57" s="60"/>
      <c r="E57" s="60"/>
      <c r="F57" s="60"/>
      <c r="G57" s="66" t="s">
        <v>354</v>
      </c>
      <c r="H57" s="67"/>
      <c r="I57" s="67"/>
      <c r="J57" s="67"/>
      <c r="K57" s="67"/>
      <c r="L57" s="68"/>
    </row>
    <row r="58" spans="1:12" x14ac:dyDescent="0.3">
      <c r="A58" s="54" t="s">
        <v>443</v>
      </c>
      <c r="B58" s="59" t="s">
        <v>354</v>
      </c>
      <c r="C58" s="60"/>
      <c r="D58" s="60"/>
      <c r="E58" s="55" t="s">
        <v>444</v>
      </c>
      <c r="F58" s="56"/>
      <c r="G58" s="56"/>
      <c r="H58" s="48">
        <v>18614150.59</v>
      </c>
      <c r="I58" s="48">
        <v>98856.58</v>
      </c>
      <c r="J58" s="48">
        <v>170</v>
      </c>
      <c r="K58" s="48">
        <v>18712837.170000002</v>
      </c>
      <c r="L58" s="57"/>
    </row>
    <row r="59" spans="1:12" x14ac:dyDescent="0.3">
      <c r="A59" s="54" t="s">
        <v>445</v>
      </c>
      <c r="B59" s="59" t="s">
        <v>354</v>
      </c>
      <c r="C59" s="60"/>
      <c r="D59" s="60"/>
      <c r="E59" s="60"/>
      <c r="F59" s="55" t="s">
        <v>444</v>
      </c>
      <c r="G59" s="56"/>
      <c r="H59" s="48">
        <v>18614150.59</v>
      </c>
      <c r="I59" s="48">
        <v>98856.58</v>
      </c>
      <c r="J59" s="48">
        <v>170</v>
      </c>
      <c r="K59" s="48">
        <v>18712837.170000002</v>
      </c>
      <c r="L59" s="57"/>
    </row>
    <row r="60" spans="1:12" x14ac:dyDescent="0.3">
      <c r="A60" s="61" t="s">
        <v>446</v>
      </c>
      <c r="B60" s="59" t="s">
        <v>354</v>
      </c>
      <c r="C60" s="60"/>
      <c r="D60" s="60"/>
      <c r="E60" s="60"/>
      <c r="F60" s="60"/>
      <c r="G60" s="62" t="s">
        <v>427</v>
      </c>
      <c r="H60" s="63">
        <v>322762.55</v>
      </c>
      <c r="I60" s="63">
        <v>0</v>
      </c>
      <c r="J60" s="63">
        <v>0</v>
      </c>
      <c r="K60" s="63">
        <v>322762.55</v>
      </c>
      <c r="L60" s="64"/>
    </row>
    <row r="61" spans="1:12" x14ac:dyDescent="0.3">
      <c r="A61" s="61" t="s">
        <v>447</v>
      </c>
      <c r="B61" s="59" t="s">
        <v>354</v>
      </c>
      <c r="C61" s="60"/>
      <c r="D61" s="60"/>
      <c r="E61" s="60"/>
      <c r="F61" s="60"/>
      <c r="G61" s="62" t="s">
        <v>448</v>
      </c>
      <c r="H61" s="63">
        <v>183356.52</v>
      </c>
      <c r="I61" s="63">
        <v>0</v>
      </c>
      <c r="J61" s="63">
        <v>0</v>
      </c>
      <c r="K61" s="63">
        <v>183356.52</v>
      </c>
      <c r="L61" s="64"/>
    </row>
    <row r="62" spans="1:12" x14ac:dyDescent="0.3">
      <c r="A62" s="61" t="s">
        <v>449</v>
      </c>
      <c r="B62" s="59" t="s">
        <v>354</v>
      </c>
      <c r="C62" s="60"/>
      <c r="D62" s="60"/>
      <c r="E62" s="60"/>
      <c r="F62" s="60"/>
      <c r="G62" s="62" t="s">
        <v>450</v>
      </c>
      <c r="H62" s="63">
        <v>2376752.0099999998</v>
      </c>
      <c r="I62" s="63">
        <v>0</v>
      </c>
      <c r="J62" s="63">
        <v>0</v>
      </c>
      <c r="K62" s="63">
        <v>2376752.0099999998</v>
      </c>
      <c r="L62" s="64"/>
    </row>
    <row r="63" spans="1:12" x14ac:dyDescent="0.3">
      <c r="A63" s="61" t="s">
        <v>451</v>
      </c>
      <c r="B63" s="59" t="s">
        <v>354</v>
      </c>
      <c r="C63" s="60"/>
      <c r="D63" s="60"/>
      <c r="E63" s="60"/>
      <c r="F63" s="60"/>
      <c r="G63" s="62" t="s">
        <v>425</v>
      </c>
      <c r="H63" s="63">
        <v>1959418.39</v>
      </c>
      <c r="I63" s="63">
        <v>17298</v>
      </c>
      <c r="J63" s="63">
        <v>0</v>
      </c>
      <c r="K63" s="63">
        <v>1976716.39</v>
      </c>
      <c r="L63" s="64"/>
    </row>
    <row r="64" spans="1:12" x14ac:dyDescent="0.3">
      <c r="A64" s="61" t="s">
        <v>452</v>
      </c>
      <c r="B64" s="59" t="s">
        <v>354</v>
      </c>
      <c r="C64" s="60"/>
      <c r="D64" s="60"/>
      <c r="E64" s="60"/>
      <c r="F64" s="60"/>
      <c r="G64" s="62" t="s">
        <v>423</v>
      </c>
      <c r="H64" s="63">
        <v>4387766.03</v>
      </c>
      <c r="I64" s="63">
        <v>13959.32</v>
      </c>
      <c r="J64" s="63">
        <v>0</v>
      </c>
      <c r="K64" s="63">
        <v>4401725.3499999996</v>
      </c>
      <c r="L64" s="64"/>
    </row>
    <row r="65" spans="1:12" x14ac:dyDescent="0.3">
      <c r="A65" s="61" t="s">
        <v>453</v>
      </c>
      <c r="B65" s="59" t="s">
        <v>354</v>
      </c>
      <c r="C65" s="60"/>
      <c r="D65" s="60"/>
      <c r="E65" s="60"/>
      <c r="F65" s="60"/>
      <c r="G65" s="62" t="s">
        <v>454</v>
      </c>
      <c r="H65" s="63">
        <v>7732727.1900000004</v>
      </c>
      <c r="I65" s="63">
        <v>63899.46</v>
      </c>
      <c r="J65" s="63">
        <v>0</v>
      </c>
      <c r="K65" s="63">
        <v>7796626.6500000004</v>
      </c>
      <c r="L65" s="64"/>
    </row>
    <row r="66" spans="1:12" x14ac:dyDescent="0.3">
      <c r="A66" s="61" t="s">
        <v>455</v>
      </c>
      <c r="B66" s="59" t="s">
        <v>354</v>
      </c>
      <c r="C66" s="60"/>
      <c r="D66" s="60"/>
      <c r="E66" s="60"/>
      <c r="F66" s="60"/>
      <c r="G66" s="62" t="s">
        <v>456</v>
      </c>
      <c r="H66" s="63">
        <v>1250950.1200000001</v>
      </c>
      <c r="I66" s="63">
        <v>3699.8</v>
      </c>
      <c r="J66" s="63">
        <v>0</v>
      </c>
      <c r="K66" s="63">
        <v>1254649.92</v>
      </c>
      <c r="L66" s="64"/>
    </row>
    <row r="67" spans="1:12" x14ac:dyDescent="0.3">
      <c r="A67" s="61" t="s">
        <v>457</v>
      </c>
      <c r="B67" s="59" t="s">
        <v>354</v>
      </c>
      <c r="C67" s="60"/>
      <c r="D67" s="60"/>
      <c r="E67" s="60"/>
      <c r="F67" s="60"/>
      <c r="G67" s="62" t="s">
        <v>458</v>
      </c>
      <c r="H67" s="63">
        <v>104202.72</v>
      </c>
      <c r="I67" s="63">
        <v>0</v>
      </c>
      <c r="J67" s="63">
        <v>0</v>
      </c>
      <c r="K67" s="63">
        <v>104202.72</v>
      </c>
      <c r="L67" s="64"/>
    </row>
    <row r="68" spans="1:12" x14ac:dyDescent="0.3">
      <c r="A68" s="61" t="s">
        <v>459</v>
      </c>
      <c r="B68" s="59" t="s">
        <v>354</v>
      </c>
      <c r="C68" s="60"/>
      <c r="D68" s="60"/>
      <c r="E68" s="60"/>
      <c r="F68" s="60"/>
      <c r="G68" s="62" t="s">
        <v>421</v>
      </c>
      <c r="H68" s="63">
        <v>281175.06</v>
      </c>
      <c r="I68" s="63">
        <v>0</v>
      </c>
      <c r="J68" s="63">
        <v>170</v>
      </c>
      <c r="K68" s="63">
        <v>281005.06</v>
      </c>
      <c r="L68" s="64"/>
    </row>
    <row r="69" spans="1:12" x14ac:dyDescent="0.3">
      <c r="A69" s="61" t="s">
        <v>460</v>
      </c>
      <c r="B69" s="59" t="s">
        <v>354</v>
      </c>
      <c r="C69" s="60"/>
      <c r="D69" s="60"/>
      <c r="E69" s="60"/>
      <c r="F69" s="60"/>
      <c r="G69" s="62" t="s">
        <v>461</v>
      </c>
      <c r="H69" s="63">
        <v>15040</v>
      </c>
      <c r="I69" s="63">
        <v>0</v>
      </c>
      <c r="J69" s="63">
        <v>0</v>
      </c>
      <c r="K69" s="63">
        <v>15040</v>
      </c>
      <c r="L69" s="64"/>
    </row>
    <row r="70" spans="1:12" x14ac:dyDescent="0.3">
      <c r="A70" s="65" t="s">
        <v>354</v>
      </c>
      <c r="B70" s="59" t="s">
        <v>354</v>
      </c>
      <c r="C70" s="60"/>
      <c r="D70" s="60"/>
      <c r="E70" s="60"/>
      <c r="F70" s="60"/>
      <c r="G70" s="66" t="s">
        <v>354</v>
      </c>
      <c r="H70" s="67"/>
      <c r="I70" s="67"/>
      <c r="J70" s="67"/>
      <c r="K70" s="67"/>
      <c r="L70" s="68"/>
    </row>
    <row r="71" spans="1:12" x14ac:dyDescent="0.3">
      <c r="A71" s="54" t="s">
        <v>464</v>
      </c>
      <c r="B71" s="59" t="s">
        <v>354</v>
      </c>
      <c r="C71" s="60"/>
      <c r="D71" s="60"/>
      <c r="E71" s="55" t="s">
        <v>465</v>
      </c>
      <c r="F71" s="56"/>
      <c r="G71" s="56"/>
      <c r="H71" s="48">
        <v>-14669776.720000001</v>
      </c>
      <c r="I71" s="48">
        <v>82.25</v>
      </c>
      <c r="J71" s="48">
        <v>132640.15</v>
      </c>
      <c r="K71" s="48">
        <v>-14802334.619999999</v>
      </c>
      <c r="L71" s="57"/>
    </row>
    <row r="72" spans="1:12" x14ac:dyDescent="0.3">
      <c r="A72" s="54" t="s">
        <v>466</v>
      </c>
      <c r="B72" s="59" t="s">
        <v>354</v>
      </c>
      <c r="C72" s="60"/>
      <c r="D72" s="60"/>
      <c r="E72" s="60"/>
      <c r="F72" s="55" t="s">
        <v>465</v>
      </c>
      <c r="G72" s="56"/>
      <c r="H72" s="48">
        <v>-14669776.720000001</v>
      </c>
      <c r="I72" s="48">
        <v>82.25</v>
      </c>
      <c r="J72" s="48">
        <v>132640.15</v>
      </c>
      <c r="K72" s="48">
        <v>-14802334.619999999</v>
      </c>
      <c r="L72" s="57"/>
    </row>
    <row r="73" spans="1:12" x14ac:dyDescent="0.3">
      <c r="A73" s="61" t="s">
        <v>467</v>
      </c>
      <c r="B73" s="59" t="s">
        <v>354</v>
      </c>
      <c r="C73" s="60"/>
      <c r="D73" s="60"/>
      <c r="E73" s="60"/>
      <c r="F73" s="60"/>
      <c r="G73" s="62" t="s">
        <v>468</v>
      </c>
      <c r="H73" s="63">
        <v>-2376752.0099999998</v>
      </c>
      <c r="I73" s="63">
        <v>0</v>
      </c>
      <c r="J73" s="63">
        <v>0</v>
      </c>
      <c r="K73" s="63">
        <v>-2376752.0099999998</v>
      </c>
      <c r="L73" s="64"/>
    </row>
    <row r="74" spans="1:12" x14ac:dyDescent="0.3">
      <c r="A74" s="61" t="s">
        <v>469</v>
      </c>
      <c r="B74" s="59" t="s">
        <v>354</v>
      </c>
      <c r="C74" s="60"/>
      <c r="D74" s="60"/>
      <c r="E74" s="60"/>
      <c r="F74" s="60"/>
      <c r="G74" s="62" t="s">
        <v>434</v>
      </c>
      <c r="H74" s="63">
        <v>-2267411.44</v>
      </c>
      <c r="I74" s="63">
        <v>0</v>
      </c>
      <c r="J74" s="63">
        <v>46320.160000000003</v>
      </c>
      <c r="K74" s="63">
        <v>-2313731.6</v>
      </c>
      <c r="L74" s="64"/>
    </row>
    <row r="75" spans="1:12" x14ac:dyDescent="0.3">
      <c r="A75" s="61" t="s">
        <v>470</v>
      </c>
      <c r="B75" s="59" t="s">
        <v>354</v>
      </c>
      <c r="C75" s="60"/>
      <c r="D75" s="60"/>
      <c r="E75" s="60"/>
      <c r="F75" s="60"/>
      <c r="G75" s="62" t="s">
        <v>436</v>
      </c>
      <c r="H75" s="63">
        <v>-1271946.23</v>
      </c>
      <c r="I75" s="63">
        <v>0</v>
      </c>
      <c r="J75" s="63">
        <v>9353.01</v>
      </c>
      <c r="K75" s="63">
        <v>-1281299.24</v>
      </c>
      <c r="L75" s="64"/>
    </row>
    <row r="76" spans="1:12" x14ac:dyDescent="0.3">
      <c r="A76" s="61" t="s">
        <v>471</v>
      </c>
      <c r="B76" s="59" t="s">
        <v>354</v>
      </c>
      <c r="C76" s="60"/>
      <c r="D76" s="60"/>
      <c r="E76" s="60"/>
      <c r="F76" s="60"/>
      <c r="G76" s="62" t="s">
        <v>438</v>
      </c>
      <c r="H76" s="63">
        <v>-322762.55</v>
      </c>
      <c r="I76" s="63">
        <v>0</v>
      </c>
      <c r="J76" s="63">
        <v>0</v>
      </c>
      <c r="K76" s="63">
        <v>-322762.55</v>
      </c>
      <c r="L76" s="64"/>
    </row>
    <row r="77" spans="1:12" x14ac:dyDescent="0.3">
      <c r="A77" s="61" t="s">
        <v>472</v>
      </c>
      <c r="B77" s="59" t="s">
        <v>354</v>
      </c>
      <c r="C77" s="60"/>
      <c r="D77" s="60"/>
      <c r="E77" s="60"/>
      <c r="F77" s="60"/>
      <c r="G77" s="62" t="s">
        <v>473</v>
      </c>
      <c r="H77" s="63">
        <v>-709549.58</v>
      </c>
      <c r="I77" s="63">
        <v>0</v>
      </c>
      <c r="J77" s="63">
        <v>11582.93</v>
      </c>
      <c r="K77" s="63">
        <v>-721132.51</v>
      </c>
      <c r="L77" s="64"/>
    </row>
    <row r="78" spans="1:12" x14ac:dyDescent="0.3">
      <c r="A78" s="61" t="s">
        <v>474</v>
      </c>
      <c r="B78" s="59" t="s">
        <v>354</v>
      </c>
      <c r="C78" s="60"/>
      <c r="D78" s="60"/>
      <c r="E78" s="60"/>
      <c r="F78" s="60"/>
      <c r="G78" s="62" t="s">
        <v>475</v>
      </c>
      <c r="H78" s="63">
        <v>-77935.31</v>
      </c>
      <c r="I78" s="63">
        <v>0</v>
      </c>
      <c r="J78" s="63">
        <v>721.99</v>
      </c>
      <c r="K78" s="63">
        <v>-78657.3</v>
      </c>
      <c r="L78" s="64"/>
    </row>
    <row r="79" spans="1:12" x14ac:dyDescent="0.3">
      <c r="A79" s="61" t="s">
        <v>476</v>
      </c>
      <c r="B79" s="59" t="s">
        <v>354</v>
      </c>
      <c r="C79" s="60"/>
      <c r="D79" s="60"/>
      <c r="E79" s="60"/>
      <c r="F79" s="60"/>
      <c r="G79" s="62" t="s">
        <v>477</v>
      </c>
      <c r="H79" s="63">
        <v>-7203813.2300000004</v>
      </c>
      <c r="I79" s="63">
        <v>0</v>
      </c>
      <c r="J79" s="63">
        <v>63492.7</v>
      </c>
      <c r="K79" s="63">
        <v>-7267305.9299999997</v>
      </c>
      <c r="L79" s="64"/>
    </row>
    <row r="80" spans="1:12" x14ac:dyDescent="0.3">
      <c r="A80" s="61" t="s">
        <v>478</v>
      </c>
      <c r="B80" s="59" t="s">
        <v>354</v>
      </c>
      <c r="C80" s="60"/>
      <c r="D80" s="60"/>
      <c r="E80" s="60"/>
      <c r="F80" s="60"/>
      <c r="G80" s="62" t="s">
        <v>479</v>
      </c>
      <c r="H80" s="63">
        <v>-156992.57</v>
      </c>
      <c r="I80" s="63">
        <v>0</v>
      </c>
      <c r="J80" s="63">
        <v>685.13</v>
      </c>
      <c r="K80" s="63">
        <v>-157677.70000000001</v>
      </c>
      <c r="L80" s="64"/>
    </row>
    <row r="81" spans="1:12" x14ac:dyDescent="0.3">
      <c r="A81" s="61" t="s">
        <v>480</v>
      </c>
      <c r="B81" s="59" t="s">
        <v>354</v>
      </c>
      <c r="C81" s="60"/>
      <c r="D81" s="60"/>
      <c r="E81" s="60"/>
      <c r="F81" s="60"/>
      <c r="G81" s="62" t="s">
        <v>440</v>
      </c>
      <c r="H81" s="63">
        <v>-271993.21999999997</v>
      </c>
      <c r="I81" s="63">
        <v>82.25</v>
      </c>
      <c r="J81" s="63">
        <v>340.93</v>
      </c>
      <c r="K81" s="63">
        <v>-272251.90000000002</v>
      </c>
      <c r="L81" s="64"/>
    </row>
    <row r="82" spans="1:12" x14ac:dyDescent="0.3">
      <c r="A82" s="61" t="s">
        <v>481</v>
      </c>
      <c r="B82" s="59" t="s">
        <v>354</v>
      </c>
      <c r="C82" s="60"/>
      <c r="D82" s="60"/>
      <c r="E82" s="60"/>
      <c r="F82" s="60"/>
      <c r="G82" s="62" t="s">
        <v>482</v>
      </c>
      <c r="H82" s="63">
        <v>-10620.58</v>
      </c>
      <c r="I82" s="63">
        <v>0</v>
      </c>
      <c r="J82" s="63">
        <v>143.30000000000001</v>
      </c>
      <c r="K82" s="63">
        <v>-10763.88</v>
      </c>
      <c r="L82" s="64"/>
    </row>
    <row r="83" spans="1:12" x14ac:dyDescent="0.3">
      <c r="A83" s="65" t="s">
        <v>354</v>
      </c>
      <c r="B83" s="59" t="s">
        <v>354</v>
      </c>
      <c r="C83" s="60"/>
      <c r="D83" s="60"/>
      <c r="E83" s="60"/>
      <c r="F83" s="60"/>
      <c r="G83" s="66" t="s">
        <v>354</v>
      </c>
      <c r="H83" s="67"/>
      <c r="I83" s="67"/>
      <c r="J83" s="67"/>
      <c r="K83" s="67"/>
      <c r="L83" s="68"/>
    </row>
    <row r="84" spans="1:12" x14ac:dyDescent="0.3">
      <c r="A84" s="54" t="s">
        <v>483</v>
      </c>
      <c r="B84" s="59" t="s">
        <v>354</v>
      </c>
      <c r="C84" s="60"/>
      <c r="D84" s="60"/>
      <c r="E84" s="55" t="s">
        <v>484</v>
      </c>
      <c r="F84" s="56"/>
      <c r="G84" s="56"/>
      <c r="H84" s="48">
        <v>218767.81</v>
      </c>
      <c r="I84" s="48">
        <v>0</v>
      </c>
      <c r="J84" s="48">
        <v>0</v>
      </c>
      <c r="K84" s="48">
        <v>218767.81</v>
      </c>
      <c r="L84" s="57"/>
    </row>
    <row r="85" spans="1:12" x14ac:dyDescent="0.3">
      <c r="A85" s="54" t="s">
        <v>485</v>
      </c>
      <c r="B85" s="59" t="s">
        <v>354</v>
      </c>
      <c r="C85" s="60"/>
      <c r="D85" s="60"/>
      <c r="E85" s="60"/>
      <c r="F85" s="55" t="s">
        <v>484</v>
      </c>
      <c r="G85" s="56"/>
      <c r="H85" s="48">
        <v>218767.81</v>
      </c>
      <c r="I85" s="48">
        <v>0</v>
      </c>
      <c r="J85" s="48">
        <v>0</v>
      </c>
      <c r="K85" s="48">
        <v>218767.81</v>
      </c>
      <c r="L85" s="57"/>
    </row>
    <row r="86" spans="1:12" x14ac:dyDescent="0.3">
      <c r="A86" s="61" t="s">
        <v>486</v>
      </c>
      <c r="B86" s="59" t="s">
        <v>354</v>
      </c>
      <c r="C86" s="60"/>
      <c r="D86" s="60"/>
      <c r="E86" s="60"/>
      <c r="F86" s="60"/>
      <c r="G86" s="62" t="s">
        <v>487</v>
      </c>
      <c r="H86" s="63">
        <v>218767.81</v>
      </c>
      <c r="I86" s="63">
        <v>0</v>
      </c>
      <c r="J86" s="63">
        <v>0</v>
      </c>
      <c r="K86" s="63">
        <v>218767.81</v>
      </c>
      <c r="L86" s="64"/>
    </row>
    <row r="87" spans="1:12" x14ac:dyDescent="0.3">
      <c r="A87" s="65" t="s">
        <v>354</v>
      </c>
      <c r="B87" s="59" t="s">
        <v>354</v>
      </c>
      <c r="C87" s="60"/>
      <c r="D87" s="60"/>
      <c r="E87" s="60"/>
      <c r="F87" s="60"/>
      <c r="G87" s="66" t="s">
        <v>354</v>
      </c>
      <c r="H87" s="67"/>
      <c r="I87" s="67"/>
      <c r="J87" s="67"/>
      <c r="K87" s="67"/>
      <c r="L87" s="68"/>
    </row>
    <row r="88" spans="1:12" x14ac:dyDescent="0.3">
      <c r="A88" s="54" t="s">
        <v>488</v>
      </c>
      <c r="B88" s="59" t="s">
        <v>354</v>
      </c>
      <c r="C88" s="60"/>
      <c r="D88" s="60"/>
      <c r="E88" s="55" t="s">
        <v>489</v>
      </c>
      <c r="F88" s="56"/>
      <c r="G88" s="56"/>
      <c r="H88" s="48">
        <v>-192339.16</v>
      </c>
      <c r="I88" s="48">
        <v>0</v>
      </c>
      <c r="J88" s="48">
        <v>742.85</v>
      </c>
      <c r="K88" s="48">
        <v>-193082.01</v>
      </c>
      <c r="L88" s="57"/>
    </row>
    <row r="89" spans="1:12" x14ac:dyDescent="0.3">
      <c r="A89" s="54" t="s">
        <v>490</v>
      </c>
      <c r="B89" s="59" t="s">
        <v>354</v>
      </c>
      <c r="C89" s="60"/>
      <c r="D89" s="60"/>
      <c r="E89" s="60"/>
      <c r="F89" s="55" t="s">
        <v>491</v>
      </c>
      <c r="G89" s="56"/>
      <c r="H89" s="48">
        <v>-192339.16</v>
      </c>
      <c r="I89" s="48">
        <v>0</v>
      </c>
      <c r="J89" s="48">
        <v>742.85</v>
      </c>
      <c r="K89" s="48">
        <v>-193082.01</v>
      </c>
      <c r="L89" s="57"/>
    </row>
    <row r="90" spans="1:12" x14ac:dyDescent="0.3">
      <c r="A90" s="61" t="s">
        <v>492</v>
      </c>
      <c r="B90" s="59" t="s">
        <v>354</v>
      </c>
      <c r="C90" s="60"/>
      <c r="D90" s="60"/>
      <c r="E90" s="60"/>
      <c r="F90" s="60"/>
      <c r="G90" s="62" t="s">
        <v>493</v>
      </c>
      <c r="H90" s="63">
        <v>-192339.16</v>
      </c>
      <c r="I90" s="63">
        <v>0</v>
      </c>
      <c r="J90" s="63">
        <v>742.85</v>
      </c>
      <c r="K90" s="63">
        <v>-193082.01</v>
      </c>
      <c r="L90" s="64"/>
    </row>
    <row r="91" spans="1:12" x14ac:dyDescent="0.3">
      <c r="A91" s="54" t="s">
        <v>354</v>
      </c>
      <c r="B91" s="59" t="s">
        <v>354</v>
      </c>
      <c r="C91" s="60"/>
      <c r="D91" s="60"/>
      <c r="E91" s="55" t="s">
        <v>354</v>
      </c>
      <c r="F91" s="56"/>
      <c r="G91" s="56"/>
      <c r="H91" s="53"/>
      <c r="I91" s="53"/>
      <c r="J91" s="53"/>
      <c r="K91" s="53"/>
      <c r="L91" s="56"/>
    </row>
    <row r="92" spans="1:12" x14ac:dyDescent="0.3">
      <c r="A92" s="54" t="s">
        <v>54</v>
      </c>
      <c r="B92" s="55" t="s">
        <v>494</v>
      </c>
      <c r="C92" s="56"/>
      <c r="D92" s="56"/>
      <c r="E92" s="56"/>
      <c r="F92" s="56"/>
      <c r="G92" s="56"/>
      <c r="H92" s="48">
        <v>19149699.109999999</v>
      </c>
      <c r="I92" s="48">
        <v>8467272.8300000001</v>
      </c>
      <c r="J92" s="48">
        <v>9407543.9100000001</v>
      </c>
      <c r="K92" s="48">
        <v>20089970.190000001</v>
      </c>
      <c r="L92" s="57"/>
    </row>
    <row r="93" spans="1:12" x14ac:dyDescent="0.3">
      <c r="A93" s="54" t="s">
        <v>495</v>
      </c>
      <c r="B93" s="58" t="s">
        <v>354</v>
      </c>
      <c r="C93" s="55" t="s">
        <v>496</v>
      </c>
      <c r="D93" s="56"/>
      <c r="E93" s="56"/>
      <c r="F93" s="56"/>
      <c r="G93" s="56"/>
      <c r="H93" s="48">
        <v>14774068.74</v>
      </c>
      <c r="I93" s="48">
        <v>8432658.6600000001</v>
      </c>
      <c r="J93" s="48">
        <v>9405519.7799999993</v>
      </c>
      <c r="K93" s="48">
        <v>15746929.859999999</v>
      </c>
      <c r="L93" s="57"/>
    </row>
    <row r="94" spans="1:12" x14ac:dyDescent="0.3">
      <c r="A94" s="54" t="s">
        <v>497</v>
      </c>
      <c r="B94" s="59" t="s">
        <v>354</v>
      </c>
      <c r="C94" s="60"/>
      <c r="D94" s="55" t="s">
        <v>498</v>
      </c>
      <c r="E94" s="56"/>
      <c r="F94" s="56"/>
      <c r="G94" s="56"/>
      <c r="H94" s="48">
        <v>3677303.44</v>
      </c>
      <c r="I94" s="48">
        <v>5256752.01</v>
      </c>
      <c r="J94" s="48">
        <v>5743995.5599999996</v>
      </c>
      <c r="K94" s="48">
        <v>4164546.99</v>
      </c>
      <c r="L94" s="57"/>
    </row>
    <row r="95" spans="1:12" x14ac:dyDescent="0.3">
      <c r="A95" s="54" t="s">
        <v>499</v>
      </c>
      <c r="B95" s="59" t="s">
        <v>354</v>
      </c>
      <c r="C95" s="60"/>
      <c r="D95" s="60"/>
      <c r="E95" s="55" t="s">
        <v>500</v>
      </c>
      <c r="F95" s="56"/>
      <c r="G95" s="56"/>
      <c r="H95" s="48">
        <v>2401901.0499999998</v>
      </c>
      <c r="I95" s="48">
        <v>3953199.3</v>
      </c>
      <c r="J95" s="48">
        <v>4181352.71</v>
      </c>
      <c r="K95" s="48">
        <v>2630054.46</v>
      </c>
      <c r="L95" s="57"/>
    </row>
    <row r="96" spans="1:12" x14ac:dyDescent="0.3">
      <c r="A96" s="54" t="s">
        <v>501</v>
      </c>
      <c r="B96" s="59" t="s">
        <v>354</v>
      </c>
      <c r="C96" s="60"/>
      <c r="D96" s="60"/>
      <c r="E96" s="60"/>
      <c r="F96" s="55" t="s">
        <v>500</v>
      </c>
      <c r="G96" s="56"/>
      <c r="H96" s="48">
        <v>2401901.0499999998</v>
      </c>
      <c r="I96" s="48">
        <v>3953199.3</v>
      </c>
      <c r="J96" s="48">
        <v>4181352.71</v>
      </c>
      <c r="K96" s="48">
        <v>2630054.46</v>
      </c>
      <c r="L96" s="57"/>
    </row>
    <row r="97" spans="1:12" x14ac:dyDescent="0.3">
      <c r="A97" s="61" t="s">
        <v>502</v>
      </c>
      <c r="B97" s="59" t="s">
        <v>354</v>
      </c>
      <c r="C97" s="60"/>
      <c r="D97" s="60"/>
      <c r="E97" s="60"/>
      <c r="F97" s="60"/>
      <c r="G97" s="62" t="s">
        <v>503</v>
      </c>
      <c r="H97" s="63">
        <v>0</v>
      </c>
      <c r="I97" s="63">
        <v>1286643.43</v>
      </c>
      <c r="J97" s="63">
        <v>1286643.43</v>
      </c>
      <c r="K97" s="63">
        <v>0</v>
      </c>
      <c r="L97" s="64"/>
    </row>
    <row r="98" spans="1:12" x14ac:dyDescent="0.3">
      <c r="A98" s="61" t="s">
        <v>504</v>
      </c>
      <c r="B98" s="59" t="s">
        <v>354</v>
      </c>
      <c r="C98" s="60"/>
      <c r="D98" s="60"/>
      <c r="E98" s="60"/>
      <c r="F98" s="60"/>
      <c r="G98" s="62" t="s">
        <v>505</v>
      </c>
      <c r="H98" s="63">
        <v>2145252.6</v>
      </c>
      <c r="I98" s="63">
        <v>2145252.6</v>
      </c>
      <c r="J98" s="63">
        <v>2232278.0099999998</v>
      </c>
      <c r="K98" s="63">
        <v>2232278.0099999998</v>
      </c>
      <c r="L98" s="64"/>
    </row>
    <row r="99" spans="1:12" x14ac:dyDescent="0.3">
      <c r="A99" s="61" t="s">
        <v>506</v>
      </c>
      <c r="B99" s="59" t="s">
        <v>354</v>
      </c>
      <c r="C99" s="60"/>
      <c r="D99" s="60"/>
      <c r="E99" s="60"/>
      <c r="F99" s="60"/>
      <c r="G99" s="62" t="s">
        <v>507</v>
      </c>
      <c r="H99" s="63">
        <v>106750.04</v>
      </c>
      <c r="I99" s="63">
        <v>106750.04</v>
      </c>
      <c r="J99" s="63">
        <v>242348.9</v>
      </c>
      <c r="K99" s="63">
        <v>242348.9</v>
      </c>
      <c r="L99" s="64"/>
    </row>
    <row r="100" spans="1:12" x14ac:dyDescent="0.3">
      <c r="A100" s="61" t="s">
        <v>508</v>
      </c>
      <c r="B100" s="59" t="s">
        <v>354</v>
      </c>
      <c r="C100" s="60"/>
      <c r="D100" s="60"/>
      <c r="E100" s="60"/>
      <c r="F100" s="60"/>
      <c r="G100" s="62" t="s">
        <v>509</v>
      </c>
      <c r="H100" s="63">
        <v>0.54</v>
      </c>
      <c r="I100" s="63">
        <v>3485.09</v>
      </c>
      <c r="J100" s="63">
        <v>3484.55</v>
      </c>
      <c r="K100" s="63">
        <v>0</v>
      </c>
      <c r="L100" s="64"/>
    </row>
    <row r="101" spans="1:12" x14ac:dyDescent="0.3">
      <c r="A101" s="61" t="s">
        <v>510</v>
      </c>
      <c r="B101" s="59" t="s">
        <v>354</v>
      </c>
      <c r="C101" s="60"/>
      <c r="D101" s="60"/>
      <c r="E101" s="60"/>
      <c r="F101" s="60"/>
      <c r="G101" s="62" t="s">
        <v>511</v>
      </c>
      <c r="H101" s="63">
        <v>0</v>
      </c>
      <c r="I101" s="63">
        <v>9335.23</v>
      </c>
      <c r="J101" s="63">
        <v>9335.23</v>
      </c>
      <c r="K101" s="63">
        <v>0</v>
      </c>
      <c r="L101" s="64"/>
    </row>
    <row r="102" spans="1:12" x14ac:dyDescent="0.3">
      <c r="A102" s="61" t="s">
        <v>514</v>
      </c>
      <c r="B102" s="59" t="s">
        <v>354</v>
      </c>
      <c r="C102" s="60"/>
      <c r="D102" s="60"/>
      <c r="E102" s="60"/>
      <c r="F102" s="60"/>
      <c r="G102" s="62" t="s">
        <v>515</v>
      </c>
      <c r="H102" s="63">
        <v>149897.87</v>
      </c>
      <c r="I102" s="63">
        <v>401732.91</v>
      </c>
      <c r="J102" s="63">
        <v>407262.59</v>
      </c>
      <c r="K102" s="63">
        <v>155427.54999999999</v>
      </c>
      <c r="L102" s="64"/>
    </row>
    <row r="103" spans="1:12" x14ac:dyDescent="0.3">
      <c r="A103" s="65" t="s">
        <v>354</v>
      </c>
      <c r="B103" s="59" t="s">
        <v>354</v>
      </c>
      <c r="C103" s="60"/>
      <c r="D103" s="60"/>
      <c r="E103" s="60"/>
      <c r="F103" s="60"/>
      <c r="G103" s="66" t="s">
        <v>354</v>
      </c>
      <c r="H103" s="67"/>
      <c r="I103" s="67"/>
      <c r="J103" s="67"/>
      <c r="K103" s="67"/>
      <c r="L103" s="68"/>
    </row>
    <row r="104" spans="1:12" x14ac:dyDescent="0.3">
      <c r="A104" s="54" t="s">
        <v>516</v>
      </c>
      <c r="B104" s="59" t="s">
        <v>354</v>
      </c>
      <c r="C104" s="60"/>
      <c r="D104" s="60"/>
      <c r="E104" s="55" t="s">
        <v>517</v>
      </c>
      <c r="F104" s="56"/>
      <c r="G104" s="56"/>
      <c r="H104" s="48">
        <v>533511.30000000005</v>
      </c>
      <c r="I104" s="48">
        <v>540013.35</v>
      </c>
      <c r="J104" s="48">
        <v>558206.22</v>
      </c>
      <c r="K104" s="48">
        <v>551704.17000000004</v>
      </c>
      <c r="L104" s="57"/>
    </row>
    <row r="105" spans="1:12" x14ac:dyDescent="0.3">
      <c r="A105" s="54" t="s">
        <v>518</v>
      </c>
      <c r="B105" s="59" t="s">
        <v>354</v>
      </c>
      <c r="C105" s="60"/>
      <c r="D105" s="60"/>
      <c r="E105" s="60"/>
      <c r="F105" s="55" t="s">
        <v>517</v>
      </c>
      <c r="G105" s="56"/>
      <c r="H105" s="48">
        <v>533511.30000000005</v>
      </c>
      <c r="I105" s="48">
        <v>540013.35</v>
      </c>
      <c r="J105" s="48">
        <v>558206.22</v>
      </c>
      <c r="K105" s="48">
        <v>551704.17000000004</v>
      </c>
      <c r="L105" s="57"/>
    </row>
    <row r="106" spans="1:12" x14ac:dyDescent="0.3">
      <c r="A106" s="61" t="s">
        <v>519</v>
      </c>
      <c r="B106" s="59" t="s">
        <v>354</v>
      </c>
      <c r="C106" s="60"/>
      <c r="D106" s="60"/>
      <c r="E106" s="60"/>
      <c r="F106" s="60"/>
      <c r="G106" s="62" t="s">
        <v>520</v>
      </c>
      <c r="H106" s="63">
        <v>424621.57</v>
      </c>
      <c r="I106" s="63">
        <v>431123.62</v>
      </c>
      <c r="J106" s="63">
        <v>443356.02</v>
      </c>
      <c r="K106" s="63">
        <v>436853.97</v>
      </c>
      <c r="L106" s="64"/>
    </row>
    <row r="107" spans="1:12" x14ac:dyDescent="0.3">
      <c r="A107" s="61" t="s">
        <v>521</v>
      </c>
      <c r="B107" s="59" t="s">
        <v>354</v>
      </c>
      <c r="C107" s="60"/>
      <c r="D107" s="60"/>
      <c r="E107" s="60"/>
      <c r="F107" s="60"/>
      <c r="G107" s="62" t="s">
        <v>522</v>
      </c>
      <c r="H107" s="63">
        <v>96900.88</v>
      </c>
      <c r="I107" s="63">
        <v>96900.88</v>
      </c>
      <c r="J107" s="63">
        <v>99194.5</v>
      </c>
      <c r="K107" s="63">
        <v>99194.5</v>
      </c>
      <c r="L107" s="64"/>
    </row>
    <row r="108" spans="1:12" x14ac:dyDescent="0.3">
      <c r="A108" s="61" t="s">
        <v>523</v>
      </c>
      <c r="B108" s="59" t="s">
        <v>354</v>
      </c>
      <c r="C108" s="60"/>
      <c r="D108" s="60"/>
      <c r="E108" s="60"/>
      <c r="F108" s="60"/>
      <c r="G108" s="62" t="s">
        <v>524</v>
      </c>
      <c r="H108" s="63">
        <v>11988.85</v>
      </c>
      <c r="I108" s="63">
        <v>11988.85</v>
      </c>
      <c r="J108" s="63">
        <v>12126.45</v>
      </c>
      <c r="K108" s="63">
        <v>12126.45</v>
      </c>
      <c r="L108" s="64"/>
    </row>
    <row r="109" spans="1:12" x14ac:dyDescent="0.3">
      <c r="A109" s="61" t="s">
        <v>525</v>
      </c>
      <c r="B109" s="59" t="s">
        <v>354</v>
      </c>
      <c r="C109" s="60"/>
      <c r="D109" s="60"/>
      <c r="E109" s="60"/>
      <c r="F109" s="60"/>
      <c r="G109" s="62" t="s">
        <v>526</v>
      </c>
      <c r="H109" s="63">
        <v>0</v>
      </c>
      <c r="I109" s="63">
        <v>0</v>
      </c>
      <c r="J109" s="63">
        <v>3529.25</v>
      </c>
      <c r="K109" s="63">
        <v>3529.25</v>
      </c>
      <c r="L109" s="64"/>
    </row>
    <row r="110" spans="1:12" x14ac:dyDescent="0.3">
      <c r="A110" s="65" t="s">
        <v>354</v>
      </c>
      <c r="B110" s="59" t="s">
        <v>354</v>
      </c>
      <c r="C110" s="60"/>
      <c r="D110" s="60"/>
      <c r="E110" s="60"/>
      <c r="F110" s="60"/>
      <c r="G110" s="66" t="s">
        <v>354</v>
      </c>
      <c r="H110" s="67"/>
      <c r="I110" s="67"/>
      <c r="J110" s="67"/>
      <c r="K110" s="67"/>
      <c r="L110" s="68"/>
    </row>
    <row r="111" spans="1:12" x14ac:dyDescent="0.3">
      <c r="A111" s="54" t="s">
        <v>527</v>
      </c>
      <c r="B111" s="59" t="s">
        <v>354</v>
      </c>
      <c r="C111" s="60"/>
      <c r="D111" s="60"/>
      <c r="E111" s="55" t="s">
        <v>528</v>
      </c>
      <c r="F111" s="56"/>
      <c r="G111" s="56"/>
      <c r="H111" s="48">
        <v>134951.35999999999</v>
      </c>
      <c r="I111" s="48">
        <v>115761.23</v>
      </c>
      <c r="J111" s="48">
        <v>146841.85</v>
      </c>
      <c r="K111" s="48">
        <v>166031.98000000001</v>
      </c>
      <c r="L111" s="57"/>
    </row>
    <row r="112" spans="1:12" x14ac:dyDescent="0.3">
      <c r="A112" s="54" t="s">
        <v>529</v>
      </c>
      <c r="B112" s="59" t="s">
        <v>354</v>
      </c>
      <c r="C112" s="60"/>
      <c r="D112" s="60"/>
      <c r="E112" s="60"/>
      <c r="F112" s="55" t="s">
        <v>528</v>
      </c>
      <c r="G112" s="56"/>
      <c r="H112" s="48">
        <v>134951.35999999999</v>
      </c>
      <c r="I112" s="48">
        <v>115761.23</v>
      </c>
      <c r="J112" s="48">
        <v>146841.85</v>
      </c>
      <c r="K112" s="48">
        <v>166031.98000000001</v>
      </c>
      <c r="L112" s="57"/>
    </row>
    <row r="113" spans="1:12" x14ac:dyDescent="0.3">
      <c r="A113" s="61" t="s">
        <v>530</v>
      </c>
      <c r="B113" s="59" t="s">
        <v>354</v>
      </c>
      <c r="C113" s="60"/>
      <c r="D113" s="60"/>
      <c r="E113" s="60"/>
      <c r="F113" s="60"/>
      <c r="G113" s="62" t="s">
        <v>531</v>
      </c>
      <c r="H113" s="63">
        <v>44371.13</v>
      </c>
      <c r="I113" s="63">
        <v>45340.480000000003</v>
      </c>
      <c r="J113" s="63">
        <v>69484.5</v>
      </c>
      <c r="K113" s="63">
        <v>68515.149999999994</v>
      </c>
      <c r="L113" s="64"/>
    </row>
    <row r="114" spans="1:12" x14ac:dyDescent="0.3">
      <c r="A114" s="61" t="s">
        <v>532</v>
      </c>
      <c r="B114" s="59" t="s">
        <v>354</v>
      </c>
      <c r="C114" s="60"/>
      <c r="D114" s="60"/>
      <c r="E114" s="60"/>
      <c r="F114" s="60"/>
      <c r="G114" s="62" t="s">
        <v>533</v>
      </c>
      <c r="H114" s="63">
        <v>0</v>
      </c>
      <c r="I114" s="63">
        <v>0</v>
      </c>
      <c r="J114" s="63">
        <v>228.02</v>
      </c>
      <c r="K114" s="63">
        <v>228.02</v>
      </c>
      <c r="L114" s="64"/>
    </row>
    <row r="115" spans="1:12" x14ac:dyDescent="0.3">
      <c r="A115" s="61" t="s">
        <v>534</v>
      </c>
      <c r="B115" s="59" t="s">
        <v>354</v>
      </c>
      <c r="C115" s="60"/>
      <c r="D115" s="60"/>
      <c r="E115" s="60"/>
      <c r="F115" s="60"/>
      <c r="G115" s="62" t="s">
        <v>535</v>
      </c>
      <c r="H115" s="63">
        <v>4382.18</v>
      </c>
      <c r="I115" s="63">
        <v>4382.45</v>
      </c>
      <c r="J115" s="63">
        <v>4467.8500000000004</v>
      </c>
      <c r="K115" s="63">
        <v>4467.58</v>
      </c>
      <c r="L115" s="64"/>
    </row>
    <row r="116" spans="1:12" x14ac:dyDescent="0.3">
      <c r="A116" s="61" t="s">
        <v>536</v>
      </c>
      <c r="B116" s="59" t="s">
        <v>354</v>
      </c>
      <c r="C116" s="60"/>
      <c r="D116" s="60"/>
      <c r="E116" s="60"/>
      <c r="F116" s="60"/>
      <c r="G116" s="62" t="s">
        <v>537</v>
      </c>
      <c r="H116" s="63">
        <v>37218.17</v>
      </c>
      <c r="I116" s="63">
        <v>17066.759999999998</v>
      </c>
      <c r="J116" s="63">
        <v>20756.240000000002</v>
      </c>
      <c r="K116" s="63">
        <v>40907.65</v>
      </c>
      <c r="L116" s="64"/>
    </row>
    <row r="117" spans="1:12" x14ac:dyDescent="0.3">
      <c r="A117" s="61" t="s">
        <v>538</v>
      </c>
      <c r="B117" s="59" t="s">
        <v>354</v>
      </c>
      <c r="C117" s="60"/>
      <c r="D117" s="60"/>
      <c r="E117" s="60"/>
      <c r="F117" s="60"/>
      <c r="G117" s="62" t="s">
        <v>539</v>
      </c>
      <c r="H117" s="63">
        <v>36392.79</v>
      </c>
      <c r="I117" s="63">
        <v>36392.82</v>
      </c>
      <c r="J117" s="63">
        <v>37735.620000000003</v>
      </c>
      <c r="K117" s="63">
        <v>37735.589999999997</v>
      </c>
      <c r="L117" s="64"/>
    </row>
    <row r="118" spans="1:12" x14ac:dyDescent="0.3">
      <c r="A118" s="61" t="s">
        <v>540</v>
      </c>
      <c r="B118" s="59" t="s">
        <v>354</v>
      </c>
      <c r="C118" s="60"/>
      <c r="D118" s="60"/>
      <c r="E118" s="60"/>
      <c r="F118" s="60"/>
      <c r="G118" s="62" t="s">
        <v>541</v>
      </c>
      <c r="H118" s="63">
        <v>8902.7800000000007</v>
      </c>
      <c r="I118" s="63">
        <v>8894.41</v>
      </c>
      <c r="J118" s="63">
        <v>9254.0499999999993</v>
      </c>
      <c r="K118" s="63">
        <v>9262.42</v>
      </c>
      <c r="L118" s="64"/>
    </row>
    <row r="119" spans="1:12" x14ac:dyDescent="0.3">
      <c r="A119" s="61" t="s">
        <v>542</v>
      </c>
      <c r="B119" s="59" t="s">
        <v>354</v>
      </c>
      <c r="C119" s="60"/>
      <c r="D119" s="60"/>
      <c r="E119" s="60"/>
      <c r="F119" s="60"/>
      <c r="G119" s="62" t="s">
        <v>543</v>
      </c>
      <c r="H119" s="63">
        <v>0</v>
      </c>
      <c r="I119" s="63">
        <v>0</v>
      </c>
      <c r="J119" s="63">
        <v>569.20000000000005</v>
      </c>
      <c r="K119" s="63">
        <v>569.20000000000005</v>
      </c>
      <c r="L119" s="64"/>
    </row>
    <row r="120" spans="1:12" x14ac:dyDescent="0.3">
      <c r="A120" s="61" t="s">
        <v>544</v>
      </c>
      <c r="B120" s="59" t="s">
        <v>354</v>
      </c>
      <c r="C120" s="60"/>
      <c r="D120" s="60"/>
      <c r="E120" s="60"/>
      <c r="F120" s="60"/>
      <c r="G120" s="62" t="s">
        <v>545</v>
      </c>
      <c r="H120" s="63">
        <v>3684.31</v>
      </c>
      <c r="I120" s="63">
        <v>3684.31</v>
      </c>
      <c r="J120" s="63">
        <v>4346.37</v>
      </c>
      <c r="K120" s="63">
        <v>4346.37</v>
      </c>
      <c r="L120" s="64"/>
    </row>
    <row r="121" spans="1:12" x14ac:dyDescent="0.3">
      <c r="A121" s="65" t="s">
        <v>354</v>
      </c>
      <c r="B121" s="59" t="s">
        <v>354</v>
      </c>
      <c r="C121" s="60"/>
      <c r="D121" s="60"/>
      <c r="E121" s="60"/>
      <c r="F121" s="60"/>
      <c r="G121" s="66" t="s">
        <v>354</v>
      </c>
      <c r="H121" s="67"/>
      <c r="I121" s="67"/>
      <c r="J121" s="67"/>
      <c r="K121" s="67"/>
      <c r="L121" s="68"/>
    </row>
    <row r="122" spans="1:12" x14ac:dyDescent="0.3">
      <c r="A122" s="54" t="s">
        <v>546</v>
      </c>
      <c r="B122" s="59" t="s">
        <v>354</v>
      </c>
      <c r="C122" s="60"/>
      <c r="D122" s="60"/>
      <c r="E122" s="55" t="s">
        <v>547</v>
      </c>
      <c r="F122" s="56"/>
      <c r="G122" s="56"/>
      <c r="H122" s="48">
        <v>606636.13</v>
      </c>
      <c r="I122" s="48">
        <v>647474.53</v>
      </c>
      <c r="J122" s="48">
        <v>857594.78</v>
      </c>
      <c r="K122" s="48">
        <v>816756.38</v>
      </c>
      <c r="L122" s="57"/>
    </row>
    <row r="123" spans="1:12" x14ac:dyDescent="0.3">
      <c r="A123" s="54" t="s">
        <v>548</v>
      </c>
      <c r="B123" s="59" t="s">
        <v>354</v>
      </c>
      <c r="C123" s="60"/>
      <c r="D123" s="60"/>
      <c r="E123" s="60"/>
      <c r="F123" s="55" t="s">
        <v>547</v>
      </c>
      <c r="G123" s="56"/>
      <c r="H123" s="48">
        <v>606636.13</v>
      </c>
      <c r="I123" s="48">
        <v>647474.53</v>
      </c>
      <c r="J123" s="48">
        <v>857594.78</v>
      </c>
      <c r="K123" s="48">
        <v>816756.38</v>
      </c>
      <c r="L123" s="57"/>
    </row>
    <row r="124" spans="1:12" x14ac:dyDescent="0.3">
      <c r="A124" s="61" t="s">
        <v>549</v>
      </c>
      <c r="B124" s="59" t="s">
        <v>354</v>
      </c>
      <c r="C124" s="60"/>
      <c r="D124" s="60"/>
      <c r="E124" s="60"/>
      <c r="F124" s="60"/>
      <c r="G124" s="62" t="s">
        <v>550</v>
      </c>
      <c r="H124" s="63">
        <v>569592.09</v>
      </c>
      <c r="I124" s="63">
        <v>635126.52</v>
      </c>
      <c r="J124" s="63">
        <v>857594.78</v>
      </c>
      <c r="K124" s="63">
        <v>792060.35</v>
      </c>
      <c r="L124" s="64"/>
    </row>
    <row r="125" spans="1:12" x14ac:dyDescent="0.3">
      <c r="A125" s="61" t="s">
        <v>1016</v>
      </c>
      <c r="B125" s="59" t="s">
        <v>354</v>
      </c>
      <c r="C125" s="60"/>
      <c r="D125" s="60"/>
      <c r="E125" s="60"/>
      <c r="F125" s="60"/>
      <c r="G125" s="62" t="s">
        <v>1017</v>
      </c>
      <c r="H125" s="63">
        <v>37044.04</v>
      </c>
      <c r="I125" s="63">
        <v>12348.01</v>
      </c>
      <c r="J125" s="63">
        <v>0</v>
      </c>
      <c r="K125" s="63">
        <v>24696.03</v>
      </c>
      <c r="L125" s="64"/>
    </row>
    <row r="126" spans="1:12" x14ac:dyDescent="0.3">
      <c r="A126" s="65" t="s">
        <v>354</v>
      </c>
      <c r="B126" s="59" t="s">
        <v>354</v>
      </c>
      <c r="C126" s="60"/>
      <c r="D126" s="60"/>
      <c r="E126" s="60"/>
      <c r="F126" s="60"/>
      <c r="G126" s="66" t="s">
        <v>354</v>
      </c>
      <c r="H126" s="67"/>
      <c r="I126" s="67"/>
      <c r="J126" s="67"/>
      <c r="K126" s="67"/>
      <c r="L126" s="68"/>
    </row>
    <row r="127" spans="1:12" x14ac:dyDescent="0.3">
      <c r="A127" s="54" t="s">
        <v>551</v>
      </c>
      <c r="B127" s="59" t="s">
        <v>354</v>
      </c>
      <c r="C127" s="60"/>
      <c r="D127" s="60"/>
      <c r="E127" s="55" t="s">
        <v>390</v>
      </c>
      <c r="F127" s="56"/>
      <c r="G127" s="56"/>
      <c r="H127" s="48">
        <v>303.60000000000002</v>
      </c>
      <c r="I127" s="48">
        <v>303.60000000000002</v>
      </c>
      <c r="J127" s="48">
        <v>0</v>
      </c>
      <c r="K127" s="48">
        <v>0</v>
      </c>
      <c r="L127" s="57"/>
    </row>
    <row r="128" spans="1:12" x14ac:dyDescent="0.3">
      <c r="A128" s="54" t="s">
        <v>552</v>
      </c>
      <c r="B128" s="59" t="s">
        <v>354</v>
      </c>
      <c r="C128" s="60"/>
      <c r="D128" s="60"/>
      <c r="E128" s="60"/>
      <c r="F128" s="55" t="s">
        <v>390</v>
      </c>
      <c r="G128" s="56"/>
      <c r="H128" s="48">
        <v>303.60000000000002</v>
      </c>
      <c r="I128" s="48">
        <v>303.60000000000002</v>
      </c>
      <c r="J128" s="48">
        <v>0</v>
      </c>
      <c r="K128" s="48">
        <v>0</v>
      </c>
      <c r="L128" s="57"/>
    </row>
    <row r="129" spans="1:12" x14ac:dyDescent="0.3">
      <c r="A129" s="61" t="s">
        <v>553</v>
      </c>
      <c r="B129" s="59" t="s">
        <v>354</v>
      </c>
      <c r="C129" s="60"/>
      <c r="D129" s="60"/>
      <c r="E129" s="60"/>
      <c r="F129" s="60"/>
      <c r="G129" s="62" t="s">
        <v>403</v>
      </c>
      <c r="H129" s="63">
        <v>303.60000000000002</v>
      </c>
      <c r="I129" s="63">
        <v>303.60000000000002</v>
      </c>
      <c r="J129" s="63">
        <v>0</v>
      </c>
      <c r="K129" s="63">
        <v>0</v>
      </c>
      <c r="L129" s="64"/>
    </row>
    <row r="130" spans="1:12" x14ac:dyDescent="0.3">
      <c r="A130" s="54" t="s">
        <v>354</v>
      </c>
      <c r="B130" s="59" t="s">
        <v>354</v>
      </c>
      <c r="C130" s="60"/>
      <c r="D130" s="60"/>
      <c r="E130" s="55" t="s">
        <v>354</v>
      </c>
      <c r="F130" s="56"/>
      <c r="G130" s="56"/>
      <c r="H130" s="53"/>
      <c r="I130" s="53"/>
      <c r="J130" s="53"/>
      <c r="K130" s="53"/>
      <c r="L130" s="56"/>
    </row>
    <row r="131" spans="1:12" x14ac:dyDescent="0.3">
      <c r="A131" s="54" t="s">
        <v>554</v>
      </c>
      <c r="B131" s="59" t="s">
        <v>354</v>
      </c>
      <c r="C131" s="60"/>
      <c r="D131" s="55" t="s">
        <v>555</v>
      </c>
      <c r="E131" s="56"/>
      <c r="F131" s="56"/>
      <c r="G131" s="56"/>
      <c r="H131" s="48">
        <v>11096765.300000001</v>
      </c>
      <c r="I131" s="48">
        <v>3175906.65</v>
      </c>
      <c r="J131" s="48">
        <v>3661524.22</v>
      </c>
      <c r="K131" s="48">
        <v>11582382.869999999</v>
      </c>
      <c r="L131" s="57"/>
    </row>
    <row r="132" spans="1:12" x14ac:dyDescent="0.3">
      <c r="A132" s="54" t="s">
        <v>556</v>
      </c>
      <c r="B132" s="59" t="s">
        <v>354</v>
      </c>
      <c r="C132" s="60"/>
      <c r="D132" s="60"/>
      <c r="E132" s="55" t="s">
        <v>555</v>
      </c>
      <c r="F132" s="56"/>
      <c r="G132" s="56"/>
      <c r="H132" s="48">
        <v>11096765.300000001</v>
      </c>
      <c r="I132" s="48">
        <v>3175906.65</v>
      </c>
      <c r="J132" s="48">
        <v>3661524.22</v>
      </c>
      <c r="K132" s="48">
        <v>11582382.869999999</v>
      </c>
      <c r="L132" s="57"/>
    </row>
    <row r="133" spans="1:12" x14ac:dyDescent="0.3">
      <c r="A133" s="54" t="s">
        <v>557</v>
      </c>
      <c r="B133" s="59" t="s">
        <v>354</v>
      </c>
      <c r="C133" s="60"/>
      <c r="D133" s="60"/>
      <c r="E133" s="60"/>
      <c r="F133" s="55" t="s">
        <v>555</v>
      </c>
      <c r="G133" s="56"/>
      <c r="H133" s="48">
        <v>11096765.300000001</v>
      </c>
      <c r="I133" s="48">
        <v>3175906.65</v>
      </c>
      <c r="J133" s="48">
        <v>3661524.22</v>
      </c>
      <c r="K133" s="48">
        <v>11582382.869999999</v>
      </c>
      <c r="L133" s="57"/>
    </row>
    <row r="134" spans="1:12" x14ac:dyDescent="0.3">
      <c r="A134" s="61" t="s">
        <v>558</v>
      </c>
      <c r="B134" s="59" t="s">
        <v>354</v>
      </c>
      <c r="C134" s="60"/>
      <c r="D134" s="60"/>
      <c r="E134" s="60"/>
      <c r="F134" s="60"/>
      <c r="G134" s="62" t="s">
        <v>559</v>
      </c>
      <c r="H134" s="63">
        <v>11096765.300000001</v>
      </c>
      <c r="I134" s="63">
        <v>3175906.65</v>
      </c>
      <c r="J134" s="63">
        <v>3661524.22</v>
      </c>
      <c r="K134" s="63">
        <v>11582382.869999999</v>
      </c>
      <c r="L134" s="64"/>
    </row>
    <row r="135" spans="1:12" x14ac:dyDescent="0.3">
      <c r="A135" s="54" t="s">
        <v>354</v>
      </c>
      <c r="B135" s="59" t="s">
        <v>354</v>
      </c>
      <c r="C135" s="60"/>
      <c r="D135" s="55" t="s">
        <v>354</v>
      </c>
      <c r="E135" s="56"/>
      <c r="F135" s="56"/>
      <c r="G135" s="56"/>
      <c r="H135" s="53"/>
      <c r="I135" s="53"/>
      <c r="J135" s="53"/>
      <c r="K135" s="53"/>
      <c r="L135" s="56"/>
    </row>
    <row r="136" spans="1:12" x14ac:dyDescent="0.3">
      <c r="A136" s="54" t="s">
        <v>560</v>
      </c>
      <c r="B136" s="58" t="s">
        <v>354</v>
      </c>
      <c r="C136" s="55" t="s">
        <v>561</v>
      </c>
      <c r="D136" s="56"/>
      <c r="E136" s="56"/>
      <c r="F136" s="56"/>
      <c r="G136" s="56"/>
      <c r="H136" s="48">
        <v>4375630.37</v>
      </c>
      <c r="I136" s="48">
        <v>34614.17</v>
      </c>
      <c r="J136" s="48">
        <v>2024.13</v>
      </c>
      <c r="K136" s="48">
        <v>4343040.33</v>
      </c>
      <c r="L136" s="57"/>
    </row>
    <row r="137" spans="1:12" x14ac:dyDescent="0.3">
      <c r="A137" s="54" t="s">
        <v>562</v>
      </c>
      <c r="B137" s="59" t="s">
        <v>354</v>
      </c>
      <c r="C137" s="60"/>
      <c r="D137" s="55" t="s">
        <v>563</v>
      </c>
      <c r="E137" s="56"/>
      <c r="F137" s="56"/>
      <c r="G137" s="56"/>
      <c r="H137" s="48">
        <v>4375630.37</v>
      </c>
      <c r="I137" s="48">
        <v>34614.17</v>
      </c>
      <c r="J137" s="48">
        <v>2024.13</v>
      </c>
      <c r="K137" s="48">
        <v>4343040.33</v>
      </c>
      <c r="L137" s="57"/>
    </row>
    <row r="138" spans="1:12" x14ac:dyDescent="0.3">
      <c r="A138" s="54" t="s">
        <v>564</v>
      </c>
      <c r="B138" s="59" t="s">
        <v>354</v>
      </c>
      <c r="C138" s="60"/>
      <c r="D138" s="60"/>
      <c r="E138" s="55" t="s">
        <v>565</v>
      </c>
      <c r="F138" s="56"/>
      <c r="G138" s="56"/>
      <c r="H138" s="48">
        <v>3964239.84</v>
      </c>
      <c r="I138" s="48">
        <v>34322.97</v>
      </c>
      <c r="J138" s="48">
        <v>0</v>
      </c>
      <c r="K138" s="48">
        <v>3929916.87</v>
      </c>
      <c r="L138" s="57"/>
    </row>
    <row r="139" spans="1:12" x14ac:dyDescent="0.3">
      <c r="A139" s="54" t="s">
        <v>566</v>
      </c>
      <c r="B139" s="59" t="s">
        <v>354</v>
      </c>
      <c r="C139" s="60"/>
      <c r="D139" s="60"/>
      <c r="E139" s="60"/>
      <c r="F139" s="55" t="s">
        <v>565</v>
      </c>
      <c r="G139" s="56"/>
      <c r="H139" s="48">
        <v>3964239.84</v>
      </c>
      <c r="I139" s="48">
        <v>34322.97</v>
      </c>
      <c r="J139" s="48">
        <v>0</v>
      </c>
      <c r="K139" s="48">
        <v>3929916.87</v>
      </c>
      <c r="L139" s="57"/>
    </row>
    <row r="140" spans="1:12" x14ac:dyDescent="0.3">
      <c r="A140" s="61" t="s">
        <v>567</v>
      </c>
      <c r="B140" s="59" t="s">
        <v>354</v>
      </c>
      <c r="C140" s="60"/>
      <c r="D140" s="60"/>
      <c r="E140" s="60"/>
      <c r="F140" s="60"/>
      <c r="G140" s="62" t="s">
        <v>568</v>
      </c>
      <c r="H140" s="63">
        <v>3964239.84</v>
      </c>
      <c r="I140" s="63">
        <v>34322.97</v>
      </c>
      <c r="J140" s="63">
        <v>0</v>
      </c>
      <c r="K140" s="63">
        <v>3929916.87</v>
      </c>
      <c r="L140" s="64"/>
    </row>
    <row r="141" spans="1:12" x14ac:dyDescent="0.3">
      <c r="A141" s="65" t="s">
        <v>354</v>
      </c>
      <c r="B141" s="59" t="s">
        <v>354</v>
      </c>
      <c r="C141" s="60"/>
      <c r="D141" s="60"/>
      <c r="E141" s="60"/>
      <c r="F141" s="60"/>
      <c r="G141" s="66" t="s">
        <v>354</v>
      </c>
      <c r="H141" s="67"/>
      <c r="I141" s="67"/>
      <c r="J141" s="67"/>
      <c r="K141" s="67"/>
      <c r="L141" s="68"/>
    </row>
    <row r="142" spans="1:12" x14ac:dyDescent="0.3">
      <c r="A142" s="54" t="s">
        <v>569</v>
      </c>
      <c r="B142" s="59" t="s">
        <v>354</v>
      </c>
      <c r="C142" s="60"/>
      <c r="D142" s="60"/>
      <c r="E142" s="55" t="s">
        <v>570</v>
      </c>
      <c r="F142" s="56"/>
      <c r="G142" s="56"/>
      <c r="H142" s="48">
        <v>6562.68</v>
      </c>
      <c r="I142" s="48">
        <v>291.2</v>
      </c>
      <c r="J142" s="48">
        <v>0</v>
      </c>
      <c r="K142" s="48">
        <v>6271.48</v>
      </c>
      <c r="L142" s="57"/>
    </row>
    <row r="143" spans="1:12" x14ac:dyDescent="0.3">
      <c r="A143" s="54" t="s">
        <v>571</v>
      </c>
      <c r="B143" s="59" t="s">
        <v>354</v>
      </c>
      <c r="C143" s="60"/>
      <c r="D143" s="60"/>
      <c r="E143" s="60"/>
      <c r="F143" s="55" t="s">
        <v>570</v>
      </c>
      <c r="G143" s="56"/>
      <c r="H143" s="48">
        <v>6562.68</v>
      </c>
      <c r="I143" s="48">
        <v>291.2</v>
      </c>
      <c r="J143" s="48">
        <v>0</v>
      </c>
      <c r="K143" s="48">
        <v>6271.48</v>
      </c>
      <c r="L143" s="57"/>
    </row>
    <row r="144" spans="1:12" x14ac:dyDescent="0.3">
      <c r="A144" s="61" t="s">
        <v>572</v>
      </c>
      <c r="B144" s="59" t="s">
        <v>354</v>
      </c>
      <c r="C144" s="60"/>
      <c r="D144" s="60"/>
      <c r="E144" s="60"/>
      <c r="F144" s="60"/>
      <c r="G144" s="62" t="s">
        <v>573</v>
      </c>
      <c r="H144" s="63">
        <v>6562.68</v>
      </c>
      <c r="I144" s="63">
        <v>291.2</v>
      </c>
      <c r="J144" s="63">
        <v>0</v>
      </c>
      <c r="K144" s="63">
        <v>6271.48</v>
      </c>
      <c r="L144" s="64"/>
    </row>
    <row r="145" spans="1:12" x14ac:dyDescent="0.3">
      <c r="A145" s="65" t="s">
        <v>354</v>
      </c>
      <c r="B145" s="59" t="s">
        <v>354</v>
      </c>
      <c r="C145" s="60"/>
      <c r="D145" s="60"/>
      <c r="E145" s="60"/>
      <c r="F145" s="60"/>
      <c r="G145" s="66" t="s">
        <v>354</v>
      </c>
      <c r="H145" s="67"/>
      <c r="I145" s="67"/>
      <c r="J145" s="67"/>
      <c r="K145" s="67"/>
      <c r="L145" s="68"/>
    </row>
    <row r="146" spans="1:12" x14ac:dyDescent="0.3">
      <c r="A146" s="54" t="s">
        <v>574</v>
      </c>
      <c r="B146" s="59" t="s">
        <v>354</v>
      </c>
      <c r="C146" s="60"/>
      <c r="D146" s="60"/>
      <c r="E146" s="55" t="s">
        <v>575</v>
      </c>
      <c r="F146" s="56"/>
      <c r="G146" s="56"/>
      <c r="H146" s="48">
        <v>404827.85</v>
      </c>
      <c r="I146" s="48">
        <v>0</v>
      </c>
      <c r="J146" s="48">
        <v>2024.13</v>
      </c>
      <c r="K146" s="48">
        <v>406851.98</v>
      </c>
      <c r="L146" s="57"/>
    </row>
    <row r="147" spans="1:12" x14ac:dyDescent="0.3">
      <c r="A147" s="54" t="s">
        <v>576</v>
      </c>
      <c r="B147" s="59" t="s">
        <v>354</v>
      </c>
      <c r="C147" s="60"/>
      <c r="D147" s="60"/>
      <c r="E147" s="60"/>
      <c r="F147" s="55" t="s">
        <v>575</v>
      </c>
      <c r="G147" s="56"/>
      <c r="H147" s="48">
        <v>404827.85</v>
      </c>
      <c r="I147" s="48">
        <v>0</v>
      </c>
      <c r="J147" s="48">
        <v>2024.13</v>
      </c>
      <c r="K147" s="48">
        <v>406851.98</v>
      </c>
      <c r="L147" s="57"/>
    </row>
    <row r="148" spans="1:12" x14ac:dyDescent="0.3">
      <c r="A148" s="61" t="s">
        <v>577</v>
      </c>
      <c r="B148" s="59" t="s">
        <v>354</v>
      </c>
      <c r="C148" s="60"/>
      <c r="D148" s="60"/>
      <c r="E148" s="60"/>
      <c r="F148" s="60"/>
      <c r="G148" s="62" t="s">
        <v>578</v>
      </c>
      <c r="H148" s="63">
        <v>36080.69</v>
      </c>
      <c r="I148" s="63">
        <v>0</v>
      </c>
      <c r="J148" s="63">
        <v>180.4</v>
      </c>
      <c r="K148" s="63">
        <v>36261.089999999997</v>
      </c>
      <c r="L148" s="64"/>
    </row>
    <row r="149" spans="1:12" x14ac:dyDescent="0.3">
      <c r="A149" s="61" t="s">
        <v>579</v>
      </c>
      <c r="B149" s="59" t="s">
        <v>354</v>
      </c>
      <c r="C149" s="60"/>
      <c r="D149" s="60"/>
      <c r="E149" s="60"/>
      <c r="F149" s="60"/>
      <c r="G149" s="62" t="s">
        <v>580</v>
      </c>
      <c r="H149" s="63">
        <v>368747.16</v>
      </c>
      <c r="I149" s="63">
        <v>0</v>
      </c>
      <c r="J149" s="63">
        <v>1843.73</v>
      </c>
      <c r="K149" s="63">
        <v>370590.89</v>
      </c>
      <c r="L149" s="64"/>
    </row>
    <row r="150" spans="1:12" x14ac:dyDescent="0.3">
      <c r="A150" s="54" t="s">
        <v>354</v>
      </c>
      <c r="B150" s="59" t="s">
        <v>354</v>
      </c>
      <c r="C150" s="60"/>
      <c r="D150" s="55" t="s">
        <v>354</v>
      </c>
      <c r="E150" s="56"/>
      <c r="F150" s="56"/>
      <c r="G150" s="56"/>
      <c r="H150" s="53"/>
      <c r="I150" s="53"/>
      <c r="J150" s="53"/>
      <c r="K150" s="53"/>
      <c r="L150" s="56"/>
    </row>
    <row r="151" spans="1:12" x14ac:dyDescent="0.3">
      <c r="A151" s="54" t="s">
        <v>58</v>
      </c>
      <c r="B151" s="55" t="s">
        <v>581</v>
      </c>
      <c r="C151" s="56"/>
      <c r="D151" s="56"/>
      <c r="E151" s="56"/>
      <c r="F151" s="56"/>
      <c r="G151" s="56"/>
      <c r="H151" s="48">
        <v>3001416.66</v>
      </c>
      <c r="I151" s="48">
        <v>5696858.9299999997</v>
      </c>
      <c r="J151" s="48">
        <v>2331887.9300000002</v>
      </c>
      <c r="K151" s="48">
        <v>6366387.6600000001</v>
      </c>
      <c r="L151" s="48">
        <f>I151-J151</f>
        <v>3364970.9999999995</v>
      </c>
    </row>
    <row r="152" spans="1:12" x14ac:dyDescent="0.3">
      <c r="A152" s="54" t="s">
        <v>582</v>
      </c>
      <c r="B152" s="58" t="s">
        <v>354</v>
      </c>
      <c r="C152" s="55" t="s">
        <v>583</v>
      </c>
      <c r="D152" s="56"/>
      <c r="E152" s="56"/>
      <c r="F152" s="56"/>
      <c r="G152" s="56"/>
      <c r="H152" s="48">
        <v>2562176.52</v>
      </c>
      <c r="I152" s="48">
        <v>5093372.37</v>
      </c>
      <c r="J152" s="48">
        <v>2329342.94</v>
      </c>
      <c r="K152" s="48">
        <v>5326205.95</v>
      </c>
      <c r="L152" s="48"/>
    </row>
    <row r="153" spans="1:12" x14ac:dyDescent="0.3">
      <c r="A153" s="54" t="s">
        <v>584</v>
      </c>
      <c r="B153" s="59" t="s">
        <v>354</v>
      </c>
      <c r="C153" s="60"/>
      <c r="D153" s="55" t="s">
        <v>585</v>
      </c>
      <c r="E153" s="56"/>
      <c r="F153" s="56"/>
      <c r="G153" s="56"/>
      <c r="H153" s="48">
        <v>2118338.27</v>
      </c>
      <c r="I153" s="48">
        <v>4603067.45</v>
      </c>
      <c r="J153" s="48">
        <v>2329342.94</v>
      </c>
      <c r="K153" s="48">
        <v>4392062.78</v>
      </c>
      <c r="L153" s="48"/>
    </row>
    <row r="154" spans="1:12" x14ac:dyDescent="0.3">
      <c r="A154" s="54" t="s">
        <v>586</v>
      </c>
      <c r="B154" s="59" t="s">
        <v>354</v>
      </c>
      <c r="C154" s="60"/>
      <c r="D154" s="60"/>
      <c r="E154" s="55" t="s">
        <v>587</v>
      </c>
      <c r="F154" s="56"/>
      <c r="G154" s="56"/>
      <c r="H154" s="48">
        <v>31660.63</v>
      </c>
      <c r="I154" s="48">
        <v>96007.2</v>
      </c>
      <c r="J154" s="48">
        <v>45527.360000000001</v>
      </c>
      <c r="K154" s="48">
        <v>82140.47</v>
      </c>
      <c r="L154" s="48"/>
    </row>
    <row r="155" spans="1:12" x14ac:dyDescent="0.3">
      <c r="A155" s="54" t="s">
        <v>610</v>
      </c>
      <c r="B155" s="59" t="s">
        <v>354</v>
      </c>
      <c r="C155" s="60"/>
      <c r="D155" s="60"/>
      <c r="E155" s="60"/>
      <c r="F155" s="55" t="s">
        <v>611</v>
      </c>
      <c r="G155" s="56"/>
      <c r="H155" s="48">
        <v>31660.63</v>
      </c>
      <c r="I155" s="48">
        <v>96007.2</v>
      </c>
      <c r="J155" s="48">
        <v>45527.360000000001</v>
      </c>
      <c r="K155" s="48">
        <v>82140.47</v>
      </c>
      <c r="L155" s="48">
        <f>I155-J155</f>
        <v>50479.839999999997</v>
      </c>
    </row>
    <row r="156" spans="1:12" x14ac:dyDescent="0.3">
      <c r="A156" s="61" t="s">
        <v>612</v>
      </c>
      <c r="B156" s="59" t="s">
        <v>354</v>
      </c>
      <c r="C156" s="60"/>
      <c r="D156" s="60"/>
      <c r="E156" s="60"/>
      <c r="F156" s="60"/>
      <c r="G156" s="62" t="s">
        <v>591</v>
      </c>
      <c r="H156" s="63">
        <v>20324.71</v>
      </c>
      <c r="I156" s="63">
        <v>32271.37</v>
      </c>
      <c r="J156" s="63">
        <v>0</v>
      </c>
      <c r="K156" s="63">
        <v>52596.08</v>
      </c>
      <c r="L156" s="63"/>
    </row>
    <row r="157" spans="1:12" x14ac:dyDescent="0.3">
      <c r="A157" s="61" t="s">
        <v>613</v>
      </c>
      <c r="B157" s="59" t="s">
        <v>354</v>
      </c>
      <c r="C157" s="60"/>
      <c r="D157" s="60"/>
      <c r="E157" s="60"/>
      <c r="F157" s="60"/>
      <c r="G157" s="62" t="s">
        <v>593</v>
      </c>
      <c r="H157" s="63">
        <v>2890.63</v>
      </c>
      <c r="I157" s="63">
        <v>46545.16</v>
      </c>
      <c r="J157" s="63">
        <v>43359.39</v>
      </c>
      <c r="K157" s="63">
        <v>6076.4</v>
      </c>
      <c r="L157" s="63"/>
    </row>
    <row r="158" spans="1:12" x14ac:dyDescent="0.3">
      <c r="A158" s="61" t="s">
        <v>614</v>
      </c>
      <c r="B158" s="59" t="s">
        <v>354</v>
      </c>
      <c r="C158" s="60"/>
      <c r="D158" s="60"/>
      <c r="E158" s="60"/>
      <c r="F158" s="60"/>
      <c r="G158" s="62" t="s">
        <v>595</v>
      </c>
      <c r="H158" s="63">
        <v>2167.9699999999998</v>
      </c>
      <c r="I158" s="63">
        <v>6725.27</v>
      </c>
      <c r="J158" s="63">
        <v>2167.9699999999998</v>
      </c>
      <c r="K158" s="63">
        <v>6725.27</v>
      </c>
      <c r="L158" s="63"/>
    </row>
    <row r="159" spans="1:12" x14ac:dyDescent="0.3">
      <c r="A159" s="61" t="s">
        <v>615</v>
      </c>
      <c r="B159" s="59" t="s">
        <v>354</v>
      </c>
      <c r="C159" s="60"/>
      <c r="D159" s="60"/>
      <c r="E159" s="60"/>
      <c r="F159" s="60"/>
      <c r="G159" s="62" t="s">
        <v>597</v>
      </c>
      <c r="H159" s="63">
        <v>4064.94</v>
      </c>
      <c r="I159" s="63">
        <v>6454.27</v>
      </c>
      <c r="J159" s="63">
        <v>0</v>
      </c>
      <c r="K159" s="63">
        <v>10519.21</v>
      </c>
      <c r="L159" s="63"/>
    </row>
    <row r="160" spans="1:12" x14ac:dyDescent="0.3">
      <c r="A160" s="61" t="s">
        <v>616</v>
      </c>
      <c r="B160" s="59" t="s">
        <v>354</v>
      </c>
      <c r="C160" s="60"/>
      <c r="D160" s="60"/>
      <c r="E160" s="60"/>
      <c r="F160" s="60"/>
      <c r="G160" s="62" t="s">
        <v>599</v>
      </c>
      <c r="H160" s="63">
        <v>1625.98</v>
      </c>
      <c r="I160" s="63">
        <v>2581.7199999999998</v>
      </c>
      <c r="J160" s="63">
        <v>0</v>
      </c>
      <c r="K160" s="63">
        <v>4207.7</v>
      </c>
      <c r="L160" s="63"/>
    </row>
    <row r="161" spans="1:12" x14ac:dyDescent="0.3">
      <c r="A161" s="61" t="s">
        <v>618</v>
      </c>
      <c r="B161" s="59" t="s">
        <v>354</v>
      </c>
      <c r="C161" s="60"/>
      <c r="D161" s="60"/>
      <c r="E161" s="60"/>
      <c r="F161" s="60"/>
      <c r="G161" s="62" t="s">
        <v>605</v>
      </c>
      <c r="H161" s="63">
        <v>6.83</v>
      </c>
      <c r="I161" s="63">
        <v>6.83</v>
      </c>
      <c r="J161" s="63">
        <v>0</v>
      </c>
      <c r="K161" s="63">
        <v>13.66</v>
      </c>
      <c r="L161" s="63"/>
    </row>
    <row r="162" spans="1:12" x14ac:dyDescent="0.3">
      <c r="A162" s="61" t="s">
        <v>619</v>
      </c>
      <c r="B162" s="59" t="s">
        <v>354</v>
      </c>
      <c r="C162" s="60"/>
      <c r="D162" s="60"/>
      <c r="E162" s="60"/>
      <c r="F162" s="60"/>
      <c r="G162" s="62" t="s">
        <v>607</v>
      </c>
      <c r="H162" s="63">
        <v>579.57000000000005</v>
      </c>
      <c r="I162" s="63">
        <v>1422.58</v>
      </c>
      <c r="J162" s="63">
        <v>0</v>
      </c>
      <c r="K162" s="63">
        <v>2002.15</v>
      </c>
      <c r="L162" s="63"/>
    </row>
    <row r="163" spans="1:12" x14ac:dyDescent="0.3">
      <c r="A163" s="65" t="s">
        <v>354</v>
      </c>
      <c r="B163" s="59" t="s">
        <v>354</v>
      </c>
      <c r="C163" s="60"/>
      <c r="D163" s="60"/>
      <c r="E163" s="60"/>
      <c r="F163" s="60"/>
      <c r="G163" s="66" t="s">
        <v>354</v>
      </c>
      <c r="H163" s="67"/>
      <c r="I163" s="67"/>
      <c r="J163" s="67"/>
      <c r="K163" s="67"/>
      <c r="L163" s="67"/>
    </row>
    <row r="164" spans="1:12" x14ac:dyDescent="0.3">
      <c r="A164" s="54" t="s">
        <v>621</v>
      </c>
      <c r="B164" s="59" t="s">
        <v>354</v>
      </c>
      <c r="C164" s="60"/>
      <c r="D164" s="60"/>
      <c r="E164" s="55" t="s">
        <v>622</v>
      </c>
      <c r="F164" s="56"/>
      <c r="G164" s="56"/>
      <c r="H164" s="48">
        <v>2057296.76</v>
      </c>
      <c r="I164" s="48">
        <v>4463110.5199999996</v>
      </c>
      <c r="J164" s="48">
        <v>2264526.4</v>
      </c>
      <c r="K164" s="48">
        <v>4255880.88</v>
      </c>
      <c r="L164" s="48"/>
    </row>
    <row r="165" spans="1:12" x14ac:dyDescent="0.3">
      <c r="A165" s="54" t="s">
        <v>623</v>
      </c>
      <c r="B165" s="59" t="s">
        <v>354</v>
      </c>
      <c r="C165" s="60"/>
      <c r="D165" s="60"/>
      <c r="E165" s="60"/>
      <c r="F165" s="55" t="s">
        <v>589</v>
      </c>
      <c r="G165" s="56"/>
      <c r="H165" s="48">
        <v>274177.96000000002</v>
      </c>
      <c r="I165" s="48">
        <v>641905.5</v>
      </c>
      <c r="J165" s="48">
        <v>365767.2</v>
      </c>
      <c r="K165" s="48">
        <v>550316.26</v>
      </c>
      <c r="L165" s="48">
        <f>I165-J165</f>
        <v>276138.3</v>
      </c>
    </row>
    <row r="166" spans="1:12" x14ac:dyDescent="0.3">
      <c r="A166" s="61" t="s">
        <v>624</v>
      </c>
      <c r="B166" s="59" t="s">
        <v>354</v>
      </c>
      <c r="C166" s="60"/>
      <c r="D166" s="60"/>
      <c r="E166" s="60"/>
      <c r="F166" s="60"/>
      <c r="G166" s="62" t="s">
        <v>591</v>
      </c>
      <c r="H166" s="63">
        <v>145537.79</v>
      </c>
      <c r="I166" s="63">
        <v>143916.59</v>
      </c>
      <c r="J166" s="63">
        <v>4</v>
      </c>
      <c r="K166" s="63">
        <v>289450.38</v>
      </c>
      <c r="L166" s="63"/>
    </row>
    <row r="167" spans="1:12" x14ac:dyDescent="0.3">
      <c r="A167" s="61" t="s">
        <v>625</v>
      </c>
      <c r="B167" s="59" t="s">
        <v>354</v>
      </c>
      <c r="C167" s="60"/>
      <c r="D167" s="60"/>
      <c r="E167" s="60"/>
      <c r="F167" s="60"/>
      <c r="G167" s="62" t="s">
        <v>593</v>
      </c>
      <c r="H167" s="63">
        <v>16636.39</v>
      </c>
      <c r="I167" s="63">
        <v>355707.85</v>
      </c>
      <c r="J167" s="63">
        <v>337251.68</v>
      </c>
      <c r="K167" s="63">
        <v>35092.559999999998</v>
      </c>
      <c r="L167" s="63"/>
    </row>
    <row r="168" spans="1:12" x14ac:dyDescent="0.3">
      <c r="A168" s="61" t="s">
        <v>626</v>
      </c>
      <c r="B168" s="59" t="s">
        <v>354</v>
      </c>
      <c r="C168" s="60"/>
      <c r="D168" s="60"/>
      <c r="E168" s="60"/>
      <c r="F168" s="60"/>
      <c r="G168" s="62" t="s">
        <v>595</v>
      </c>
      <c r="H168" s="63">
        <v>17684.45</v>
      </c>
      <c r="I168" s="63">
        <v>34768.559999999998</v>
      </c>
      <c r="J168" s="63">
        <v>19638.900000000001</v>
      </c>
      <c r="K168" s="63">
        <v>32814.11</v>
      </c>
      <c r="L168" s="63"/>
    </row>
    <row r="169" spans="1:12" x14ac:dyDescent="0.3">
      <c r="A169" s="61" t="s">
        <v>629</v>
      </c>
      <c r="B169" s="59" t="s">
        <v>354</v>
      </c>
      <c r="C169" s="60"/>
      <c r="D169" s="60"/>
      <c r="E169" s="60"/>
      <c r="F169" s="60"/>
      <c r="G169" s="62" t="s">
        <v>597</v>
      </c>
      <c r="H169" s="63">
        <v>40001.050000000003</v>
      </c>
      <c r="I169" s="63">
        <v>41654.71</v>
      </c>
      <c r="J169" s="63">
        <v>0</v>
      </c>
      <c r="K169" s="63">
        <v>81655.759999999995</v>
      </c>
      <c r="L169" s="63"/>
    </row>
    <row r="170" spans="1:12" x14ac:dyDescent="0.3">
      <c r="A170" s="61" t="s">
        <v>630</v>
      </c>
      <c r="B170" s="59" t="s">
        <v>354</v>
      </c>
      <c r="C170" s="60"/>
      <c r="D170" s="60"/>
      <c r="E170" s="60"/>
      <c r="F170" s="60"/>
      <c r="G170" s="62" t="s">
        <v>599</v>
      </c>
      <c r="H170" s="63">
        <v>12512.93</v>
      </c>
      <c r="I170" s="63">
        <v>13042.36</v>
      </c>
      <c r="J170" s="63">
        <v>0</v>
      </c>
      <c r="K170" s="63">
        <v>25555.29</v>
      </c>
      <c r="L170" s="63"/>
    </row>
    <row r="171" spans="1:12" x14ac:dyDescent="0.3">
      <c r="A171" s="61" t="s">
        <v>631</v>
      </c>
      <c r="B171" s="59" t="s">
        <v>354</v>
      </c>
      <c r="C171" s="60"/>
      <c r="D171" s="60"/>
      <c r="E171" s="60"/>
      <c r="F171" s="60"/>
      <c r="G171" s="62" t="s">
        <v>601</v>
      </c>
      <c r="H171" s="63">
        <v>1570.9</v>
      </c>
      <c r="I171" s="63">
        <v>1636.45</v>
      </c>
      <c r="J171" s="63">
        <v>0</v>
      </c>
      <c r="K171" s="63">
        <v>3207.35</v>
      </c>
      <c r="L171" s="63"/>
    </row>
    <row r="172" spans="1:12" x14ac:dyDescent="0.3">
      <c r="A172" s="61" t="s">
        <v>632</v>
      </c>
      <c r="B172" s="59" t="s">
        <v>354</v>
      </c>
      <c r="C172" s="60"/>
      <c r="D172" s="60"/>
      <c r="E172" s="60"/>
      <c r="F172" s="60"/>
      <c r="G172" s="62" t="s">
        <v>603</v>
      </c>
      <c r="H172" s="63">
        <v>10424.469999999999</v>
      </c>
      <c r="I172" s="63">
        <v>15998.95</v>
      </c>
      <c r="J172" s="63">
        <v>5182.58</v>
      </c>
      <c r="K172" s="63">
        <v>21240.84</v>
      </c>
      <c r="L172" s="63"/>
    </row>
    <row r="173" spans="1:12" x14ac:dyDescent="0.3">
      <c r="A173" s="61" t="s">
        <v>633</v>
      </c>
      <c r="B173" s="59" t="s">
        <v>354</v>
      </c>
      <c r="C173" s="60"/>
      <c r="D173" s="60"/>
      <c r="E173" s="60"/>
      <c r="F173" s="60"/>
      <c r="G173" s="62" t="s">
        <v>605</v>
      </c>
      <c r="H173" s="63">
        <v>307.44</v>
      </c>
      <c r="I173" s="63">
        <v>307.44</v>
      </c>
      <c r="J173" s="63">
        <v>0</v>
      </c>
      <c r="K173" s="63">
        <v>614.88</v>
      </c>
      <c r="L173" s="63"/>
    </row>
    <row r="174" spans="1:12" x14ac:dyDescent="0.3">
      <c r="A174" s="61" t="s">
        <v>634</v>
      </c>
      <c r="B174" s="59" t="s">
        <v>354</v>
      </c>
      <c r="C174" s="60"/>
      <c r="D174" s="60"/>
      <c r="E174" s="60"/>
      <c r="F174" s="60"/>
      <c r="G174" s="62" t="s">
        <v>607</v>
      </c>
      <c r="H174" s="63">
        <v>22965.23</v>
      </c>
      <c r="I174" s="63">
        <v>23465.759999999998</v>
      </c>
      <c r="J174" s="63">
        <v>0</v>
      </c>
      <c r="K174" s="63">
        <v>46430.99</v>
      </c>
      <c r="L174" s="63"/>
    </row>
    <row r="175" spans="1:12" x14ac:dyDescent="0.3">
      <c r="A175" s="61" t="s">
        <v>635</v>
      </c>
      <c r="B175" s="59" t="s">
        <v>354</v>
      </c>
      <c r="C175" s="60"/>
      <c r="D175" s="60"/>
      <c r="E175" s="60"/>
      <c r="F175" s="60"/>
      <c r="G175" s="62" t="s">
        <v>636</v>
      </c>
      <c r="H175" s="63">
        <v>5373.31</v>
      </c>
      <c r="I175" s="63">
        <v>10475.629999999999</v>
      </c>
      <c r="J175" s="63">
        <v>3690.04</v>
      </c>
      <c r="K175" s="63">
        <v>12158.9</v>
      </c>
      <c r="L175" s="63"/>
    </row>
    <row r="176" spans="1:12" x14ac:dyDescent="0.3">
      <c r="A176" s="61" t="s">
        <v>637</v>
      </c>
      <c r="B176" s="59" t="s">
        <v>354</v>
      </c>
      <c r="C176" s="60"/>
      <c r="D176" s="60"/>
      <c r="E176" s="60"/>
      <c r="F176" s="60"/>
      <c r="G176" s="62" t="s">
        <v>609</v>
      </c>
      <c r="H176" s="63">
        <v>1164</v>
      </c>
      <c r="I176" s="63">
        <v>931.2</v>
      </c>
      <c r="J176" s="63">
        <v>0</v>
      </c>
      <c r="K176" s="63">
        <v>2095.1999999999998</v>
      </c>
      <c r="L176" s="63"/>
    </row>
    <row r="177" spans="1:12" x14ac:dyDescent="0.3">
      <c r="A177" s="65" t="s">
        <v>354</v>
      </c>
      <c r="B177" s="59" t="s">
        <v>354</v>
      </c>
      <c r="C177" s="60"/>
      <c r="D177" s="60"/>
      <c r="E177" s="60"/>
      <c r="F177" s="60"/>
      <c r="G177" s="66" t="s">
        <v>354</v>
      </c>
      <c r="H177" s="67"/>
      <c r="I177" s="67"/>
      <c r="J177" s="67"/>
      <c r="K177" s="67"/>
      <c r="L177" s="67"/>
    </row>
    <row r="178" spans="1:12" x14ac:dyDescent="0.3">
      <c r="A178" s="54" t="s">
        <v>638</v>
      </c>
      <c r="B178" s="59" t="s">
        <v>354</v>
      </c>
      <c r="C178" s="60"/>
      <c r="D178" s="60"/>
      <c r="E178" s="60"/>
      <c r="F178" s="55" t="s">
        <v>611</v>
      </c>
      <c r="G178" s="56"/>
      <c r="H178" s="48">
        <v>1783118.8</v>
      </c>
      <c r="I178" s="48">
        <v>3821205.02</v>
      </c>
      <c r="J178" s="48">
        <v>1898759.2</v>
      </c>
      <c r="K178" s="48">
        <v>3705564.62</v>
      </c>
      <c r="L178" s="48">
        <f>I178-J178</f>
        <v>1922445.82</v>
      </c>
    </row>
    <row r="179" spans="1:12" x14ac:dyDescent="0.3">
      <c r="A179" s="61" t="s">
        <v>639</v>
      </c>
      <c r="B179" s="59" t="s">
        <v>354</v>
      </c>
      <c r="C179" s="60"/>
      <c r="D179" s="60"/>
      <c r="E179" s="60"/>
      <c r="F179" s="60"/>
      <c r="G179" s="62" t="s">
        <v>591</v>
      </c>
      <c r="H179" s="63">
        <v>670964.55000000005</v>
      </c>
      <c r="I179" s="63">
        <v>993506.31</v>
      </c>
      <c r="J179" s="63">
        <v>9288.39</v>
      </c>
      <c r="K179" s="63">
        <v>1655182.47</v>
      </c>
      <c r="L179" s="63"/>
    </row>
    <row r="180" spans="1:12" x14ac:dyDescent="0.3">
      <c r="A180" s="61" t="s">
        <v>640</v>
      </c>
      <c r="B180" s="59" t="s">
        <v>354</v>
      </c>
      <c r="C180" s="60"/>
      <c r="D180" s="60"/>
      <c r="E180" s="60"/>
      <c r="F180" s="60"/>
      <c r="G180" s="62" t="s">
        <v>593</v>
      </c>
      <c r="H180" s="63">
        <v>348117.31</v>
      </c>
      <c r="I180" s="63">
        <v>1905268.83</v>
      </c>
      <c r="J180" s="63">
        <v>1747584.26</v>
      </c>
      <c r="K180" s="63">
        <v>505801.88</v>
      </c>
      <c r="L180" s="63"/>
    </row>
    <row r="181" spans="1:12" x14ac:dyDescent="0.3">
      <c r="A181" s="61" t="s">
        <v>641</v>
      </c>
      <c r="B181" s="59" t="s">
        <v>354</v>
      </c>
      <c r="C181" s="60"/>
      <c r="D181" s="60"/>
      <c r="E181" s="60"/>
      <c r="F181" s="60"/>
      <c r="G181" s="62" t="s">
        <v>595</v>
      </c>
      <c r="H181" s="63">
        <v>86066.67</v>
      </c>
      <c r="I181" s="63">
        <v>201495.67</v>
      </c>
      <c r="J181" s="63">
        <v>86785.94</v>
      </c>
      <c r="K181" s="63">
        <v>200776.4</v>
      </c>
      <c r="L181" s="63"/>
    </row>
    <row r="182" spans="1:12" x14ac:dyDescent="0.3">
      <c r="A182" s="61" t="s">
        <v>642</v>
      </c>
      <c r="B182" s="59" t="s">
        <v>354</v>
      </c>
      <c r="C182" s="60"/>
      <c r="D182" s="60"/>
      <c r="E182" s="60"/>
      <c r="F182" s="60"/>
      <c r="G182" s="62" t="s">
        <v>628</v>
      </c>
      <c r="H182" s="63">
        <v>4463.42</v>
      </c>
      <c r="I182" s="63">
        <v>0</v>
      </c>
      <c r="J182" s="63">
        <v>0</v>
      </c>
      <c r="K182" s="63">
        <v>4463.42</v>
      </c>
      <c r="L182" s="63"/>
    </row>
    <row r="183" spans="1:12" x14ac:dyDescent="0.3">
      <c r="A183" s="61" t="s">
        <v>645</v>
      </c>
      <c r="B183" s="59" t="s">
        <v>354</v>
      </c>
      <c r="C183" s="60"/>
      <c r="D183" s="60"/>
      <c r="E183" s="60"/>
      <c r="F183" s="60"/>
      <c r="G183" s="62" t="s">
        <v>597</v>
      </c>
      <c r="H183" s="63">
        <v>275367.15999999997</v>
      </c>
      <c r="I183" s="63">
        <v>277719.15000000002</v>
      </c>
      <c r="J183" s="63">
        <v>0.11</v>
      </c>
      <c r="K183" s="63">
        <v>553086.19999999995</v>
      </c>
      <c r="L183" s="63"/>
    </row>
    <row r="184" spans="1:12" x14ac:dyDescent="0.3">
      <c r="A184" s="61" t="s">
        <v>646</v>
      </c>
      <c r="B184" s="59" t="s">
        <v>354</v>
      </c>
      <c r="C184" s="60"/>
      <c r="D184" s="60"/>
      <c r="E184" s="60"/>
      <c r="F184" s="60"/>
      <c r="G184" s="62" t="s">
        <v>599</v>
      </c>
      <c r="H184" s="63">
        <v>101880.33</v>
      </c>
      <c r="I184" s="63">
        <v>82663.740000000005</v>
      </c>
      <c r="J184" s="63">
        <v>0.56999999999999995</v>
      </c>
      <c r="K184" s="63">
        <v>184543.5</v>
      </c>
      <c r="L184" s="63"/>
    </row>
    <row r="185" spans="1:12" x14ac:dyDescent="0.3">
      <c r="A185" s="61" t="s">
        <v>647</v>
      </c>
      <c r="B185" s="59" t="s">
        <v>354</v>
      </c>
      <c r="C185" s="60"/>
      <c r="D185" s="60"/>
      <c r="E185" s="60"/>
      <c r="F185" s="60"/>
      <c r="G185" s="62" t="s">
        <v>601</v>
      </c>
      <c r="H185" s="63">
        <v>10294.049999999999</v>
      </c>
      <c r="I185" s="63">
        <v>10374.950000000001</v>
      </c>
      <c r="J185" s="63">
        <v>0</v>
      </c>
      <c r="K185" s="63">
        <v>20669</v>
      </c>
      <c r="L185" s="63"/>
    </row>
    <row r="186" spans="1:12" x14ac:dyDescent="0.3">
      <c r="A186" s="61" t="s">
        <v>648</v>
      </c>
      <c r="B186" s="59" t="s">
        <v>354</v>
      </c>
      <c r="C186" s="60"/>
      <c r="D186" s="60"/>
      <c r="E186" s="60"/>
      <c r="F186" s="60"/>
      <c r="G186" s="62" t="s">
        <v>603</v>
      </c>
      <c r="H186" s="63">
        <v>92908.77</v>
      </c>
      <c r="I186" s="63">
        <v>132925.20000000001</v>
      </c>
      <c r="J186" s="63">
        <v>37928.559999999998</v>
      </c>
      <c r="K186" s="63">
        <v>187905.41</v>
      </c>
      <c r="L186" s="63"/>
    </row>
    <row r="187" spans="1:12" x14ac:dyDescent="0.3">
      <c r="A187" s="61" t="s">
        <v>649</v>
      </c>
      <c r="B187" s="59" t="s">
        <v>354</v>
      </c>
      <c r="C187" s="60"/>
      <c r="D187" s="60"/>
      <c r="E187" s="60"/>
      <c r="F187" s="60"/>
      <c r="G187" s="62" t="s">
        <v>605</v>
      </c>
      <c r="H187" s="63">
        <v>2768.66</v>
      </c>
      <c r="I187" s="63">
        <v>4864.6899999999996</v>
      </c>
      <c r="J187" s="63">
        <v>507.93</v>
      </c>
      <c r="K187" s="63">
        <v>7125.42</v>
      </c>
      <c r="L187" s="63"/>
    </row>
    <row r="188" spans="1:12" x14ac:dyDescent="0.3">
      <c r="A188" s="61" t="s">
        <v>650</v>
      </c>
      <c r="B188" s="59" t="s">
        <v>354</v>
      </c>
      <c r="C188" s="60"/>
      <c r="D188" s="60"/>
      <c r="E188" s="60"/>
      <c r="F188" s="60"/>
      <c r="G188" s="62" t="s">
        <v>607</v>
      </c>
      <c r="H188" s="63">
        <v>164097.84</v>
      </c>
      <c r="I188" s="63">
        <v>169094.28</v>
      </c>
      <c r="J188" s="63">
        <v>0</v>
      </c>
      <c r="K188" s="63">
        <v>333192.12</v>
      </c>
      <c r="L188" s="63"/>
    </row>
    <row r="189" spans="1:12" x14ac:dyDescent="0.3">
      <c r="A189" s="61" t="s">
        <v>651</v>
      </c>
      <c r="B189" s="59" t="s">
        <v>354</v>
      </c>
      <c r="C189" s="60"/>
      <c r="D189" s="60"/>
      <c r="E189" s="60"/>
      <c r="F189" s="60"/>
      <c r="G189" s="62" t="s">
        <v>636</v>
      </c>
      <c r="H189" s="63">
        <v>24703.3</v>
      </c>
      <c r="I189" s="63">
        <v>42096.46</v>
      </c>
      <c r="J189" s="63">
        <v>16663.439999999999</v>
      </c>
      <c r="K189" s="63">
        <v>50136.32</v>
      </c>
      <c r="L189" s="63"/>
    </row>
    <row r="190" spans="1:12" x14ac:dyDescent="0.3">
      <c r="A190" s="61" t="s">
        <v>652</v>
      </c>
      <c r="B190" s="59" t="s">
        <v>354</v>
      </c>
      <c r="C190" s="60"/>
      <c r="D190" s="60"/>
      <c r="E190" s="60"/>
      <c r="F190" s="60"/>
      <c r="G190" s="62" t="s">
        <v>609</v>
      </c>
      <c r="H190" s="63">
        <v>1486.74</v>
      </c>
      <c r="I190" s="63">
        <v>1195.74</v>
      </c>
      <c r="J190" s="63">
        <v>0</v>
      </c>
      <c r="K190" s="63">
        <v>2682.48</v>
      </c>
      <c r="L190" s="63"/>
    </row>
    <row r="191" spans="1:12" x14ac:dyDescent="0.3">
      <c r="A191" s="65" t="s">
        <v>354</v>
      </c>
      <c r="B191" s="59" t="s">
        <v>354</v>
      </c>
      <c r="C191" s="60"/>
      <c r="D191" s="60"/>
      <c r="E191" s="60"/>
      <c r="F191" s="60"/>
      <c r="G191" s="66" t="s">
        <v>354</v>
      </c>
      <c r="H191" s="67"/>
      <c r="I191" s="67"/>
      <c r="J191" s="67"/>
      <c r="K191" s="67"/>
      <c r="L191" s="67"/>
    </row>
    <row r="192" spans="1:12" x14ac:dyDescent="0.3">
      <c r="A192" s="54" t="s">
        <v>653</v>
      </c>
      <c r="B192" s="59" t="s">
        <v>354</v>
      </c>
      <c r="C192" s="60"/>
      <c r="D192" s="60"/>
      <c r="E192" s="55" t="s">
        <v>654</v>
      </c>
      <c r="F192" s="56"/>
      <c r="G192" s="56"/>
      <c r="H192" s="48">
        <v>2239.44</v>
      </c>
      <c r="I192" s="48">
        <v>2325.0100000000002</v>
      </c>
      <c r="J192" s="48">
        <v>0</v>
      </c>
      <c r="K192" s="48">
        <v>4564.45</v>
      </c>
      <c r="L192" s="48">
        <f>I192-J192</f>
        <v>2325.0100000000002</v>
      </c>
    </row>
    <row r="193" spans="1:12" x14ac:dyDescent="0.3">
      <c r="A193" s="54" t="s">
        <v>655</v>
      </c>
      <c r="B193" s="59" t="s">
        <v>354</v>
      </c>
      <c r="C193" s="60"/>
      <c r="D193" s="60"/>
      <c r="E193" s="60"/>
      <c r="F193" s="55" t="s">
        <v>589</v>
      </c>
      <c r="G193" s="56"/>
      <c r="H193" s="48">
        <v>2239.44</v>
      </c>
      <c r="I193" s="48">
        <v>2325.0100000000002</v>
      </c>
      <c r="J193" s="48">
        <v>0</v>
      </c>
      <c r="K193" s="48">
        <v>4564.45</v>
      </c>
      <c r="L193" s="48"/>
    </row>
    <row r="194" spans="1:12" x14ac:dyDescent="0.3">
      <c r="A194" s="61" t="s">
        <v>656</v>
      </c>
      <c r="B194" s="59" t="s">
        <v>354</v>
      </c>
      <c r="C194" s="60"/>
      <c r="D194" s="60"/>
      <c r="E194" s="60"/>
      <c r="F194" s="60"/>
      <c r="G194" s="62" t="s">
        <v>605</v>
      </c>
      <c r="H194" s="63">
        <v>13.66</v>
      </c>
      <c r="I194" s="63">
        <v>13.66</v>
      </c>
      <c r="J194" s="63">
        <v>0</v>
      </c>
      <c r="K194" s="63">
        <v>27.32</v>
      </c>
      <c r="L194" s="63"/>
    </row>
    <row r="195" spans="1:12" x14ac:dyDescent="0.3">
      <c r="A195" s="61" t="s">
        <v>657</v>
      </c>
      <c r="B195" s="59" t="s">
        <v>354</v>
      </c>
      <c r="C195" s="60"/>
      <c r="D195" s="60"/>
      <c r="E195" s="60"/>
      <c r="F195" s="60"/>
      <c r="G195" s="62" t="s">
        <v>636</v>
      </c>
      <c r="H195" s="63">
        <v>465.78</v>
      </c>
      <c r="I195" s="63">
        <v>551.35</v>
      </c>
      <c r="J195" s="63">
        <v>0</v>
      </c>
      <c r="K195" s="63">
        <v>1017.13</v>
      </c>
      <c r="L195" s="63"/>
    </row>
    <row r="196" spans="1:12" x14ac:dyDescent="0.3">
      <c r="A196" s="61" t="s">
        <v>658</v>
      </c>
      <c r="B196" s="59" t="s">
        <v>354</v>
      </c>
      <c r="C196" s="60"/>
      <c r="D196" s="60"/>
      <c r="E196" s="60"/>
      <c r="F196" s="60"/>
      <c r="G196" s="62" t="s">
        <v>659</v>
      </c>
      <c r="H196" s="63">
        <v>1760</v>
      </c>
      <c r="I196" s="63">
        <v>1760</v>
      </c>
      <c r="J196" s="63">
        <v>0</v>
      </c>
      <c r="K196" s="63">
        <v>3520</v>
      </c>
      <c r="L196" s="63"/>
    </row>
    <row r="197" spans="1:12" x14ac:dyDescent="0.3">
      <c r="A197" s="65" t="s">
        <v>354</v>
      </c>
      <c r="B197" s="59" t="s">
        <v>354</v>
      </c>
      <c r="C197" s="60"/>
      <c r="D197" s="60"/>
      <c r="E197" s="60"/>
      <c r="F197" s="60"/>
      <c r="G197" s="66" t="s">
        <v>354</v>
      </c>
      <c r="H197" s="67"/>
      <c r="I197" s="67"/>
      <c r="J197" s="67"/>
      <c r="K197" s="67"/>
      <c r="L197" s="67"/>
    </row>
    <row r="198" spans="1:12" x14ac:dyDescent="0.3">
      <c r="A198" s="54" t="s">
        <v>660</v>
      </c>
      <c r="B198" s="59" t="s">
        <v>354</v>
      </c>
      <c r="C198" s="60"/>
      <c r="D198" s="60"/>
      <c r="E198" s="55" t="s">
        <v>661</v>
      </c>
      <c r="F198" s="56"/>
      <c r="G198" s="56"/>
      <c r="H198" s="48">
        <v>27141.439999999999</v>
      </c>
      <c r="I198" s="48">
        <v>41624.720000000001</v>
      </c>
      <c r="J198" s="48">
        <v>19289.18</v>
      </c>
      <c r="K198" s="48">
        <v>49476.98</v>
      </c>
      <c r="L198" s="48">
        <f>I198-J198</f>
        <v>22335.54</v>
      </c>
    </row>
    <row r="199" spans="1:12" x14ac:dyDescent="0.3">
      <c r="A199" s="54" t="s">
        <v>662</v>
      </c>
      <c r="B199" s="59" t="s">
        <v>354</v>
      </c>
      <c r="C199" s="60"/>
      <c r="D199" s="60"/>
      <c r="E199" s="60"/>
      <c r="F199" s="55" t="s">
        <v>611</v>
      </c>
      <c r="G199" s="56"/>
      <c r="H199" s="48">
        <v>27141.439999999999</v>
      </c>
      <c r="I199" s="48">
        <v>41624.720000000001</v>
      </c>
      <c r="J199" s="48">
        <v>19289.18</v>
      </c>
      <c r="K199" s="48">
        <v>49476.98</v>
      </c>
      <c r="L199" s="48"/>
    </row>
    <row r="200" spans="1:12" x14ac:dyDescent="0.3">
      <c r="A200" s="61" t="s">
        <v>663</v>
      </c>
      <c r="B200" s="59" t="s">
        <v>354</v>
      </c>
      <c r="C200" s="60"/>
      <c r="D200" s="60"/>
      <c r="E200" s="60"/>
      <c r="F200" s="60"/>
      <c r="G200" s="62" t="s">
        <v>591</v>
      </c>
      <c r="H200" s="63">
        <v>12393.08</v>
      </c>
      <c r="I200" s="63">
        <v>11507.86</v>
      </c>
      <c r="J200" s="63">
        <v>36.65</v>
      </c>
      <c r="K200" s="63">
        <v>23864.29</v>
      </c>
      <c r="L200" s="63"/>
    </row>
    <row r="201" spans="1:12" x14ac:dyDescent="0.3">
      <c r="A201" s="61" t="s">
        <v>664</v>
      </c>
      <c r="B201" s="59" t="s">
        <v>354</v>
      </c>
      <c r="C201" s="60"/>
      <c r="D201" s="60"/>
      <c r="E201" s="60"/>
      <c r="F201" s="60"/>
      <c r="G201" s="62" t="s">
        <v>593</v>
      </c>
      <c r="H201" s="63">
        <v>1905.55</v>
      </c>
      <c r="I201" s="63">
        <v>16563.13</v>
      </c>
      <c r="J201" s="63">
        <v>17097.47</v>
      </c>
      <c r="K201" s="63">
        <v>1371.21</v>
      </c>
      <c r="L201" s="63"/>
    </row>
    <row r="202" spans="1:12" x14ac:dyDescent="0.3">
      <c r="A202" s="61" t="s">
        <v>665</v>
      </c>
      <c r="B202" s="59" t="s">
        <v>354</v>
      </c>
      <c r="C202" s="60"/>
      <c r="D202" s="60"/>
      <c r="E202" s="60"/>
      <c r="F202" s="60"/>
      <c r="G202" s="62" t="s">
        <v>595</v>
      </c>
      <c r="H202" s="63">
        <v>1402.58</v>
      </c>
      <c r="I202" s="63">
        <v>2604.75</v>
      </c>
      <c r="J202" s="63">
        <v>1402.58</v>
      </c>
      <c r="K202" s="63">
        <v>2604.75</v>
      </c>
      <c r="L202" s="63"/>
    </row>
    <row r="203" spans="1:12" x14ac:dyDescent="0.3">
      <c r="A203" s="61" t="s">
        <v>667</v>
      </c>
      <c r="B203" s="59" t="s">
        <v>354</v>
      </c>
      <c r="C203" s="60"/>
      <c r="D203" s="60"/>
      <c r="E203" s="60"/>
      <c r="F203" s="60"/>
      <c r="G203" s="62" t="s">
        <v>597</v>
      </c>
      <c r="H203" s="63">
        <v>3321.92</v>
      </c>
      <c r="I203" s="63">
        <v>3074.8</v>
      </c>
      <c r="J203" s="63">
        <v>0</v>
      </c>
      <c r="K203" s="63">
        <v>6396.72</v>
      </c>
      <c r="L203" s="63"/>
    </row>
    <row r="204" spans="1:12" x14ac:dyDescent="0.3">
      <c r="A204" s="61" t="s">
        <v>668</v>
      </c>
      <c r="B204" s="59" t="s">
        <v>354</v>
      </c>
      <c r="C204" s="60"/>
      <c r="D204" s="60"/>
      <c r="E204" s="60"/>
      <c r="F204" s="60"/>
      <c r="G204" s="62" t="s">
        <v>599</v>
      </c>
      <c r="H204" s="63">
        <v>991.48</v>
      </c>
      <c r="I204" s="63">
        <v>917.73</v>
      </c>
      <c r="J204" s="63">
        <v>0</v>
      </c>
      <c r="K204" s="63">
        <v>1909.21</v>
      </c>
      <c r="L204" s="63"/>
    </row>
    <row r="205" spans="1:12" x14ac:dyDescent="0.3">
      <c r="A205" s="61" t="s">
        <v>669</v>
      </c>
      <c r="B205" s="59" t="s">
        <v>354</v>
      </c>
      <c r="C205" s="60"/>
      <c r="D205" s="60"/>
      <c r="E205" s="60"/>
      <c r="F205" s="60"/>
      <c r="G205" s="62" t="s">
        <v>601</v>
      </c>
      <c r="H205" s="63">
        <v>123.9</v>
      </c>
      <c r="I205" s="63">
        <v>115.05</v>
      </c>
      <c r="J205" s="63">
        <v>0</v>
      </c>
      <c r="K205" s="63">
        <v>238.95</v>
      </c>
      <c r="L205" s="63"/>
    </row>
    <row r="206" spans="1:12" x14ac:dyDescent="0.3">
      <c r="A206" s="61" t="s">
        <v>670</v>
      </c>
      <c r="B206" s="59" t="s">
        <v>354</v>
      </c>
      <c r="C206" s="60"/>
      <c r="D206" s="60"/>
      <c r="E206" s="60"/>
      <c r="F206" s="60"/>
      <c r="G206" s="62" t="s">
        <v>603</v>
      </c>
      <c r="H206" s="63">
        <v>1567.6</v>
      </c>
      <c r="I206" s="63">
        <v>2001.42</v>
      </c>
      <c r="J206" s="63">
        <v>433.82</v>
      </c>
      <c r="K206" s="63">
        <v>3135.2</v>
      </c>
      <c r="L206" s="63"/>
    </row>
    <row r="207" spans="1:12" x14ac:dyDescent="0.3">
      <c r="A207" s="61" t="s">
        <v>671</v>
      </c>
      <c r="B207" s="59" t="s">
        <v>354</v>
      </c>
      <c r="C207" s="60"/>
      <c r="D207" s="60"/>
      <c r="E207" s="60"/>
      <c r="F207" s="60"/>
      <c r="G207" s="62" t="s">
        <v>605</v>
      </c>
      <c r="H207" s="63">
        <v>119.54</v>
      </c>
      <c r="I207" s="63">
        <v>111.01</v>
      </c>
      <c r="J207" s="63">
        <v>0</v>
      </c>
      <c r="K207" s="63">
        <v>230.55</v>
      </c>
      <c r="L207" s="63"/>
    </row>
    <row r="208" spans="1:12" x14ac:dyDescent="0.3">
      <c r="A208" s="61" t="s">
        <v>672</v>
      </c>
      <c r="B208" s="59" t="s">
        <v>354</v>
      </c>
      <c r="C208" s="60"/>
      <c r="D208" s="60"/>
      <c r="E208" s="60"/>
      <c r="F208" s="60"/>
      <c r="G208" s="62" t="s">
        <v>607</v>
      </c>
      <c r="H208" s="63">
        <v>4089.54</v>
      </c>
      <c r="I208" s="63">
        <v>3035.4</v>
      </c>
      <c r="J208" s="63">
        <v>0</v>
      </c>
      <c r="K208" s="63">
        <v>7124.94</v>
      </c>
      <c r="L208" s="63"/>
    </row>
    <row r="209" spans="1:12" x14ac:dyDescent="0.3">
      <c r="A209" s="61" t="s">
        <v>673</v>
      </c>
      <c r="B209" s="59" t="s">
        <v>354</v>
      </c>
      <c r="C209" s="60"/>
      <c r="D209" s="60"/>
      <c r="E209" s="60"/>
      <c r="F209" s="60"/>
      <c r="G209" s="62" t="s">
        <v>636</v>
      </c>
      <c r="H209" s="63">
        <v>1226.25</v>
      </c>
      <c r="I209" s="63">
        <v>1693.57</v>
      </c>
      <c r="J209" s="63">
        <v>318.66000000000003</v>
      </c>
      <c r="K209" s="63">
        <v>2601.16</v>
      </c>
      <c r="L209" s="63"/>
    </row>
    <row r="210" spans="1:12" x14ac:dyDescent="0.3">
      <c r="A210" s="65" t="s">
        <v>354</v>
      </c>
      <c r="B210" s="59" t="s">
        <v>354</v>
      </c>
      <c r="C210" s="60"/>
      <c r="D210" s="60"/>
      <c r="E210" s="60"/>
      <c r="F210" s="60"/>
      <c r="G210" s="66" t="s">
        <v>354</v>
      </c>
      <c r="H210" s="67"/>
      <c r="I210" s="67"/>
      <c r="J210" s="67"/>
      <c r="K210" s="67"/>
      <c r="L210" s="67"/>
    </row>
    <row r="211" spans="1:12" x14ac:dyDescent="0.3">
      <c r="A211" s="54" t="s">
        <v>675</v>
      </c>
      <c r="B211" s="59" t="s">
        <v>354</v>
      </c>
      <c r="C211" s="60"/>
      <c r="D211" s="55" t="s">
        <v>676</v>
      </c>
      <c r="E211" s="56"/>
      <c r="F211" s="56"/>
      <c r="G211" s="56"/>
      <c r="H211" s="48">
        <v>443838.25</v>
      </c>
      <c r="I211" s="48">
        <v>490304.92</v>
      </c>
      <c r="J211" s="48">
        <v>0</v>
      </c>
      <c r="K211" s="48">
        <v>934143.17</v>
      </c>
      <c r="L211" s="48">
        <f>I211-J211</f>
        <v>490304.92</v>
      </c>
    </row>
    <row r="212" spans="1:12" x14ac:dyDescent="0.3">
      <c r="A212" s="54" t="s">
        <v>677</v>
      </c>
      <c r="B212" s="59" t="s">
        <v>354</v>
      </c>
      <c r="C212" s="60"/>
      <c r="D212" s="60"/>
      <c r="E212" s="55" t="s">
        <v>676</v>
      </c>
      <c r="F212" s="56"/>
      <c r="G212" s="56"/>
      <c r="H212" s="48">
        <v>443838.25</v>
      </c>
      <c r="I212" s="48">
        <v>490304.92</v>
      </c>
      <c r="J212" s="48">
        <v>0</v>
      </c>
      <c r="K212" s="48">
        <v>934143.17</v>
      </c>
      <c r="L212" s="48"/>
    </row>
    <row r="213" spans="1:12" x14ac:dyDescent="0.3">
      <c r="A213" s="54" t="s">
        <v>678</v>
      </c>
      <c r="B213" s="59" t="s">
        <v>354</v>
      </c>
      <c r="C213" s="60"/>
      <c r="D213" s="60"/>
      <c r="E213" s="60"/>
      <c r="F213" s="55" t="s">
        <v>676</v>
      </c>
      <c r="G213" s="56"/>
      <c r="H213" s="48">
        <v>443838.25</v>
      </c>
      <c r="I213" s="48">
        <v>490304.92</v>
      </c>
      <c r="J213" s="48">
        <v>0</v>
      </c>
      <c r="K213" s="48">
        <v>934143.17</v>
      </c>
      <c r="L213" s="48"/>
    </row>
    <row r="214" spans="1:12" x14ac:dyDescent="0.3">
      <c r="A214" s="61" t="s">
        <v>679</v>
      </c>
      <c r="B214" s="59" t="s">
        <v>354</v>
      </c>
      <c r="C214" s="60"/>
      <c r="D214" s="60"/>
      <c r="E214" s="60"/>
      <c r="F214" s="60"/>
      <c r="G214" s="62" t="s">
        <v>680</v>
      </c>
      <c r="H214" s="63">
        <v>0</v>
      </c>
      <c r="I214" s="63">
        <v>33643.199999999997</v>
      </c>
      <c r="J214" s="63">
        <v>0</v>
      </c>
      <c r="K214" s="63">
        <v>33643.199999999997</v>
      </c>
      <c r="L214" s="63">
        <f t="shared" ref="L214:L221" si="0">I214-J214</f>
        <v>33643.199999999997</v>
      </c>
    </row>
    <row r="215" spans="1:12" x14ac:dyDescent="0.3">
      <c r="A215" s="61" t="s">
        <v>681</v>
      </c>
      <c r="B215" s="59" t="s">
        <v>354</v>
      </c>
      <c r="C215" s="60"/>
      <c r="D215" s="60"/>
      <c r="E215" s="60"/>
      <c r="F215" s="60"/>
      <c r="G215" s="62" t="s">
        <v>682</v>
      </c>
      <c r="H215" s="63">
        <v>5880</v>
      </c>
      <c r="I215" s="63">
        <v>5880</v>
      </c>
      <c r="J215" s="63">
        <v>0</v>
      </c>
      <c r="K215" s="63">
        <v>11760</v>
      </c>
      <c r="L215" s="63">
        <f t="shared" si="0"/>
        <v>5880</v>
      </c>
    </row>
    <row r="216" spans="1:12" x14ac:dyDescent="0.3">
      <c r="A216" s="61" t="s">
        <v>683</v>
      </c>
      <c r="B216" s="59" t="s">
        <v>354</v>
      </c>
      <c r="C216" s="60"/>
      <c r="D216" s="60"/>
      <c r="E216" s="60"/>
      <c r="F216" s="60"/>
      <c r="G216" s="62" t="s">
        <v>684</v>
      </c>
      <c r="H216" s="63">
        <v>8862.5300000000007</v>
      </c>
      <c r="I216" s="63">
        <v>0.33</v>
      </c>
      <c r="J216" s="63">
        <v>0</v>
      </c>
      <c r="K216" s="63">
        <v>8862.86</v>
      </c>
      <c r="L216" s="63">
        <f t="shared" si="0"/>
        <v>0.33</v>
      </c>
    </row>
    <row r="217" spans="1:12" x14ac:dyDescent="0.3">
      <c r="A217" s="61" t="s">
        <v>685</v>
      </c>
      <c r="B217" s="59" t="s">
        <v>354</v>
      </c>
      <c r="C217" s="60"/>
      <c r="D217" s="60"/>
      <c r="E217" s="60"/>
      <c r="F217" s="60"/>
      <c r="G217" s="62" t="s">
        <v>686</v>
      </c>
      <c r="H217" s="63">
        <v>0</v>
      </c>
      <c r="I217" s="63">
        <v>5132.1499999999996</v>
      </c>
      <c r="J217" s="63">
        <v>0</v>
      </c>
      <c r="K217" s="63">
        <v>5132.1499999999996</v>
      </c>
      <c r="L217" s="63">
        <f t="shared" si="0"/>
        <v>5132.1499999999996</v>
      </c>
    </row>
    <row r="218" spans="1:12" x14ac:dyDescent="0.3">
      <c r="A218" s="61" t="s">
        <v>687</v>
      </c>
      <c r="B218" s="59" t="s">
        <v>354</v>
      </c>
      <c r="C218" s="60"/>
      <c r="D218" s="60"/>
      <c r="E218" s="60"/>
      <c r="F218" s="60"/>
      <c r="G218" s="62" t="s">
        <v>688</v>
      </c>
      <c r="H218" s="63">
        <v>162989.32</v>
      </c>
      <c r="I218" s="63">
        <v>162989.32</v>
      </c>
      <c r="J218" s="63">
        <v>0</v>
      </c>
      <c r="K218" s="63">
        <v>325978.64</v>
      </c>
      <c r="L218" s="63">
        <f t="shared" si="0"/>
        <v>162989.32</v>
      </c>
    </row>
    <row r="219" spans="1:12" x14ac:dyDescent="0.3">
      <c r="A219" s="61" t="s">
        <v>691</v>
      </c>
      <c r="B219" s="59" t="s">
        <v>354</v>
      </c>
      <c r="C219" s="60"/>
      <c r="D219" s="60"/>
      <c r="E219" s="60"/>
      <c r="F219" s="60"/>
      <c r="G219" s="62" t="s">
        <v>692</v>
      </c>
      <c r="H219" s="63">
        <v>238755.07</v>
      </c>
      <c r="I219" s="63">
        <v>250963.59</v>
      </c>
      <c r="J219" s="63">
        <v>0</v>
      </c>
      <c r="K219" s="63">
        <v>489718.66</v>
      </c>
      <c r="L219" s="63">
        <f t="shared" si="0"/>
        <v>250963.59</v>
      </c>
    </row>
    <row r="220" spans="1:12" x14ac:dyDescent="0.3">
      <c r="A220" s="61" t="s">
        <v>693</v>
      </c>
      <c r="B220" s="59" t="s">
        <v>354</v>
      </c>
      <c r="C220" s="60"/>
      <c r="D220" s="60"/>
      <c r="E220" s="60"/>
      <c r="F220" s="60"/>
      <c r="G220" s="62" t="s">
        <v>694</v>
      </c>
      <c r="H220" s="63">
        <v>12441.55</v>
      </c>
      <c r="I220" s="63">
        <v>16797.55</v>
      </c>
      <c r="J220" s="63">
        <v>0</v>
      </c>
      <c r="K220" s="63">
        <v>29239.1</v>
      </c>
      <c r="L220" s="63">
        <f t="shared" si="0"/>
        <v>16797.55</v>
      </c>
    </row>
    <row r="221" spans="1:12" x14ac:dyDescent="0.3">
      <c r="A221" s="61" t="s">
        <v>695</v>
      </c>
      <c r="B221" s="59" t="s">
        <v>354</v>
      </c>
      <c r="C221" s="60"/>
      <c r="D221" s="60"/>
      <c r="E221" s="60"/>
      <c r="F221" s="60"/>
      <c r="G221" s="62" t="s">
        <v>696</v>
      </c>
      <c r="H221" s="63">
        <v>14909.78</v>
      </c>
      <c r="I221" s="63">
        <v>14898.78</v>
      </c>
      <c r="J221" s="63">
        <v>0</v>
      </c>
      <c r="K221" s="63">
        <v>29808.560000000001</v>
      </c>
      <c r="L221" s="63">
        <f t="shared" si="0"/>
        <v>14898.78</v>
      </c>
    </row>
    <row r="222" spans="1:12" x14ac:dyDescent="0.3">
      <c r="A222" s="65" t="s">
        <v>354</v>
      </c>
      <c r="B222" s="59" t="s">
        <v>354</v>
      </c>
      <c r="C222" s="60"/>
      <c r="D222" s="60"/>
      <c r="E222" s="60"/>
      <c r="F222" s="60"/>
      <c r="G222" s="66" t="s">
        <v>354</v>
      </c>
      <c r="H222" s="67"/>
      <c r="I222" s="67"/>
      <c r="J222" s="67"/>
      <c r="K222" s="67"/>
      <c r="L222" s="67"/>
    </row>
    <row r="223" spans="1:12" x14ac:dyDescent="0.3">
      <c r="A223" s="54" t="s">
        <v>697</v>
      </c>
      <c r="B223" s="58" t="s">
        <v>354</v>
      </c>
      <c r="C223" s="55" t="s">
        <v>698</v>
      </c>
      <c r="D223" s="56"/>
      <c r="E223" s="56"/>
      <c r="F223" s="56"/>
      <c r="G223" s="56"/>
      <c r="H223" s="48">
        <v>169350.61</v>
      </c>
      <c r="I223" s="48">
        <v>171569.47</v>
      </c>
      <c r="J223" s="48">
        <v>678.28</v>
      </c>
      <c r="K223" s="48">
        <v>340241.8</v>
      </c>
      <c r="L223" s="48">
        <f>I223-J223</f>
        <v>170891.19</v>
      </c>
    </row>
    <row r="224" spans="1:12" x14ac:dyDescent="0.3">
      <c r="A224" s="54" t="s">
        <v>699</v>
      </c>
      <c r="B224" s="59" t="s">
        <v>354</v>
      </c>
      <c r="C224" s="60"/>
      <c r="D224" s="55" t="s">
        <v>698</v>
      </c>
      <c r="E224" s="56"/>
      <c r="F224" s="56"/>
      <c r="G224" s="56"/>
      <c r="H224" s="48">
        <v>169350.61</v>
      </c>
      <c r="I224" s="48">
        <v>171569.47</v>
      </c>
      <c r="J224" s="48">
        <v>678.28</v>
      </c>
      <c r="K224" s="48">
        <v>340241.8</v>
      </c>
      <c r="L224" s="48"/>
    </row>
    <row r="225" spans="1:12" x14ac:dyDescent="0.3">
      <c r="A225" s="54" t="s">
        <v>700</v>
      </c>
      <c r="B225" s="59" t="s">
        <v>354</v>
      </c>
      <c r="C225" s="60"/>
      <c r="D225" s="60"/>
      <c r="E225" s="55" t="s">
        <v>698</v>
      </c>
      <c r="F225" s="56"/>
      <c r="G225" s="56"/>
      <c r="H225" s="48">
        <v>169350.61</v>
      </c>
      <c r="I225" s="48">
        <v>171569.47</v>
      </c>
      <c r="J225" s="48">
        <v>678.28</v>
      </c>
      <c r="K225" s="48">
        <v>340241.8</v>
      </c>
      <c r="L225" s="48"/>
    </row>
    <row r="226" spans="1:12" x14ac:dyDescent="0.3">
      <c r="A226" s="54" t="s">
        <v>701</v>
      </c>
      <c r="B226" s="59" t="s">
        <v>354</v>
      </c>
      <c r="C226" s="60"/>
      <c r="D226" s="60"/>
      <c r="E226" s="60"/>
      <c r="F226" s="55" t="s">
        <v>702</v>
      </c>
      <c r="G226" s="56"/>
      <c r="H226" s="48">
        <v>21343.08</v>
      </c>
      <c r="I226" s="48">
        <v>24281.86</v>
      </c>
      <c r="J226" s="48">
        <v>0.06</v>
      </c>
      <c r="K226" s="48">
        <v>45624.88</v>
      </c>
      <c r="L226" s="48">
        <f>I226-J226</f>
        <v>24281.8</v>
      </c>
    </row>
    <row r="227" spans="1:12" x14ac:dyDescent="0.3">
      <c r="A227" s="61" t="s">
        <v>703</v>
      </c>
      <c r="B227" s="59" t="s">
        <v>354</v>
      </c>
      <c r="C227" s="60"/>
      <c r="D227" s="60"/>
      <c r="E227" s="60"/>
      <c r="F227" s="60"/>
      <c r="G227" s="62" t="s">
        <v>704</v>
      </c>
      <c r="H227" s="63">
        <v>21343.08</v>
      </c>
      <c r="I227" s="63">
        <v>24281.86</v>
      </c>
      <c r="J227" s="63">
        <v>0.06</v>
      </c>
      <c r="K227" s="63">
        <v>45624.88</v>
      </c>
      <c r="L227" s="63"/>
    </row>
    <row r="228" spans="1:12" x14ac:dyDescent="0.3">
      <c r="A228" s="65" t="s">
        <v>354</v>
      </c>
      <c r="B228" s="59" t="s">
        <v>354</v>
      </c>
      <c r="C228" s="60"/>
      <c r="D228" s="60"/>
      <c r="E228" s="60"/>
      <c r="F228" s="60"/>
      <c r="G228" s="66" t="s">
        <v>354</v>
      </c>
      <c r="H228" s="67"/>
      <c r="I228" s="67"/>
      <c r="J228" s="67"/>
      <c r="K228" s="67"/>
      <c r="L228" s="67"/>
    </row>
    <row r="229" spans="1:12" x14ac:dyDescent="0.3">
      <c r="A229" s="54" t="s">
        <v>705</v>
      </c>
      <c r="B229" s="59" t="s">
        <v>354</v>
      </c>
      <c r="C229" s="60"/>
      <c r="D229" s="60"/>
      <c r="E229" s="60"/>
      <c r="F229" s="55" t="s">
        <v>706</v>
      </c>
      <c r="G229" s="56"/>
      <c r="H229" s="48">
        <v>89548.22</v>
      </c>
      <c r="I229" s="48">
        <v>82101.490000000005</v>
      </c>
      <c r="J229" s="48">
        <v>0</v>
      </c>
      <c r="K229" s="48">
        <v>171649.71</v>
      </c>
      <c r="L229" s="48">
        <f>I229-J229</f>
        <v>82101.490000000005</v>
      </c>
    </row>
    <row r="230" spans="1:12" x14ac:dyDescent="0.3">
      <c r="A230" s="61" t="s">
        <v>707</v>
      </c>
      <c r="B230" s="59" t="s">
        <v>354</v>
      </c>
      <c r="C230" s="60"/>
      <c r="D230" s="60"/>
      <c r="E230" s="60"/>
      <c r="F230" s="60"/>
      <c r="G230" s="62" t="s">
        <v>708</v>
      </c>
      <c r="H230" s="63">
        <v>42311.05</v>
      </c>
      <c r="I230" s="63">
        <v>35028.839999999997</v>
      </c>
      <c r="J230" s="63">
        <v>0</v>
      </c>
      <c r="K230" s="63">
        <v>77339.89</v>
      </c>
      <c r="L230" s="63">
        <f t="shared" ref="L230:L233" si="1">I230-J230</f>
        <v>35028.839999999997</v>
      </c>
    </row>
    <row r="231" spans="1:12" x14ac:dyDescent="0.3">
      <c r="A231" s="61" t="s">
        <v>709</v>
      </c>
      <c r="B231" s="59" t="s">
        <v>354</v>
      </c>
      <c r="C231" s="60"/>
      <c r="D231" s="60"/>
      <c r="E231" s="60"/>
      <c r="F231" s="60"/>
      <c r="G231" s="62" t="s">
        <v>710</v>
      </c>
      <c r="H231" s="63">
        <v>26946.54</v>
      </c>
      <c r="I231" s="63">
        <v>28041.94</v>
      </c>
      <c r="J231" s="63">
        <v>0</v>
      </c>
      <c r="K231" s="63">
        <v>54988.480000000003</v>
      </c>
      <c r="L231" s="63">
        <f t="shared" si="1"/>
        <v>28041.94</v>
      </c>
    </row>
    <row r="232" spans="1:12" x14ac:dyDescent="0.3">
      <c r="A232" s="61" t="s">
        <v>711</v>
      </c>
      <c r="B232" s="59" t="s">
        <v>354</v>
      </c>
      <c r="C232" s="60"/>
      <c r="D232" s="60"/>
      <c r="E232" s="60"/>
      <c r="F232" s="60"/>
      <c r="G232" s="62" t="s">
        <v>712</v>
      </c>
      <c r="H232" s="63">
        <v>12715.04</v>
      </c>
      <c r="I232" s="63">
        <v>11771.53</v>
      </c>
      <c r="J232" s="63">
        <v>0</v>
      </c>
      <c r="K232" s="63">
        <v>24486.57</v>
      </c>
      <c r="L232" s="63">
        <f t="shared" si="1"/>
        <v>11771.53</v>
      </c>
    </row>
    <row r="233" spans="1:12" x14ac:dyDescent="0.3">
      <c r="A233" s="61" t="s">
        <v>713</v>
      </c>
      <c r="B233" s="59" t="s">
        <v>354</v>
      </c>
      <c r="C233" s="60"/>
      <c r="D233" s="60"/>
      <c r="E233" s="60"/>
      <c r="F233" s="60"/>
      <c r="G233" s="62" t="s">
        <v>714</v>
      </c>
      <c r="H233" s="63">
        <v>7575.59</v>
      </c>
      <c r="I233" s="63">
        <v>7259.18</v>
      </c>
      <c r="J233" s="63">
        <v>0</v>
      </c>
      <c r="K233" s="63">
        <v>14834.77</v>
      </c>
      <c r="L233" s="63">
        <f t="shared" si="1"/>
        <v>7259.18</v>
      </c>
    </row>
    <row r="234" spans="1:12" x14ac:dyDescent="0.3">
      <c r="A234" s="65" t="s">
        <v>354</v>
      </c>
      <c r="B234" s="59" t="s">
        <v>354</v>
      </c>
      <c r="C234" s="60"/>
      <c r="D234" s="60"/>
      <c r="E234" s="60"/>
      <c r="F234" s="60"/>
      <c r="G234" s="66" t="s">
        <v>354</v>
      </c>
      <c r="H234" s="67"/>
      <c r="I234" s="67"/>
      <c r="J234" s="67"/>
      <c r="K234" s="67"/>
      <c r="L234" s="67"/>
    </row>
    <row r="235" spans="1:12" x14ac:dyDescent="0.3">
      <c r="A235" s="54" t="s">
        <v>721</v>
      </c>
      <c r="B235" s="59" t="s">
        <v>354</v>
      </c>
      <c r="C235" s="60"/>
      <c r="D235" s="60"/>
      <c r="E235" s="60"/>
      <c r="F235" s="55" t="s">
        <v>722</v>
      </c>
      <c r="G235" s="56"/>
      <c r="H235" s="48">
        <v>627.5</v>
      </c>
      <c r="I235" s="48">
        <v>0</v>
      </c>
      <c r="J235" s="48">
        <v>0</v>
      </c>
      <c r="K235" s="48">
        <v>627.5</v>
      </c>
      <c r="L235" s="48">
        <f>I235-J235</f>
        <v>0</v>
      </c>
    </row>
    <row r="236" spans="1:12" x14ac:dyDescent="0.3">
      <c r="A236" s="61" t="s">
        <v>727</v>
      </c>
      <c r="B236" s="59" t="s">
        <v>354</v>
      </c>
      <c r="C236" s="60"/>
      <c r="D236" s="60"/>
      <c r="E236" s="60"/>
      <c r="F236" s="60"/>
      <c r="G236" s="62" t="s">
        <v>728</v>
      </c>
      <c r="H236" s="63">
        <v>556.79999999999995</v>
      </c>
      <c r="I236" s="63">
        <v>0</v>
      </c>
      <c r="J236" s="63">
        <v>0</v>
      </c>
      <c r="K236" s="63">
        <v>556.79999999999995</v>
      </c>
      <c r="L236" s="63"/>
    </row>
    <row r="237" spans="1:12" x14ac:dyDescent="0.3">
      <c r="A237" s="61" t="s">
        <v>731</v>
      </c>
      <c r="B237" s="59" t="s">
        <v>354</v>
      </c>
      <c r="C237" s="60"/>
      <c r="D237" s="60"/>
      <c r="E237" s="60"/>
      <c r="F237" s="60"/>
      <c r="G237" s="62" t="s">
        <v>732</v>
      </c>
      <c r="H237" s="63">
        <v>70.7</v>
      </c>
      <c r="I237" s="63">
        <v>0</v>
      </c>
      <c r="J237" s="63">
        <v>0</v>
      </c>
      <c r="K237" s="63">
        <v>70.7</v>
      </c>
      <c r="L237" s="63"/>
    </row>
    <row r="238" spans="1:12" x14ac:dyDescent="0.3">
      <c r="A238" s="65" t="s">
        <v>354</v>
      </c>
      <c r="B238" s="59" t="s">
        <v>354</v>
      </c>
      <c r="C238" s="60"/>
      <c r="D238" s="60"/>
      <c r="E238" s="60"/>
      <c r="F238" s="60"/>
      <c r="G238" s="66" t="s">
        <v>354</v>
      </c>
      <c r="H238" s="67"/>
      <c r="I238" s="67"/>
      <c r="J238" s="67"/>
      <c r="K238" s="67"/>
      <c r="L238" s="67"/>
    </row>
    <row r="239" spans="1:12" x14ac:dyDescent="0.3">
      <c r="A239" s="54" t="s">
        <v>733</v>
      </c>
      <c r="B239" s="59" t="s">
        <v>354</v>
      </c>
      <c r="C239" s="60"/>
      <c r="D239" s="60"/>
      <c r="E239" s="60"/>
      <c r="F239" s="55" t="s">
        <v>734</v>
      </c>
      <c r="G239" s="56"/>
      <c r="H239" s="48">
        <v>16061.15</v>
      </c>
      <c r="I239" s="48">
        <v>22824.76</v>
      </c>
      <c r="J239" s="48">
        <v>0</v>
      </c>
      <c r="K239" s="48">
        <v>38885.910000000003</v>
      </c>
      <c r="L239" s="48">
        <f>I239-J239</f>
        <v>22824.76</v>
      </c>
    </row>
    <row r="240" spans="1:12" x14ac:dyDescent="0.3">
      <c r="A240" s="61" t="s">
        <v>735</v>
      </c>
      <c r="B240" s="59" t="s">
        <v>354</v>
      </c>
      <c r="C240" s="60"/>
      <c r="D240" s="60"/>
      <c r="E240" s="60"/>
      <c r="F240" s="60"/>
      <c r="G240" s="62" t="s">
        <v>736</v>
      </c>
      <c r="H240" s="63">
        <v>8036.86</v>
      </c>
      <c r="I240" s="63">
        <v>11352.91</v>
      </c>
      <c r="J240" s="63">
        <v>0</v>
      </c>
      <c r="K240" s="63">
        <v>19389.77</v>
      </c>
      <c r="L240" s="63"/>
    </row>
    <row r="241" spans="1:12" x14ac:dyDescent="0.3">
      <c r="A241" s="61" t="s">
        <v>737</v>
      </c>
      <c r="B241" s="59" t="s">
        <v>354</v>
      </c>
      <c r="C241" s="60"/>
      <c r="D241" s="60"/>
      <c r="E241" s="60"/>
      <c r="F241" s="60"/>
      <c r="G241" s="62" t="s">
        <v>738</v>
      </c>
      <c r="H241" s="63">
        <v>3808.49</v>
      </c>
      <c r="I241" s="63">
        <v>3688.1</v>
      </c>
      <c r="J241" s="63">
        <v>0</v>
      </c>
      <c r="K241" s="63">
        <v>7496.59</v>
      </c>
      <c r="L241" s="63"/>
    </row>
    <row r="242" spans="1:12" x14ac:dyDescent="0.3">
      <c r="A242" s="61" t="s">
        <v>739</v>
      </c>
      <c r="B242" s="59" t="s">
        <v>354</v>
      </c>
      <c r="C242" s="60"/>
      <c r="D242" s="60"/>
      <c r="E242" s="60"/>
      <c r="F242" s="60"/>
      <c r="G242" s="62" t="s">
        <v>740</v>
      </c>
      <c r="H242" s="63">
        <v>0</v>
      </c>
      <c r="I242" s="63">
        <v>292.75</v>
      </c>
      <c r="J242" s="63">
        <v>0</v>
      </c>
      <c r="K242" s="63">
        <v>292.75</v>
      </c>
      <c r="L242" s="63"/>
    </row>
    <row r="243" spans="1:12" x14ac:dyDescent="0.3">
      <c r="A243" s="61" t="s">
        <v>741</v>
      </c>
      <c r="B243" s="59" t="s">
        <v>354</v>
      </c>
      <c r="C243" s="60"/>
      <c r="D243" s="60"/>
      <c r="E243" s="60"/>
      <c r="F243" s="60"/>
      <c r="G243" s="62" t="s">
        <v>742</v>
      </c>
      <c r="H243" s="63">
        <v>4215.8</v>
      </c>
      <c r="I243" s="63">
        <v>7491</v>
      </c>
      <c r="J243" s="63">
        <v>0</v>
      </c>
      <c r="K243" s="63">
        <v>11706.8</v>
      </c>
      <c r="L243" s="63"/>
    </row>
    <row r="244" spans="1:12" x14ac:dyDescent="0.3">
      <c r="A244" s="65" t="s">
        <v>354</v>
      </c>
      <c r="B244" s="59" t="s">
        <v>354</v>
      </c>
      <c r="C244" s="60"/>
      <c r="D244" s="60"/>
      <c r="E244" s="60"/>
      <c r="F244" s="60"/>
      <c r="G244" s="66" t="s">
        <v>354</v>
      </c>
      <c r="H244" s="67"/>
      <c r="I244" s="67"/>
      <c r="J244" s="67"/>
      <c r="K244" s="67"/>
      <c r="L244" s="67"/>
    </row>
    <row r="245" spans="1:12" x14ac:dyDescent="0.3">
      <c r="A245" s="54" t="s">
        <v>744</v>
      </c>
      <c r="B245" s="59" t="s">
        <v>354</v>
      </c>
      <c r="C245" s="60"/>
      <c r="D245" s="60"/>
      <c r="E245" s="60"/>
      <c r="F245" s="55" t="s">
        <v>745</v>
      </c>
      <c r="G245" s="56"/>
      <c r="H245" s="48">
        <v>23786.94</v>
      </c>
      <c r="I245" s="48">
        <v>28304.78</v>
      </c>
      <c r="J245" s="48">
        <v>0</v>
      </c>
      <c r="K245" s="48">
        <v>52091.72</v>
      </c>
      <c r="L245" s="48">
        <f>I245-J245</f>
        <v>28304.78</v>
      </c>
    </row>
    <row r="246" spans="1:12" x14ac:dyDescent="0.3">
      <c r="A246" s="61" t="s">
        <v>746</v>
      </c>
      <c r="B246" s="59" t="s">
        <v>354</v>
      </c>
      <c r="C246" s="60"/>
      <c r="D246" s="60"/>
      <c r="E246" s="60"/>
      <c r="F246" s="60"/>
      <c r="G246" s="62" t="s">
        <v>545</v>
      </c>
      <c r="H246" s="63">
        <v>3684.31</v>
      </c>
      <c r="I246" s="63">
        <v>4346.37</v>
      </c>
      <c r="J246" s="63">
        <v>0</v>
      </c>
      <c r="K246" s="63">
        <v>8030.68</v>
      </c>
      <c r="L246" s="63"/>
    </row>
    <row r="247" spans="1:12" x14ac:dyDescent="0.3">
      <c r="A247" s="61" t="s">
        <v>747</v>
      </c>
      <c r="B247" s="59" t="s">
        <v>354</v>
      </c>
      <c r="C247" s="60"/>
      <c r="D247" s="60"/>
      <c r="E247" s="60"/>
      <c r="F247" s="60"/>
      <c r="G247" s="62" t="s">
        <v>748</v>
      </c>
      <c r="H247" s="63">
        <v>1302.2</v>
      </c>
      <c r="I247" s="63">
        <v>1680.8</v>
      </c>
      <c r="J247" s="63">
        <v>0</v>
      </c>
      <c r="K247" s="63">
        <v>2983</v>
      </c>
      <c r="L247" s="63"/>
    </row>
    <row r="248" spans="1:12" x14ac:dyDescent="0.3">
      <c r="A248" s="61" t="s">
        <v>749</v>
      </c>
      <c r="B248" s="59" t="s">
        <v>354</v>
      </c>
      <c r="C248" s="60"/>
      <c r="D248" s="60"/>
      <c r="E248" s="60"/>
      <c r="F248" s="60"/>
      <c r="G248" s="62" t="s">
        <v>750</v>
      </c>
      <c r="H248" s="63">
        <v>18800.43</v>
      </c>
      <c r="I248" s="63">
        <v>22263.78</v>
      </c>
      <c r="J248" s="63">
        <v>0</v>
      </c>
      <c r="K248" s="63">
        <v>41064.21</v>
      </c>
      <c r="L248" s="63"/>
    </row>
    <row r="249" spans="1:12" x14ac:dyDescent="0.3">
      <c r="A249" s="61" t="s">
        <v>751</v>
      </c>
      <c r="B249" s="59" t="s">
        <v>354</v>
      </c>
      <c r="C249" s="60"/>
      <c r="D249" s="60"/>
      <c r="E249" s="60"/>
      <c r="F249" s="60"/>
      <c r="G249" s="62" t="s">
        <v>752</v>
      </c>
      <c r="H249" s="63">
        <v>0</v>
      </c>
      <c r="I249" s="63">
        <v>13.83</v>
      </c>
      <c r="J249" s="63">
        <v>0</v>
      </c>
      <c r="K249" s="63">
        <v>13.83</v>
      </c>
      <c r="L249" s="63"/>
    </row>
    <row r="250" spans="1:12" x14ac:dyDescent="0.3">
      <c r="A250" s="65" t="s">
        <v>354</v>
      </c>
      <c r="B250" s="59" t="s">
        <v>354</v>
      </c>
      <c r="C250" s="60"/>
      <c r="D250" s="60"/>
      <c r="E250" s="60"/>
      <c r="F250" s="60"/>
      <c r="G250" s="66" t="s">
        <v>354</v>
      </c>
      <c r="H250" s="67"/>
      <c r="I250" s="67"/>
      <c r="J250" s="67"/>
      <c r="K250" s="67"/>
      <c r="L250" s="67"/>
    </row>
    <row r="251" spans="1:12" x14ac:dyDescent="0.3">
      <c r="A251" s="54" t="s">
        <v>753</v>
      </c>
      <c r="B251" s="59" t="s">
        <v>354</v>
      </c>
      <c r="C251" s="60"/>
      <c r="D251" s="60"/>
      <c r="E251" s="60"/>
      <c r="F251" s="55" t="s">
        <v>754</v>
      </c>
      <c r="G251" s="56"/>
      <c r="H251" s="48">
        <v>17983.72</v>
      </c>
      <c r="I251" s="48">
        <v>13159.78</v>
      </c>
      <c r="J251" s="48">
        <v>678.22</v>
      </c>
      <c r="K251" s="48">
        <v>30465.279999999999</v>
      </c>
      <c r="L251" s="48">
        <f>I251-J251</f>
        <v>12481.560000000001</v>
      </c>
    </row>
    <row r="252" spans="1:12" x14ac:dyDescent="0.3">
      <c r="A252" s="61" t="s">
        <v>757</v>
      </c>
      <c r="B252" s="59" t="s">
        <v>354</v>
      </c>
      <c r="C252" s="60"/>
      <c r="D252" s="60"/>
      <c r="E252" s="60"/>
      <c r="F252" s="60"/>
      <c r="G252" s="62" t="s">
        <v>758</v>
      </c>
      <c r="H252" s="63">
        <v>18.579999999999998</v>
      </c>
      <c r="I252" s="63">
        <v>0</v>
      </c>
      <c r="J252" s="63">
        <v>0</v>
      </c>
      <c r="K252" s="63">
        <v>18.579999999999998</v>
      </c>
      <c r="L252" s="63"/>
    </row>
    <row r="253" spans="1:12" x14ac:dyDescent="0.3">
      <c r="A253" s="61" t="s">
        <v>761</v>
      </c>
      <c r="B253" s="59" t="s">
        <v>354</v>
      </c>
      <c r="C253" s="60"/>
      <c r="D253" s="60"/>
      <c r="E253" s="60"/>
      <c r="F253" s="60"/>
      <c r="G253" s="62" t="s">
        <v>762</v>
      </c>
      <c r="H253" s="63">
        <v>165</v>
      </c>
      <c r="I253" s="63">
        <v>190</v>
      </c>
      <c r="J253" s="63">
        <v>0</v>
      </c>
      <c r="K253" s="63">
        <v>355</v>
      </c>
      <c r="L253" s="63"/>
    </row>
    <row r="254" spans="1:12" x14ac:dyDescent="0.3">
      <c r="A254" s="61" t="s">
        <v>763</v>
      </c>
      <c r="B254" s="59" t="s">
        <v>354</v>
      </c>
      <c r="C254" s="60"/>
      <c r="D254" s="60"/>
      <c r="E254" s="60"/>
      <c r="F254" s="60"/>
      <c r="G254" s="62" t="s">
        <v>764</v>
      </c>
      <c r="H254" s="63">
        <v>2920.36</v>
      </c>
      <c r="I254" s="63">
        <v>712.19</v>
      </c>
      <c r="J254" s="63">
        <v>0</v>
      </c>
      <c r="K254" s="63">
        <v>3632.55</v>
      </c>
      <c r="L254" s="63"/>
    </row>
    <row r="255" spans="1:12" x14ac:dyDescent="0.3">
      <c r="A255" s="61" t="s">
        <v>765</v>
      </c>
      <c r="B255" s="59" t="s">
        <v>354</v>
      </c>
      <c r="C255" s="60"/>
      <c r="D255" s="60"/>
      <c r="E255" s="60"/>
      <c r="F255" s="60"/>
      <c r="G255" s="62" t="s">
        <v>766</v>
      </c>
      <c r="H255" s="63">
        <v>10</v>
      </c>
      <c r="I255" s="63">
        <v>0</v>
      </c>
      <c r="J255" s="63">
        <v>0</v>
      </c>
      <c r="K255" s="63">
        <v>10</v>
      </c>
      <c r="L255" s="63"/>
    </row>
    <row r="256" spans="1:12" x14ac:dyDescent="0.3">
      <c r="A256" s="61" t="s">
        <v>767</v>
      </c>
      <c r="B256" s="59" t="s">
        <v>354</v>
      </c>
      <c r="C256" s="60"/>
      <c r="D256" s="60"/>
      <c r="E256" s="60"/>
      <c r="F256" s="60"/>
      <c r="G256" s="62" t="s">
        <v>768</v>
      </c>
      <c r="H256" s="63">
        <v>0</v>
      </c>
      <c r="I256" s="63">
        <v>832.83</v>
      </c>
      <c r="J256" s="63">
        <v>0</v>
      </c>
      <c r="K256" s="63">
        <v>832.83</v>
      </c>
      <c r="L256" s="63"/>
    </row>
    <row r="257" spans="1:12" x14ac:dyDescent="0.3">
      <c r="A257" s="61" t="s">
        <v>769</v>
      </c>
      <c r="B257" s="59" t="s">
        <v>354</v>
      </c>
      <c r="C257" s="60"/>
      <c r="D257" s="60"/>
      <c r="E257" s="60"/>
      <c r="F257" s="60"/>
      <c r="G257" s="62" t="s">
        <v>770</v>
      </c>
      <c r="H257" s="63">
        <v>0</v>
      </c>
      <c r="I257" s="63">
        <v>50</v>
      </c>
      <c r="J257" s="63">
        <v>0</v>
      </c>
      <c r="K257" s="63">
        <v>50</v>
      </c>
      <c r="L257" s="63"/>
    </row>
    <row r="258" spans="1:12" x14ac:dyDescent="0.3">
      <c r="A258" s="61" t="s">
        <v>771</v>
      </c>
      <c r="B258" s="59" t="s">
        <v>354</v>
      </c>
      <c r="C258" s="60"/>
      <c r="D258" s="60"/>
      <c r="E258" s="60"/>
      <c r="F258" s="60"/>
      <c r="G258" s="62" t="s">
        <v>772</v>
      </c>
      <c r="H258" s="63">
        <v>1316.41</v>
      </c>
      <c r="I258" s="63">
        <v>457.29</v>
      </c>
      <c r="J258" s="63">
        <v>0</v>
      </c>
      <c r="K258" s="63">
        <v>1773.7</v>
      </c>
      <c r="L258" s="63"/>
    </row>
    <row r="259" spans="1:12" x14ac:dyDescent="0.3">
      <c r="A259" s="61" t="s">
        <v>774</v>
      </c>
      <c r="B259" s="59" t="s">
        <v>354</v>
      </c>
      <c r="C259" s="60"/>
      <c r="D259" s="60"/>
      <c r="E259" s="60"/>
      <c r="F259" s="60"/>
      <c r="G259" s="62" t="s">
        <v>775</v>
      </c>
      <c r="H259" s="63">
        <v>4800.9799999999996</v>
      </c>
      <c r="I259" s="63">
        <v>2629.82</v>
      </c>
      <c r="J259" s="63">
        <v>678.22</v>
      </c>
      <c r="K259" s="63">
        <v>6752.58</v>
      </c>
      <c r="L259" s="63"/>
    </row>
    <row r="260" spans="1:12" x14ac:dyDescent="0.3">
      <c r="A260" s="61" t="s">
        <v>776</v>
      </c>
      <c r="B260" s="59" t="s">
        <v>354</v>
      </c>
      <c r="C260" s="60"/>
      <c r="D260" s="60"/>
      <c r="E260" s="60"/>
      <c r="F260" s="60"/>
      <c r="G260" s="62" t="s">
        <v>777</v>
      </c>
      <c r="H260" s="63">
        <v>407.25</v>
      </c>
      <c r="I260" s="63">
        <v>326.73</v>
      </c>
      <c r="J260" s="63">
        <v>0</v>
      </c>
      <c r="K260" s="63">
        <v>733.98</v>
      </c>
      <c r="L260" s="63"/>
    </row>
    <row r="261" spans="1:12" x14ac:dyDescent="0.3">
      <c r="A261" s="61" t="s">
        <v>782</v>
      </c>
      <c r="B261" s="59" t="s">
        <v>354</v>
      </c>
      <c r="C261" s="60"/>
      <c r="D261" s="60"/>
      <c r="E261" s="60"/>
      <c r="F261" s="60"/>
      <c r="G261" s="62" t="s">
        <v>783</v>
      </c>
      <c r="H261" s="63">
        <v>1885.27</v>
      </c>
      <c r="I261" s="63">
        <v>1801</v>
      </c>
      <c r="J261" s="63">
        <v>0</v>
      </c>
      <c r="K261" s="63">
        <v>3686.27</v>
      </c>
      <c r="L261" s="63"/>
    </row>
    <row r="262" spans="1:12" x14ac:dyDescent="0.3">
      <c r="A262" s="61" t="s">
        <v>784</v>
      </c>
      <c r="B262" s="59" t="s">
        <v>354</v>
      </c>
      <c r="C262" s="60"/>
      <c r="D262" s="60"/>
      <c r="E262" s="60"/>
      <c r="F262" s="60"/>
      <c r="G262" s="62" t="s">
        <v>785</v>
      </c>
      <c r="H262" s="63">
        <v>6459.87</v>
      </c>
      <c r="I262" s="63">
        <v>6159.92</v>
      </c>
      <c r="J262" s="63">
        <v>0</v>
      </c>
      <c r="K262" s="63">
        <v>12619.79</v>
      </c>
      <c r="L262" s="63"/>
    </row>
    <row r="263" spans="1:12" x14ac:dyDescent="0.3">
      <c r="A263" s="65" t="s">
        <v>354</v>
      </c>
      <c r="B263" s="59" t="s">
        <v>354</v>
      </c>
      <c r="C263" s="60"/>
      <c r="D263" s="60"/>
      <c r="E263" s="60"/>
      <c r="F263" s="60"/>
      <c r="G263" s="66" t="s">
        <v>354</v>
      </c>
      <c r="H263" s="67"/>
      <c r="I263" s="67"/>
      <c r="J263" s="67"/>
      <c r="K263" s="67"/>
      <c r="L263" s="67"/>
    </row>
    <row r="264" spans="1:12" x14ac:dyDescent="0.3">
      <c r="A264" s="54" t="s">
        <v>786</v>
      </c>
      <c r="B264" s="59" t="s">
        <v>354</v>
      </c>
      <c r="C264" s="60"/>
      <c r="D264" s="60"/>
      <c r="E264" s="60"/>
      <c r="F264" s="55" t="s">
        <v>787</v>
      </c>
      <c r="G264" s="56"/>
      <c r="H264" s="48">
        <v>0</v>
      </c>
      <c r="I264" s="48">
        <v>896.8</v>
      </c>
      <c r="J264" s="48">
        <v>0</v>
      </c>
      <c r="K264" s="48">
        <v>896.8</v>
      </c>
      <c r="L264" s="48">
        <f>I264-J264</f>
        <v>896.8</v>
      </c>
    </row>
    <row r="265" spans="1:12" x14ac:dyDescent="0.3">
      <c r="A265" s="61" t="s">
        <v>788</v>
      </c>
      <c r="B265" s="59" t="s">
        <v>354</v>
      </c>
      <c r="C265" s="60"/>
      <c r="D265" s="60"/>
      <c r="E265" s="60"/>
      <c r="F265" s="60"/>
      <c r="G265" s="62" t="s">
        <v>789</v>
      </c>
      <c r="H265" s="63">
        <v>0</v>
      </c>
      <c r="I265" s="63">
        <v>896.8</v>
      </c>
      <c r="J265" s="63">
        <v>0</v>
      </c>
      <c r="K265" s="63">
        <v>896.8</v>
      </c>
      <c r="L265" s="63"/>
    </row>
    <row r="266" spans="1:12" x14ac:dyDescent="0.3">
      <c r="A266" s="65" t="s">
        <v>354</v>
      </c>
      <c r="B266" s="59" t="s">
        <v>354</v>
      </c>
      <c r="C266" s="60"/>
      <c r="D266" s="60"/>
      <c r="E266" s="60"/>
      <c r="F266" s="60"/>
      <c r="G266" s="66" t="s">
        <v>354</v>
      </c>
      <c r="H266" s="67"/>
      <c r="I266" s="67"/>
      <c r="J266" s="67"/>
      <c r="K266" s="67"/>
      <c r="L266" s="67"/>
    </row>
    <row r="267" spans="1:12" x14ac:dyDescent="0.3">
      <c r="A267" s="54" t="s">
        <v>792</v>
      </c>
      <c r="B267" s="58" t="s">
        <v>354</v>
      </c>
      <c r="C267" s="55" t="s">
        <v>793</v>
      </c>
      <c r="D267" s="56"/>
      <c r="E267" s="56"/>
      <c r="F267" s="56"/>
      <c r="G267" s="56"/>
      <c r="H267" s="48">
        <v>44046.39</v>
      </c>
      <c r="I267" s="48">
        <v>81832.77</v>
      </c>
      <c r="J267" s="48">
        <v>0</v>
      </c>
      <c r="K267" s="48">
        <v>125879.16</v>
      </c>
      <c r="L267" s="48">
        <f>I267-J267</f>
        <v>81832.77</v>
      </c>
    </row>
    <row r="268" spans="1:12" x14ac:dyDescent="0.3">
      <c r="A268" s="54" t="s">
        <v>794</v>
      </c>
      <c r="B268" s="59" t="s">
        <v>354</v>
      </c>
      <c r="C268" s="60"/>
      <c r="D268" s="55" t="s">
        <v>793</v>
      </c>
      <c r="E268" s="56"/>
      <c r="F268" s="56"/>
      <c r="G268" s="56"/>
      <c r="H268" s="48">
        <v>44046.39</v>
      </c>
      <c r="I268" s="48">
        <v>81832.77</v>
      </c>
      <c r="J268" s="48">
        <v>0</v>
      </c>
      <c r="K268" s="48">
        <v>125879.16</v>
      </c>
      <c r="L268" s="48"/>
    </row>
    <row r="269" spans="1:12" x14ac:dyDescent="0.3">
      <c r="A269" s="54" t="s">
        <v>795</v>
      </c>
      <c r="B269" s="59" t="s">
        <v>354</v>
      </c>
      <c r="C269" s="60"/>
      <c r="D269" s="60"/>
      <c r="E269" s="55" t="s">
        <v>793</v>
      </c>
      <c r="F269" s="56"/>
      <c r="G269" s="56"/>
      <c r="H269" s="48">
        <v>44046.39</v>
      </c>
      <c r="I269" s="48">
        <v>81832.77</v>
      </c>
      <c r="J269" s="48">
        <v>0</v>
      </c>
      <c r="K269" s="48">
        <v>125879.16</v>
      </c>
      <c r="L269" s="48"/>
    </row>
    <row r="270" spans="1:12" x14ac:dyDescent="0.3">
      <c r="A270" s="54" t="s">
        <v>796</v>
      </c>
      <c r="B270" s="59" t="s">
        <v>354</v>
      </c>
      <c r="C270" s="60"/>
      <c r="D270" s="60"/>
      <c r="E270" s="60"/>
      <c r="F270" s="55" t="s">
        <v>797</v>
      </c>
      <c r="G270" s="56"/>
      <c r="H270" s="48">
        <v>36138.879999999997</v>
      </c>
      <c r="I270" s="48">
        <v>66232.61</v>
      </c>
      <c r="J270" s="48">
        <v>0</v>
      </c>
      <c r="K270" s="48">
        <v>102371.49</v>
      </c>
      <c r="L270" s="48">
        <f>I270-J270</f>
        <v>66232.61</v>
      </c>
    </row>
    <row r="271" spans="1:12" x14ac:dyDescent="0.3">
      <c r="A271" s="61" t="s">
        <v>798</v>
      </c>
      <c r="B271" s="59" t="s">
        <v>354</v>
      </c>
      <c r="C271" s="60"/>
      <c r="D271" s="60"/>
      <c r="E271" s="60"/>
      <c r="F271" s="60"/>
      <c r="G271" s="62" t="s">
        <v>799</v>
      </c>
      <c r="H271" s="63">
        <v>0</v>
      </c>
      <c r="I271" s="63">
        <v>9735.06</v>
      </c>
      <c r="J271" s="63">
        <v>0</v>
      </c>
      <c r="K271" s="63">
        <v>9735.06</v>
      </c>
      <c r="L271" s="63"/>
    </row>
    <row r="272" spans="1:12" x14ac:dyDescent="0.3">
      <c r="A272" s="61" t="s">
        <v>804</v>
      </c>
      <c r="B272" s="59" t="s">
        <v>354</v>
      </c>
      <c r="C272" s="60"/>
      <c r="D272" s="60"/>
      <c r="E272" s="60"/>
      <c r="F272" s="60"/>
      <c r="G272" s="62" t="s">
        <v>805</v>
      </c>
      <c r="H272" s="63">
        <v>7276</v>
      </c>
      <c r="I272" s="63">
        <v>7276</v>
      </c>
      <c r="J272" s="63">
        <v>0</v>
      </c>
      <c r="K272" s="63">
        <v>14552</v>
      </c>
      <c r="L272" s="63"/>
    </row>
    <row r="273" spans="1:12" x14ac:dyDescent="0.3">
      <c r="A273" s="61" t="s">
        <v>806</v>
      </c>
      <c r="B273" s="59" t="s">
        <v>354</v>
      </c>
      <c r="C273" s="60"/>
      <c r="D273" s="60"/>
      <c r="E273" s="60"/>
      <c r="F273" s="60"/>
      <c r="G273" s="62" t="s">
        <v>807</v>
      </c>
      <c r="H273" s="63">
        <v>379.46</v>
      </c>
      <c r="I273" s="63">
        <v>645.87</v>
      </c>
      <c r="J273" s="63">
        <v>0</v>
      </c>
      <c r="K273" s="63">
        <v>1025.33</v>
      </c>
      <c r="L273" s="63"/>
    </row>
    <row r="274" spans="1:12" x14ac:dyDescent="0.3">
      <c r="A274" s="61" t="s">
        <v>808</v>
      </c>
      <c r="B274" s="59" t="s">
        <v>354</v>
      </c>
      <c r="C274" s="60"/>
      <c r="D274" s="60"/>
      <c r="E274" s="60"/>
      <c r="F274" s="60"/>
      <c r="G274" s="62" t="s">
        <v>809</v>
      </c>
      <c r="H274" s="63">
        <v>4467.01</v>
      </c>
      <c r="I274" s="63">
        <v>5680.21</v>
      </c>
      <c r="J274" s="63">
        <v>0</v>
      </c>
      <c r="K274" s="63">
        <v>10147.219999999999</v>
      </c>
      <c r="L274" s="63"/>
    </row>
    <row r="275" spans="1:12" x14ac:dyDescent="0.3">
      <c r="A275" s="61" t="s">
        <v>810</v>
      </c>
      <c r="B275" s="59" t="s">
        <v>354</v>
      </c>
      <c r="C275" s="60"/>
      <c r="D275" s="60"/>
      <c r="E275" s="60"/>
      <c r="F275" s="60"/>
      <c r="G275" s="62" t="s">
        <v>811</v>
      </c>
      <c r="H275" s="63">
        <v>24016.41</v>
      </c>
      <c r="I275" s="63">
        <v>42840.47</v>
      </c>
      <c r="J275" s="63">
        <v>0</v>
      </c>
      <c r="K275" s="63">
        <v>66856.88</v>
      </c>
      <c r="L275" s="63"/>
    </row>
    <row r="276" spans="1:12" x14ac:dyDescent="0.3">
      <c r="A276" s="61" t="s">
        <v>812</v>
      </c>
      <c r="B276" s="59" t="s">
        <v>354</v>
      </c>
      <c r="C276" s="60"/>
      <c r="D276" s="60"/>
      <c r="E276" s="60"/>
      <c r="F276" s="60"/>
      <c r="G276" s="62" t="s">
        <v>813</v>
      </c>
      <c r="H276" s="63">
        <v>0</v>
      </c>
      <c r="I276" s="63">
        <v>55</v>
      </c>
      <c r="J276" s="63">
        <v>0</v>
      </c>
      <c r="K276" s="63">
        <v>55</v>
      </c>
      <c r="L276" s="63"/>
    </row>
    <row r="277" spans="1:12" x14ac:dyDescent="0.3">
      <c r="A277" s="65" t="s">
        <v>354</v>
      </c>
      <c r="B277" s="59" t="s">
        <v>354</v>
      </c>
      <c r="C277" s="60"/>
      <c r="D277" s="60"/>
      <c r="E277" s="60"/>
      <c r="F277" s="60"/>
      <c r="G277" s="66" t="s">
        <v>354</v>
      </c>
      <c r="H277" s="67"/>
      <c r="I277" s="67"/>
      <c r="J277" s="67"/>
      <c r="K277" s="67"/>
      <c r="L277" s="67"/>
    </row>
    <row r="278" spans="1:12" x14ac:dyDescent="0.3">
      <c r="A278" s="54" t="s">
        <v>814</v>
      </c>
      <c r="B278" s="59" t="s">
        <v>354</v>
      </c>
      <c r="C278" s="60"/>
      <c r="D278" s="60"/>
      <c r="E278" s="60"/>
      <c r="F278" s="55" t="s">
        <v>815</v>
      </c>
      <c r="G278" s="56"/>
      <c r="H278" s="48">
        <v>3181.42</v>
      </c>
      <c r="I278" s="48">
        <v>3348.92</v>
      </c>
      <c r="J278" s="48">
        <v>0</v>
      </c>
      <c r="K278" s="48">
        <v>6530.34</v>
      </c>
      <c r="L278" s="48">
        <f>I278-J278</f>
        <v>3348.92</v>
      </c>
    </row>
    <row r="279" spans="1:12" x14ac:dyDescent="0.3">
      <c r="A279" s="61" t="s">
        <v>816</v>
      </c>
      <c r="B279" s="59" t="s">
        <v>354</v>
      </c>
      <c r="C279" s="60"/>
      <c r="D279" s="60"/>
      <c r="E279" s="60"/>
      <c r="F279" s="60"/>
      <c r="G279" s="62" t="s">
        <v>817</v>
      </c>
      <c r="H279" s="63">
        <v>3181.42</v>
      </c>
      <c r="I279" s="63">
        <v>3348.92</v>
      </c>
      <c r="J279" s="63">
        <v>0</v>
      </c>
      <c r="K279" s="63">
        <v>6530.34</v>
      </c>
      <c r="L279" s="63"/>
    </row>
    <row r="280" spans="1:12" x14ac:dyDescent="0.3">
      <c r="A280" s="65" t="s">
        <v>354</v>
      </c>
      <c r="B280" s="59" t="s">
        <v>354</v>
      </c>
      <c r="C280" s="60"/>
      <c r="D280" s="60"/>
      <c r="E280" s="60"/>
      <c r="F280" s="60"/>
      <c r="G280" s="66" t="s">
        <v>354</v>
      </c>
      <c r="H280" s="67"/>
      <c r="I280" s="67"/>
      <c r="J280" s="67"/>
      <c r="K280" s="67"/>
      <c r="L280" s="67"/>
    </row>
    <row r="281" spans="1:12" x14ac:dyDescent="0.3">
      <c r="A281" s="54" t="s">
        <v>818</v>
      </c>
      <c r="B281" s="59" t="s">
        <v>354</v>
      </c>
      <c r="C281" s="60"/>
      <c r="D281" s="60"/>
      <c r="E281" s="60"/>
      <c r="F281" s="55" t="s">
        <v>819</v>
      </c>
      <c r="G281" s="56"/>
      <c r="H281" s="48">
        <v>4649.09</v>
      </c>
      <c r="I281" s="48">
        <v>4199.24</v>
      </c>
      <c r="J281" s="48">
        <v>0</v>
      </c>
      <c r="K281" s="48">
        <v>8848.33</v>
      </c>
      <c r="L281" s="48">
        <f>I281-J281</f>
        <v>4199.24</v>
      </c>
    </row>
    <row r="282" spans="1:12" x14ac:dyDescent="0.3">
      <c r="A282" s="61" t="s">
        <v>820</v>
      </c>
      <c r="B282" s="59" t="s">
        <v>354</v>
      </c>
      <c r="C282" s="60"/>
      <c r="D282" s="60"/>
      <c r="E282" s="60"/>
      <c r="F282" s="60"/>
      <c r="G282" s="62" t="s">
        <v>821</v>
      </c>
      <c r="H282" s="63">
        <v>4649.09</v>
      </c>
      <c r="I282" s="63">
        <v>4199.24</v>
      </c>
      <c r="J282" s="63">
        <v>0</v>
      </c>
      <c r="K282" s="63">
        <v>8848.33</v>
      </c>
      <c r="L282" s="63"/>
    </row>
    <row r="283" spans="1:12" x14ac:dyDescent="0.3">
      <c r="A283" s="65" t="s">
        <v>354</v>
      </c>
      <c r="B283" s="59" t="s">
        <v>354</v>
      </c>
      <c r="C283" s="60"/>
      <c r="D283" s="60"/>
      <c r="E283" s="60"/>
      <c r="F283" s="60"/>
      <c r="G283" s="66" t="s">
        <v>354</v>
      </c>
      <c r="H283" s="67"/>
      <c r="I283" s="67"/>
      <c r="J283" s="67"/>
      <c r="K283" s="67"/>
      <c r="L283" s="67"/>
    </row>
    <row r="284" spans="1:12" x14ac:dyDescent="0.3">
      <c r="A284" s="54" t="s">
        <v>826</v>
      </c>
      <c r="B284" s="59" t="s">
        <v>354</v>
      </c>
      <c r="C284" s="60"/>
      <c r="D284" s="60"/>
      <c r="E284" s="60"/>
      <c r="F284" s="55" t="s">
        <v>787</v>
      </c>
      <c r="G284" s="56"/>
      <c r="H284" s="48">
        <v>77</v>
      </c>
      <c r="I284" s="48">
        <v>8052</v>
      </c>
      <c r="J284" s="48">
        <v>0</v>
      </c>
      <c r="K284" s="48">
        <v>8129</v>
      </c>
      <c r="L284" s="48">
        <f>I284-J284</f>
        <v>8052</v>
      </c>
    </row>
    <row r="285" spans="1:12" x14ac:dyDescent="0.3">
      <c r="A285" s="61" t="s">
        <v>830</v>
      </c>
      <c r="B285" s="59" t="s">
        <v>354</v>
      </c>
      <c r="C285" s="60"/>
      <c r="D285" s="60"/>
      <c r="E285" s="60"/>
      <c r="F285" s="60"/>
      <c r="G285" s="62" t="s">
        <v>831</v>
      </c>
      <c r="H285" s="63">
        <v>0</v>
      </c>
      <c r="I285" s="63">
        <v>7920</v>
      </c>
      <c r="J285" s="63">
        <v>0</v>
      </c>
      <c r="K285" s="63">
        <v>7920</v>
      </c>
      <c r="L285" s="63">
        <f t="shared" ref="L285:L286" si="2">I285-J285</f>
        <v>7920</v>
      </c>
    </row>
    <row r="286" spans="1:12" x14ac:dyDescent="0.3">
      <c r="A286" s="61" t="s">
        <v>832</v>
      </c>
      <c r="B286" s="59" t="s">
        <v>354</v>
      </c>
      <c r="C286" s="60"/>
      <c r="D286" s="60"/>
      <c r="E286" s="60"/>
      <c r="F286" s="60"/>
      <c r="G286" s="62" t="s">
        <v>791</v>
      </c>
      <c r="H286" s="63">
        <v>77</v>
      </c>
      <c r="I286" s="63">
        <v>132</v>
      </c>
      <c r="J286" s="63">
        <v>0</v>
      </c>
      <c r="K286" s="63">
        <v>209</v>
      </c>
      <c r="L286" s="63">
        <f t="shared" si="2"/>
        <v>132</v>
      </c>
    </row>
    <row r="287" spans="1:12" x14ac:dyDescent="0.3">
      <c r="A287" s="65" t="s">
        <v>354</v>
      </c>
      <c r="B287" s="59" t="s">
        <v>354</v>
      </c>
      <c r="C287" s="60"/>
      <c r="D287" s="60"/>
      <c r="E287" s="60"/>
      <c r="F287" s="60"/>
      <c r="G287" s="66" t="s">
        <v>354</v>
      </c>
      <c r="H287" s="67"/>
      <c r="I287" s="67"/>
      <c r="J287" s="67"/>
      <c r="K287" s="67"/>
      <c r="L287" s="67"/>
    </row>
    <row r="288" spans="1:12" x14ac:dyDescent="0.3">
      <c r="A288" s="54" t="s">
        <v>833</v>
      </c>
      <c r="B288" s="58" t="s">
        <v>354</v>
      </c>
      <c r="C288" s="55" t="s">
        <v>834</v>
      </c>
      <c r="D288" s="56"/>
      <c r="E288" s="56"/>
      <c r="F288" s="56"/>
      <c r="G288" s="56"/>
      <c r="H288" s="48">
        <v>6799.06</v>
      </c>
      <c r="I288" s="48">
        <v>10023.280000000001</v>
      </c>
      <c r="J288" s="48">
        <v>0.04</v>
      </c>
      <c r="K288" s="48">
        <v>16822.3</v>
      </c>
      <c r="L288" s="48">
        <f>I288-J288</f>
        <v>10023.24</v>
      </c>
    </row>
    <row r="289" spans="1:12" x14ac:dyDescent="0.3">
      <c r="A289" s="54" t="s">
        <v>835</v>
      </c>
      <c r="B289" s="59" t="s">
        <v>354</v>
      </c>
      <c r="C289" s="60"/>
      <c r="D289" s="55" t="s">
        <v>834</v>
      </c>
      <c r="E289" s="56"/>
      <c r="F289" s="56"/>
      <c r="G289" s="56"/>
      <c r="H289" s="48">
        <v>6799.06</v>
      </c>
      <c r="I289" s="48">
        <v>10023.280000000001</v>
      </c>
      <c r="J289" s="48">
        <v>0.04</v>
      </c>
      <c r="K289" s="48">
        <v>16822.3</v>
      </c>
      <c r="L289" s="48"/>
    </row>
    <row r="290" spans="1:12" x14ac:dyDescent="0.3">
      <c r="A290" s="54" t="s">
        <v>836</v>
      </c>
      <c r="B290" s="59" t="s">
        <v>354</v>
      </c>
      <c r="C290" s="60"/>
      <c r="D290" s="60"/>
      <c r="E290" s="55" t="s">
        <v>837</v>
      </c>
      <c r="F290" s="56"/>
      <c r="G290" s="56"/>
      <c r="H290" s="48">
        <v>6799.06</v>
      </c>
      <c r="I290" s="48">
        <v>10023.280000000001</v>
      </c>
      <c r="J290" s="48">
        <v>0.04</v>
      </c>
      <c r="K290" s="48">
        <v>16822.3</v>
      </c>
      <c r="L290" s="48"/>
    </row>
    <row r="291" spans="1:12" x14ac:dyDescent="0.3">
      <c r="A291" s="54" t="s">
        <v>838</v>
      </c>
      <c r="B291" s="59" t="s">
        <v>354</v>
      </c>
      <c r="C291" s="60"/>
      <c r="D291" s="60"/>
      <c r="E291" s="60"/>
      <c r="F291" s="55" t="s">
        <v>839</v>
      </c>
      <c r="G291" s="56"/>
      <c r="H291" s="48">
        <v>5340.69</v>
      </c>
      <c r="I291" s="48">
        <v>5340.72</v>
      </c>
      <c r="J291" s="48">
        <v>0</v>
      </c>
      <c r="K291" s="48">
        <v>10681.41</v>
      </c>
      <c r="L291" s="48">
        <f>I291-J291</f>
        <v>5340.72</v>
      </c>
    </row>
    <row r="292" spans="1:12" x14ac:dyDescent="0.3">
      <c r="A292" s="61" t="s">
        <v>840</v>
      </c>
      <c r="B292" s="59" t="s">
        <v>354</v>
      </c>
      <c r="C292" s="60"/>
      <c r="D292" s="60"/>
      <c r="E292" s="60"/>
      <c r="F292" s="60"/>
      <c r="G292" s="62" t="s">
        <v>841</v>
      </c>
      <c r="H292" s="63">
        <v>5340.69</v>
      </c>
      <c r="I292" s="63">
        <v>5340.72</v>
      </c>
      <c r="J292" s="63">
        <v>0</v>
      </c>
      <c r="K292" s="63">
        <v>10681.41</v>
      </c>
      <c r="L292" s="63"/>
    </row>
    <row r="293" spans="1:12" x14ac:dyDescent="0.3">
      <c r="A293" s="65" t="s">
        <v>354</v>
      </c>
      <c r="B293" s="59" t="s">
        <v>354</v>
      </c>
      <c r="C293" s="60"/>
      <c r="D293" s="60"/>
      <c r="E293" s="60"/>
      <c r="F293" s="60"/>
      <c r="G293" s="66" t="s">
        <v>354</v>
      </c>
      <c r="H293" s="67"/>
      <c r="I293" s="67"/>
      <c r="J293" s="67"/>
      <c r="K293" s="67"/>
      <c r="L293" s="67"/>
    </row>
    <row r="294" spans="1:12" x14ac:dyDescent="0.3">
      <c r="A294" s="54" t="s">
        <v>846</v>
      </c>
      <c r="B294" s="59" t="s">
        <v>354</v>
      </c>
      <c r="C294" s="60"/>
      <c r="D294" s="60"/>
      <c r="E294" s="60"/>
      <c r="F294" s="55" t="s">
        <v>847</v>
      </c>
      <c r="G294" s="56"/>
      <c r="H294" s="48">
        <v>0</v>
      </c>
      <c r="I294" s="48">
        <v>3224.14</v>
      </c>
      <c r="J294" s="48">
        <v>0</v>
      </c>
      <c r="K294" s="48">
        <v>3224.14</v>
      </c>
      <c r="L294" s="48">
        <f>I294-J294</f>
        <v>3224.14</v>
      </c>
    </row>
    <row r="295" spans="1:12" x14ac:dyDescent="0.3">
      <c r="A295" s="61" t="s">
        <v>848</v>
      </c>
      <c r="B295" s="59" t="s">
        <v>354</v>
      </c>
      <c r="C295" s="60"/>
      <c r="D295" s="60"/>
      <c r="E295" s="60"/>
      <c r="F295" s="60"/>
      <c r="G295" s="62" t="s">
        <v>849</v>
      </c>
      <c r="H295" s="63">
        <v>0</v>
      </c>
      <c r="I295" s="63">
        <v>3224.14</v>
      </c>
      <c r="J295" s="63">
        <v>0</v>
      </c>
      <c r="K295" s="63">
        <v>3224.14</v>
      </c>
      <c r="L295" s="63"/>
    </row>
    <row r="296" spans="1:12" x14ac:dyDescent="0.3">
      <c r="A296" s="65" t="s">
        <v>354</v>
      </c>
      <c r="B296" s="59" t="s">
        <v>354</v>
      </c>
      <c r="C296" s="60"/>
      <c r="D296" s="60"/>
      <c r="E296" s="60"/>
      <c r="F296" s="60"/>
      <c r="G296" s="66" t="s">
        <v>354</v>
      </c>
      <c r="H296" s="67"/>
      <c r="I296" s="67"/>
      <c r="J296" s="67"/>
      <c r="K296" s="67"/>
      <c r="L296" s="67"/>
    </row>
    <row r="297" spans="1:12" x14ac:dyDescent="0.3">
      <c r="A297" s="54" t="s">
        <v>850</v>
      </c>
      <c r="B297" s="59" t="s">
        <v>354</v>
      </c>
      <c r="C297" s="60"/>
      <c r="D297" s="60"/>
      <c r="E297" s="60"/>
      <c r="F297" s="55" t="s">
        <v>787</v>
      </c>
      <c r="G297" s="56"/>
      <c r="H297" s="48">
        <v>1458.37</v>
      </c>
      <c r="I297" s="48">
        <v>1458.42</v>
      </c>
      <c r="J297" s="48">
        <v>0.04</v>
      </c>
      <c r="K297" s="48">
        <v>2916.75</v>
      </c>
      <c r="L297" s="48">
        <f>I297-J297</f>
        <v>1458.38</v>
      </c>
    </row>
    <row r="298" spans="1:12" x14ac:dyDescent="0.3">
      <c r="A298" s="61" t="s">
        <v>852</v>
      </c>
      <c r="B298" s="59" t="s">
        <v>354</v>
      </c>
      <c r="C298" s="60"/>
      <c r="D298" s="60"/>
      <c r="E298" s="60"/>
      <c r="F298" s="60"/>
      <c r="G298" s="62" t="s">
        <v>853</v>
      </c>
      <c r="H298" s="63">
        <v>1458.37</v>
      </c>
      <c r="I298" s="63">
        <v>1458.42</v>
      </c>
      <c r="J298" s="63">
        <v>0.04</v>
      </c>
      <c r="K298" s="63">
        <v>2916.75</v>
      </c>
      <c r="L298" s="63"/>
    </row>
    <row r="299" spans="1:12" x14ac:dyDescent="0.3">
      <c r="A299" s="54" t="s">
        <v>354</v>
      </c>
      <c r="B299" s="59" t="s">
        <v>354</v>
      </c>
      <c r="C299" s="60"/>
      <c r="D299" s="60"/>
      <c r="E299" s="55" t="s">
        <v>354</v>
      </c>
      <c r="F299" s="56"/>
      <c r="G299" s="56"/>
      <c r="H299" s="53"/>
      <c r="I299" s="53"/>
      <c r="J299" s="53"/>
      <c r="K299" s="53"/>
      <c r="L299" s="53"/>
    </row>
    <row r="300" spans="1:12" x14ac:dyDescent="0.3">
      <c r="A300" s="54" t="s">
        <v>854</v>
      </c>
      <c r="B300" s="58" t="s">
        <v>354</v>
      </c>
      <c r="C300" s="55" t="s">
        <v>855</v>
      </c>
      <c r="D300" s="56"/>
      <c r="E300" s="56"/>
      <c r="F300" s="56"/>
      <c r="G300" s="56"/>
      <c r="H300" s="48">
        <v>3150.08</v>
      </c>
      <c r="I300" s="48">
        <v>31561.599999999999</v>
      </c>
      <c r="J300" s="48">
        <v>0</v>
      </c>
      <c r="K300" s="48">
        <v>34711.68</v>
      </c>
      <c r="L300" s="48">
        <f>I300-J300</f>
        <v>31561.599999999999</v>
      </c>
    </row>
    <row r="301" spans="1:12" x14ac:dyDescent="0.3">
      <c r="A301" s="54" t="s">
        <v>856</v>
      </c>
      <c r="B301" s="59" t="s">
        <v>354</v>
      </c>
      <c r="C301" s="60"/>
      <c r="D301" s="55" t="s">
        <v>855</v>
      </c>
      <c r="E301" s="56"/>
      <c r="F301" s="56"/>
      <c r="G301" s="56"/>
      <c r="H301" s="48">
        <v>3150.08</v>
      </c>
      <c r="I301" s="48">
        <v>31561.599999999999</v>
      </c>
      <c r="J301" s="48">
        <v>0</v>
      </c>
      <c r="K301" s="48">
        <v>34711.68</v>
      </c>
      <c r="L301" s="48"/>
    </row>
    <row r="302" spans="1:12" x14ac:dyDescent="0.3">
      <c r="A302" s="54" t="s">
        <v>857</v>
      </c>
      <c r="B302" s="59" t="s">
        <v>354</v>
      </c>
      <c r="C302" s="60"/>
      <c r="D302" s="60"/>
      <c r="E302" s="55" t="s">
        <v>855</v>
      </c>
      <c r="F302" s="56"/>
      <c r="G302" s="56"/>
      <c r="H302" s="48">
        <v>3150.08</v>
      </c>
      <c r="I302" s="48">
        <v>31561.599999999999</v>
      </c>
      <c r="J302" s="48">
        <v>0</v>
      </c>
      <c r="K302" s="48">
        <v>34711.68</v>
      </c>
      <c r="L302" s="48"/>
    </row>
    <row r="303" spans="1:12" x14ac:dyDescent="0.3">
      <c r="A303" s="54" t="s">
        <v>858</v>
      </c>
      <c r="B303" s="59" t="s">
        <v>354</v>
      </c>
      <c r="C303" s="60"/>
      <c r="D303" s="60"/>
      <c r="E303" s="60"/>
      <c r="F303" s="55" t="s">
        <v>843</v>
      </c>
      <c r="G303" s="56"/>
      <c r="H303" s="48">
        <v>149.75</v>
      </c>
      <c r="I303" s="48">
        <v>25351.74</v>
      </c>
      <c r="J303" s="48">
        <v>0</v>
      </c>
      <c r="K303" s="48">
        <v>25501.49</v>
      </c>
      <c r="L303" s="48">
        <f>I303-J303</f>
        <v>25351.74</v>
      </c>
    </row>
    <row r="304" spans="1:12" x14ac:dyDescent="0.3">
      <c r="A304" s="61" t="s">
        <v>859</v>
      </c>
      <c r="B304" s="59" t="s">
        <v>354</v>
      </c>
      <c r="C304" s="60"/>
      <c r="D304" s="60"/>
      <c r="E304" s="60"/>
      <c r="F304" s="60"/>
      <c r="G304" s="62" t="s">
        <v>860</v>
      </c>
      <c r="H304" s="63">
        <v>149.75</v>
      </c>
      <c r="I304" s="63">
        <v>25351.74</v>
      </c>
      <c r="J304" s="63">
        <v>0</v>
      </c>
      <c r="K304" s="63">
        <v>25501.49</v>
      </c>
      <c r="L304" s="63"/>
    </row>
    <row r="305" spans="1:12" x14ac:dyDescent="0.3">
      <c r="A305" s="65" t="s">
        <v>354</v>
      </c>
      <c r="B305" s="59" t="s">
        <v>354</v>
      </c>
      <c r="C305" s="60"/>
      <c r="D305" s="60"/>
      <c r="E305" s="60"/>
      <c r="F305" s="60"/>
      <c r="G305" s="66" t="s">
        <v>354</v>
      </c>
      <c r="H305" s="67"/>
      <c r="I305" s="67"/>
      <c r="J305" s="67"/>
      <c r="K305" s="67"/>
      <c r="L305" s="67"/>
    </row>
    <row r="306" spans="1:12" x14ac:dyDescent="0.3">
      <c r="A306" s="54" t="s">
        <v>861</v>
      </c>
      <c r="B306" s="59" t="s">
        <v>354</v>
      </c>
      <c r="C306" s="60"/>
      <c r="D306" s="60"/>
      <c r="E306" s="60"/>
      <c r="F306" s="55" t="s">
        <v>862</v>
      </c>
      <c r="G306" s="56"/>
      <c r="H306" s="48">
        <v>3000.33</v>
      </c>
      <c r="I306" s="48">
        <v>6209.86</v>
      </c>
      <c r="J306" s="48">
        <v>0</v>
      </c>
      <c r="K306" s="48">
        <v>9210.19</v>
      </c>
      <c r="L306" s="48">
        <f>I306-J306</f>
        <v>6209.86</v>
      </c>
    </row>
    <row r="307" spans="1:12" x14ac:dyDescent="0.3">
      <c r="A307" s="61" t="s">
        <v>863</v>
      </c>
      <c r="B307" s="59" t="s">
        <v>354</v>
      </c>
      <c r="C307" s="60"/>
      <c r="D307" s="60"/>
      <c r="E307" s="60"/>
      <c r="F307" s="60"/>
      <c r="G307" s="62" t="s">
        <v>864</v>
      </c>
      <c r="H307" s="63">
        <v>0</v>
      </c>
      <c r="I307" s="63">
        <v>400</v>
      </c>
      <c r="J307" s="63">
        <v>0</v>
      </c>
      <c r="K307" s="63">
        <v>400</v>
      </c>
      <c r="L307" s="63">
        <f t="shared" ref="L307:L308" si="3">I307-J307</f>
        <v>400</v>
      </c>
    </row>
    <row r="308" spans="1:12" x14ac:dyDescent="0.3">
      <c r="A308" s="61" t="s">
        <v>865</v>
      </c>
      <c r="B308" s="59" t="s">
        <v>354</v>
      </c>
      <c r="C308" s="60"/>
      <c r="D308" s="60"/>
      <c r="E308" s="60"/>
      <c r="F308" s="60"/>
      <c r="G308" s="62" t="s">
        <v>866</v>
      </c>
      <c r="H308" s="63">
        <v>3000.33</v>
      </c>
      <c r="I308" s="63">
        <v>5809.86</v>
      </c>
      <c r="J308" s="63">
        <v>0</v>
      </c>
      <c r="K308" s="63">
        <v>8810.19</v>
      </c>
      <c r="L308" s="63">
        <f t="shared" si="3"/>
        <v>5809.86</v>
      </c>
    </row>
    <row r="309" spans="1:12" x14ac:dyDescent="0.3">
      <c r="A309" s="65" t="s">
        <v>354</v>
      </c>
      <c r="B309" s="59" t="s">
        <v>354</v>
      </c>
      <c r="C309" s="60"/>
      <c r="D309" s="60"/>
      <c r="E309" s="60"/>
      <c r="F309" s="60"/>
      <c r="G309" s="66" t="s">
        <v>354</v>
      </c>
      <c r="H309" s="67"/>
      <c r="I309" s="67"/>
      <c r="J309" s="67"/>
      <c r="K309" s="67"/>
      <c r="L309" s="67"/>
    </row>
    <row r="310" spans="1:12" x14ac:dyDescent="0.3">
      <c r="A310" s="54" t="s">
        <v>870</v>
      </c>
      <c r="B310" s="58" t="s">
        <v>354</v>
      </c>
      <c r="C310" s="55" t="s">
        <v>871</v>
      </c>
      <c r="D310" s="56"/>
      <c r="E310" s="56"/>
      <c r="F310" s="56"/>
      <c r="G310" s="56"/>
      <c r="H310" s="48">
        <v>28074.49</v>
      </c>
      <c r="I310" s="48">
        <v>88364.98</v>
      </c>
      <c r="J310" s="48">
        <v>0</v>
      </c>
      <c r="K310" s="48">
        <v>116439.47</v>
      </c>
      <c r="L310" s="48">
        <f>I310-J310</f>
        <v>88364.98</v>
      </c>
    </row>
    <row r="311" spans="1:12" x14ac:dyDescent="0.3">
      <c r="A311" s="54" t="s">
        <v>872</v>
      </c>
      <c r="B311" s="59" t="s">
        <v>354</v>
      </c>
      <c r="C311" s="60"/>
      <c r="D311" s="55" t="s">
        <v>871</v>
      </c>
      <c r="E311" s="56"/>
      <c r="F311" s="56"/>
      <c r="G311" s="56"/>
      <c r="H311" s="48">
        <v>28074.49</v>
      </c>
      <c r="I311" s="48">
        <v>88364.98</v>
      </c>
      <c r="J311" s="48">
        <v>0</v>
      </c>
      <c r="K311" s="48">
        <v>116439.47</v>
      </c>
      <c r="L311" s="48"/>
    </row>
    <row r="312" spans="1:12" x14ac:dyDescent="0.3">
      <c r="A312" s="54" t="s">
        <v>873</v>
      </c>
      <c r="B312" s="59" t="s">
        <v>354</v>
      </c>
      <c r="C312" s="60"/>
      <c r="D312" s="60"/>
      <c r="E312" s="55" t="s">
        <v>871</v>
      </c>
      <c r="F312" s="56"/>
      <c r="G312" s="56"/>
      <c r="H312" s="48">
        <v>28074.49</v>
      </c>
      <c r="I312" s="48">
        <v>88364.98</v>
      </c>
      <c r="J312" s="48">
        <v>0</v>
      </c>
      <c r="K312" s="48">
        <v>116439.47</v>
      </c>
      <c r="L312" s="48"/>
    </row>
    <row r="313" spans="1:12" x14ac:dyDescent="0.3">
      <c r="A313" s="54" t="s">
        <v>874</v>
      </c>
      <c r="B313" s="59" t="s">
        <v>354</v>
      </c>
      <c r="C313" s="60"/>
      <c r="D313" s="60"/>
      <c r="E313" s="60"/>
      <c r="F313" s="55" t="s">
        <v>875</v>
      </c>
      <c r="G313" s="56"/>
      <c r="H313" s="48">
        <v>0</v>
      </c>
      <c r="I313" s="48">
        <v>3000</v>
      </c>
      <c r="J313" s="48">
        <v>0</v>
      </c>
      <c r="K313" s="48">
        <v>3000</v>
      </c>
      <c r="L313" s="48">
        <f>I313-J313</f>
        <v>3000</v>
      </c>
    </row>
    <row r="314" spans="1:12" x14ac:dyDescent="0.3">
      <c r="A314" s="61" t="s">
        <v>876</v>
      </c>
      <c r="B314" s="59" t="s">
        <v>354</v>
      </c>
      <c r="C314" s="60"/>
      <c r="D314" s="60"/>
      <c r="E314" s="60"/>
      <c r="F314" s="60"/>
      <c r="G314" s="62" t="s">
        <v>875</v>
      </c>
      <c r="H314" s="63">
        <v>0</v>
      </c>
      <c r="I314" s="63">
        <v>3000</v>
      </c>
      <c r="J314" s="63">
        <v>0</v>
      </c>
      <c r="K314" s="63">
        <v>3000</v>
      </c>
      <c r="L314" s="63"/>
    </row>
    <row r="315" spans="1:12" x14ac:dyDescent="0.3">
      <c r="A315" s="65" t="s">
        <v>354</v>
      </c>
      <c r="B315" s="59" t="s">
        <v>354</v>
      </c>
      <c r="C315" s="60"/>
      <c r="D315" s="60"/>
      <c r="E315" s="60"/>
      <c r="F315" s="60"/>
      <c r="G315" s="66" t="s">
        <v>354</v>
      </c>
      <c r="H315" s="67"/>
      <c r="I315" s="67"/>
      <c r="J315" s="67"/>
      <c r="K315" s="67"/>
      <c r="L315" s="67"/>
    </row>
    <row r="316" spans="1:12" x14ac:dyDescent="0.3">
      <c r="A316" s="54" t="s">
        <v>877</v>
      </c>
      <c r="B316" s="59" t="s">
        <v>354</v>
      </c>
      <c r="C316" s="60"/>
      <c r="D316" s="60"/>
      <c r="E316" s="60"/>
      <c r="F316" s="55" t="s">
        <v>878</v>
      </c>
      <c r="G316" s="56"/>
      <c r="H316" s="48">
        <v>5000</v>
      </c>
      <c r="I316" s="48">
        <v>5000</v>
      </c>
      <c r="J316" s="48">
        <v>0</v>
      </c>
      <c r="K316" s="48">
        <v>10000</v>
      </c>
      <c r="L316" s="48">
        <f>I316-J316</f>
        <v>5000</v>
      </c>
    </row>
    <row r="317" spans="1:12" x14ac:dyDescent="0.3">
      <c r="A317" s="61" t="s">
        <v>879</v>
      </c>
      <c r="B317" s="59" t="s">
        <v>354</v>
      </c>
      <c r="C317" s="60"/>
      <c r="D317" s="60"/>
      <c r="E317" s="60"/>
      <c r="F317" s="60"/>
      <c r="G317" s="62" t="s">
        <v>880</v>
      </c>
      <c r="H317" s="63">
        <v>5000</v>
      </c>
      <c r="I317" s="63">
        <v>5000</v>
      </c>
      <c r="J317" s="63">
        <v>0</v>
      </c>
      <c r="K317" s="63">
        <v>10000</v>
      </c>
      <c r="L317" s="63"/>
    </row>
    <row r="318" spans="1:12" x14ac:dyDescent="0.3">
      <c r="A318" s="65" t="s">
        <v>354</v>
      </c>
      <c r="B318" s="59" t="s">
        <v>354</v>
      </c>
      <c r="C318" s="60"/>
      <c r="D318" s="60"/>
      <c r="E318" s="60"/>
      <c r="F318" s="60"/>
      <c r="G318" s="66" t="s">
        <v>354</v>
      </c>
      <c r="H318" s="67"/>
      <c r="I318" s="67"/>
      <c r="J318" s="67"/>
      <c r="K318" s="67"/>
      <c r="L318" s="67"/>
    </row>
    <row r="319" spans="1:12" x14ac:dyDescent="0.3">
      <c r="A319" s="54" t="s">
        <v>883</v>
      </c>
      <c r="B319" s="59" t="s">
        <v>354</v>
      </c>
      <c r="C319" s="60"/>
      <c r="D319" s="60"/>
      <c r="E319" s="60"/>
      <c r="F319" s="55" t="s">
        <v>884</v>
      </c>
      <c r="G319" s="56"/>
      <c r="H319" s="48">
        <v>0</v>
      </c>
      <c r="I319" s="48">
        <v>1056</v>
      </c>
      <c r="J319" s="48">
        <v>0</v>
      </c>
      <c r="K319" s="48">
        <v>1056</v>
      </c>
      <c r="L319" s="48">
        <f>I319-J319</f>
        <v>1056</v>
      </c>
    </row>
    <row r="320" spans="1:12" x14ac:dyDescent="0.3">
      <c r="A320" s="61" t="s">
        <v>885</v>
      </c>
      <c r="B320" s="59" t="s">
        <v>354</v>
      </c>
      <c r="C320" s="60"/>
      <c r="D320" s="60"/>
      <c r="E320" s="60"/>
      <c r="F320" s="60"/>
      <c r="G320" s="62" t="s">
        <v>886</v>
      </c>
      <c r="H320" s="63">
        <v>0</v>
      </c>
      <c r="I320" s="63">
        <v>1056</v>
      </c>
      <c r="J320" s="63">
        <v>0</v>
      </c>
      <c r="K320" s="63">
        <v>1056</v>
      </c>
      <c r="L320" s="63"/>
    </row>
    <row r="321" spans="1:12" x14ac:dyDescent="0.3">
      <c r="A321" s="65" t="s">
        <v>354</v>
      </c>
      <c r="B321" s="59" t="s">
        <v>354</v>
      </c>
      <c r="C321" s="60"/>
      <c r="D321" s="60"/>
      <c r="E321" s="60"/>
      <c r="F321" s="60"/>
      <c r="G321" s="66" t="s">
        <v>354</v>
      </c>
      <c r="H321" s="67"/>
      <c r="I321" s="67"/>
      <c r="J321" s="67"/>
      <c r="K321" s="67"/>
      <c r="L321" s="67"/>
    </row>
    <row r="322" spans="1:12" x14ac:dyDescent="0.3">
      <c r="A322" s="54" t="s">
        <v>887</v>
      </c>
      <c r="B322" s="59" t="s">
        <v>354</v>
      </c>
      <c r="C322" s="60"/>
      <c r="D322" s="60"/>
      <c r="E322" s="60"/>
      <c r="F322" s="55" t="s">
        <v>888</v>
      </c>
      <c r="G322" s="56"/>
      <c r="H322" s="48">
        <v>23074.49</v>
      </c>
      <c r="I322" s="48">
        <v>73505.98</v>
      </c>
      <c r="J322" s="48">
        <v>0</v>
      </c>
      <c r="K322" s="48">
        <v>96580.47</v>
      </c>
      <c r="L322" s="48">
        <f>I322-J322</f>
        <v>73505.98</v>
      </c>
    </row>
    <row r="323" spans="1:12" x14ac:dyDescent="0.3">
      <c r="A323" s="61" t="s">
        <v>889</v>
      </c>
      <c r="B323" s="59" t="s">
        <v>354</v>
      </c>
      <c r="C323" s="60"/>
      <c r="D323" s="60"/>
      <c r="E323" s="60"/>
      <c r="F323" s="60"/>
      <c r="G323" s="62" t="s">
        <v>849</v>
      </c>
      <c r="H323" s="63">
        <v>0</v>
      </c>
      <c r="I323" s="63">
        <v>4996</v>
      </c>
      <c r="J323" s="63">
        <v>0</v>
      </c>
      <c r="K323" s="63">
        <v>4996</v>
      </c>
      <c r="L323" s="63">
        <f t="shared" ref="L323:L327" si="4">I323-J323</f>
        <v>4996</v>
      </c>
    </row>
    <row r="324" spans="1:12" x14ac:dyDescent="0.3">
      <c r="A324" s="61" t="s">
        <v>892</v>
      </c>
      <c r="B324" s="59" t="s">
        <v>354</v>
      </c>
      <c r="C324" s="60"/>
      <c r="D324" s="60"/>
      <c r="E324" s="60"/>
      <c r="F324" s="60"/>
      <c r="G324" s="62" t="s">
        <v>893</v>
      </c>
      <c r="H324" s="63">
        <v>5164.5200000000004</v>
      </c>
      <c r="I324" s="63">
        <v>36536.26</v>
      </c>
      <c r="J324" s="63">
        <v>0</v>
      </c>
      <c r="K324" s="63">
        <v>41700.78</v>
      </c>
      <c r="L324" s="63">
        <f t="shared" si="4"/>
        <v>36536.26</v>
      </c>
    </row>
    <row r="325" spans="1:12" x14ac:dyDescent="0.3">
      <c r="A325" s="61" t="s">
        <v>894</v>
      </c>
      <c r="B325" s="59" t="s">
        <v>354</v>
      </c>
      <c r="C325" s="60"/>
      <c r="D325" s="60"/>
      <c r="E325" s="60"/>
      <c r="F325" s="60"/>
      <c r="G325" s="62" t="s">
        <v>895</v>
      </c>
      <c r="H325" s="63">
        <v>-0.03</v>
      </c>
      <c r="I325" s="63">
        <v>0</v>
      </c>
      <c r="J325" s="63">
        <v>0</v>
      </c>
      <c r="K325" s="63">
        <v>-0.03</v>
      </c>
      <c r="L325" s="63">
        <f t="shared" si="4"/>
        <v>0</v>
      </c>
    </row>
    <row r="326" spans="1:12" x14ac:dyDescent="0.3">
      <c r="A326" s="61" t="s">
        <v>896</v>
      </c>
      <c r="B326" s="59" t="s">
        <v>354</v>
      </c>
      <c r="C326" s="60"/>
      <c r="D326" s="60"/>
      <c r="E326" s="60"/>
      <c r="F326" s="60"/>
      <c r="G326" s="62" t="s">
        <v>897</v>
      </c>
      <c r="H326" s="63">
        <v>17910</v>
      </c>
      <c r="I326" s="63">
        <v>28818.95</v>
      </c>
      <c r="J326" s="63">
        <v>0</v>
      </c>
      <c r="K326" s="63">
        <v>46728.95</v>
      </c>
      <c r="L326" s="63">
        <f t="shared" si="4"/>
        <v>28818.95</v>
      </c>
    </row>
    <row r="327" spans="1:12" x14ac:dyDescent="0.3">
      <c r="A327" s="61" t="s">
        <v>902</v>
      </c>
      <c r="B327" s="59" t="s">
        <v>354</v>
      </c>
      <c r="C327" s="60"/>
      <c r="D327" s="60"/>
      <c r="E327" s="60"/>
      <c r="F327" s="60"/>
      <c r="G327" s="62" t="s">
        <v>903</v>
      </c>
      <c r="H327" s="63">
        <v>0</v>
      </c>
      <c r="I327" s="63">
        <v>3154.77</v>
      </c>
      <c r="J327" s="63">
        <v>0</v>
      </c>
      <c r="K327" s="63">
        <v>3154.77</v>
      </c>
      <c r="L327" s="63">
        <f t="shared" si="4"/>
        <v>3154.77</v>
      </c>
    </row>
    <row r="328" spans="1:12" x14ac:dyDescent="0.3">
      <c r="A328" s="65" t="s">
        <v>354</v>
      </c>
      <c r="B328" s="59" t="s">
        <v>354</v>
      </c>
      <c r="C328" s="60"/>
      <c r="D328" s="60"/>
      <c r="E328" s="60"/>
      <c r="F328" s="60"/>
      <c r="G328" s="66" t="s">
        <v>354</v>
      </c>
      <c r="H328" s="67"/>
      <c r="I328" s="67"/>
      <c r="J328" s="67"/>
      <c r="K328" s="67"/>
      <c r="L328" s="67"/>
    </row>
    <row r="329" spans="1:12" x14ac:dyDescent="0.3">
      <c r="A329" s="54" t="s">
        <v>904</v>
      </c>
      <c r="B329" s="59" t="s">
        <v>354</v>
      </c>
      <c r="C329" s="60"/>
      <c r="D329" s="60"/>
      <c r="E329" s="60"/>
      <c r="F329" s="55" t="s">
        <v>787</v>
      </c>
      <c r="G329" s="56"/>
      <c r="H329" s="48">
        <v>0</v>
      </c>
      <c r="I329" s="48">
        <v>5803</v>
      </c>
      <c r="J329" s="48">
        <v>0</v>
      </c>
      <c r="K329" s="48">
        <v>5803</v>
      </c>
      <c r="L329" s="48">
        <f>I329-J329</f>
        <v>5803</v>
      </c>
    </row>
    <row r="330" spans="1:12" x14ac:dyDescent="0.3">
      <c r="A330" s="61" t="s">
        <v>906</v>
      </c>
      <c r="B330" s="59" t="s">
        <v>354</v>
      </c>
      <c r="C330" s="60"/>
      <c r="D330" s="60"/>
      <c r="E330" s="60"/>
      <c r="F330" s="60"/>
      <c r="G330" s="62" t="s">
        <v>791</v>
      </c>
      <c r="H330" s="63">
        <v>0</v>
      </c>
      <c r="I330" s="63">
        <v>5803</v>
      </c>
      <c r="J330" s="63">
        <v>0</v>
      </c>
      <c r="K330" s="63">
        <v>5803</v>
      </c>
      <c r="L330" s="63"/>
    </row>
    <row r="331" spans="1:12" x14ac:dyDescent="0.3">
      <c r="A331" s="65" t="s">
        <v>354</v>
      </c>
      <c r="B331" s="59" t="s">
        <v>354</v>
      </c>
      <c r="C331" s="60"/>
      <c r="D331" s="60"/>
      <c r="E331" s="60"/>
      <c r="F331" s="60"/>
      <c r="G331" s="66" t="s">
        <v>354</v>
      </c>
      <c r="H331" s="67"/>
      <c r="I331" s="67"/>
      <c r="J331" s="67"/>
      <c r="K331" s="67"/>
      <c r="L331" s="67"/>
    </row>
    <row r="332" spans="1:12" x14ac:dyDescent="0.3">
      <c r="A332" s="54" t="s">
        <v>907</v>
      </c>
      <c r="B332" s="58" t="s">
        <v>354</v>
      </c>
      <c r="C332" s="55" t="s">
        <v>908</v>
      </c>
      <c r="D332" s="56"/>
      <c r="E332" s="56"/>
      <c r="F332" s="56"/>
      <c r="G332" s="56"/>
      <c r="H332" s="48">
        <v>11451.84</v>
      </c>
      <c r="I332" s="48">
        <v>2659.01</v>
      </c>
      <c r="J332" s="48">
        <v>0.01</v>
      </c>
      <c r="K332" s="48">
        <v>14110.84</v>
      </c>
      <c r="L332" s="48">
        <f>I332-J332</f>
        <v>2659</v>
      </c>
    </row>
    <row r="333" spans="1:12" x14ac:dyDescent="0.3">
      <c r="A333" s="54" t="s">
        <v>909</v>
      </c>
      <c r="B333" s="59" t="s">
        <v>354</v>
      </c>
      <c r="C333" s="60"/>
      <c r="D333" s="55" t="s">
        <v>908</v>
      </c>
      <c r="E333" s="56"/>
      <c r="F333" s="56"/>
      <c r="G333" s="56"/>
      <c r="H333" s="48">
        <v>11451.84</v>
      </c>
      <c r="I333" s="48">
        <v>2659.01</v>
      </c>
      <c r="J333" s="48">
        <v>0.01</v>
      </c>
      <c r="K333" s="48">
        <v>14110.84</v>
      </c>
      <c r="L333" s="48"/>
    </row>
    <row r="334" spans="1:12" x14ac:dyDescent="0.3">
      <c r="A334" s="54" t="s">
        <v>910</v>
      </c>
      <c r="B334" s="59" t="s">
        <v>354</v>
      </c>
      <c r="C334" s="60"/>
      <c r="D334" s="60"/>
      <c r="E334" s="55" t="s">
        <v>908</v>
      </c>
      <c r="F334" s="56"/>
      <c r="G334" s="56"/>
      <c r="H334" s="48">
        <v>11451.84</v>
      </c>
      <c r="I334" s="48">
        <v>2659.01</v>
      </c>
      <c r="J334" s="48">
        <v>0.01</v>
      </c>
      <c r="K334" s="48">
        <v>14110.84</v>
      </c>
      <c r="L334" s="48"/>
    </row>
    <row r="335" spans="1:12" x14ac:dyDescent="0.3">
      <c r="A335" s="54" t="s">
        <v>911</v>
      </c>
      <c r="B335" s="59" t="s">
        <v>354</v>
      </c>
      <c r="C335" s="60"/>
      <c r="D335" s="60"/>
      <c r="E335" s="60"/>
      <c r="F335" s="55" t="s">
        <v>912</v>
      </c>
      <c r="G335" s="56"/>
      <c r="H335" s="48">
        <v>3022.41</v>
      </c>
      <c r="I335" s="48">
        <v>2659.01</v>
      </c>
      <c r="J335" s="48">
        <v>0.01</v>
      </c>
      <c r="K335" s="48">
        <v>5681.41</v>
      </c>
      <c r="L335" s="48">
        <f>I335-J335</f>
        <v>2659</v>
      </c>
    </row>
    <row r="336" spans="1:12" x14ac:dyDescent="0.3">
      <c r="A336" s="61" t="s">
        <v>913</v>
      </c>
      <c r="B336" s="59" t="s">
        <v>354</v>
      </c>
      <c r="C336" s="60"/>
      <c r="D336" s="60"/>
      <c r="E336" s="60"/>
      <c r="F336" s="60"/>
      <c r="G336" s="62" t="s">
        <v>914</v>
      </c>
      <c r="H336" s="63">
        <v>1337.5</v>
      </c>
      <c r="I336" s="63">
        <v>1337.52</v>
      </c>
      <c r="J336" s="63">
        <v>0.01</v>
      </c>
      <c r="K336" s="63">
        <v>2675.01</v>
      </c>
      <c r="L336" s="63"/>
    </row>
    <row r="337" spans="1:12" x14ac:dyDescent="0.3">
      <c r="A337" s="61" t="s">
        <v>915</v>
      </c>
      <c r="B337" s="59" t="s">
        <v>354</v>
      </c>
      <c r="C337" s="60"/>
      <c r="D337" s="60"/>
      <c r="E337" s="60"/>
      <c r="F337" s="60"/>
      <c r="G337" s="62" t="s">
        <v>916</v>
      </c>
      <c r="H337" s="63">
        <v>1684.91</v>
      </c>
      <c r="I337" s="63">
        <v>1321.49</v>
      </c>
      <c r="J337" s="63">
        <v>0</v>
      </c>
      <c r="K337" s="63">
        <v>3006.4</v>
      </c>
      <c r="L337" s="63"/>
    </row>
    <row r="338" spans="1:12" x14ac:dyDescent="0.3">
      <c r="A338" s="65" t="s">
        <v>354</v>
      </c>
      <c r="B338" s="59" t="s">
        <v>354</v>
      </c>
      <c r="C338" s="60"/>
      <c r="D338" s="60"/>
      <c r="E338" s="60"/>
      <c r="F338" s="60"/>
      <c r="G338" s="66" t="s">
        <v>354</v>
      </c>
      <c r="H338" s="67"/>
      <c r="I338" s="67"/>
      <c r="J338" s="67"/>
      <c r="K338" s="67"/>
      <c r="L338" s="67"/>
    </row>
    <row r="339" spans="1:12" x14ac:dyDescent="0.3">
      <c r="A339" s="54" t="s">
        <v>917</v>
      </c>
      <c r="B339" s="59" t="s">
        <v>354</v>
      </c>
      <c r="C339" s="60"/>
      <c r="D339" s="60"/>
      <c r="E339" s="60"/>
      <c r="F339" s="55" t="s">
        <v>918</v>
      </c>
      <c r="G339" s="56"/>
      <c r="H339" s="48">
        <v>8429.43</v>
      </c>
      <c r="I339" s="48">
        <v>0</v>
      </c>
      <c r="J339" s="48">
        <v>0</v>
      </c>
      <c r="K339" s="48">
        <v>8429.43</v>
      </c>
      <c r="L339" s="48">
        <f>I339-J339</f>
        <v>0</v>
      </c>
    </row>
    <row r="340" spans="1:12" x14ac:dyDescent="0.3">
      <c r="A340" s="61" t="s">
        <v>921</v>
      </c>
      <c r="B340" s="59" t="s">
        <v>354</v>
      </c>
      <c r="C340" s="60"/>
      <c r="D340" s="60"/>
      <c r="E340" s="60"/>
      <c r="F340" s="60"/>
      <c r="G340" s="62" t="s">
        <v>922</v>
      </c>
      <c r="H340" s="63">
        <v>684</v>
      </c>
      <c r="I340" s="63">
        <v>0</v>
      </c>
      <c r="J340" s="63">
        <v>0</v>
      </c>
      <c r="K340" s="63">
        <v>684</v>
      </c>
      <c r="L340" s="63"/>
    </row>
    <row r="341" spans="1:12" x14ac:dyDescent="0.3">
      <c r="A341" s="61" t="s">
        <v>923</v>
      </c>
      <c r="B341" s="59" t="s">
        <v>354</v>
      </c>
      <c r="C341" s="60"/>
      <c r="D341" s="60"/>
      <c r="E341" s="60"/>
      <c r="F341" s="60"/>
      <c r="G341" s="62" t="s">
        <v>924</v>
      </c>
      <c r="H341" s="63">
        <v>6799.15</v>
      </c>
      <c r="I341" s="63">
        <v>0</v>
      </c>
      <c r="J341" s="63">
        <v>0</v>
      </c>
      <c r="K341" s="63">
        <v>6799.15</v>
      </c>
      <c r="L341" s="63"/>
    </row>
    <row r="342" spans="1:12" x14ac:dyDescent="0.3">
      <c r="A342" s="61" t="s">
        <v>926</v>
      </c>
      <c r="B342" s="59" t="s">
        <v>354</v>
      </c>
      <c r="C342" s="60"/>
      <c r="D342" s="60"/>
      <c r="E342" s="60"/>
      <c r="F342" s="60"/>
      <c r="G342" s="62" t="s">
        <v>927</v>
      </c>
      <c r="H342" s="63">
        <v>946.28</v>
      </c>
      <c r="I342" s="63">
        <v>0</v>
      </c>
      <c r="J342" s="63">
        <v>0</v>
      </c>
      <c r="K342" s="63">
        <v>946.28</v>
      </c>
      <c r="L342" s="63"/>
    </row>
    <row r="343" spans="1:12" x14ac:dyDescent="0.3">
      <c r="A343" s="65" t="s">
        <v>354</v>
      </c>
      <c r="B343" s="59" t="s">
        <v>354</v>
      </c>
      <c r="C343" s="60"/>
      <c r="D343" s="60"/>
      <c r="E343" s="60"/>
      <c r="F343" s="60"/>
      <c r="G343" s="66" t="s">
        <v>354</v>
      </c>
      <c r="H343" s="67"/>
      <c r="I343" s="67"/>
      <c r="J343" s="67"/>
      <c r="K343" s="67"/>
      <c r="L343" s="67"/>
    </row>
    <row r="344" spans="1:12" x14ac:dyDescent="0.3">
      <c r="A344" s="54" t="s">
        <v>936</v>
      </c>
      <c r="B344" s="58" t="s">
        <v>354</v>
      </c>
      <c r="C344" s="55" t="s">
        <v>937</v>
      </c>
      <c r="D344" s="56"/>
      <c r="E344" s="56"/>
      <c r="F344" s="56"/>
      <c r="G344" s="56"/>
      <c r="H344" s="48">
        <v>149906.23000000001</v>
      </c>
      <c r="I344" s="48">
        <v>133383</v>
      </c>
      <c r="J344" s="48">
        <v>0</v>
      </c>
      <c r="K344" s="48">
        <v>283289.23</v>
      </c>
      <c r="L344" s="48">
        <f>I344-J344</f>
        <v>133383</v>
      </c>
    </row>
    <row r="345" spans="1:12" x14ac:dyDescent="0.3">
      <c r="A345" s="54" t="s">
        <v>938</v>
      </c>
      <c r="B345" s="59" t="s">
        <v>354</v>
      </c>
      <c r="C345" s="60"/>
      <c r="D345" s="55" t="s">
        <v>937</v>
      </c>
      <c r="E345" s="56"/>
      <c r="F345" s="56"/>
      <c r="G345" s="56"/>
      <c r="H345" s="48">
        <v>149906.23000000001</v>
      </c>
      <c r="I345" s="48">
        <v>133383</v>
      </c>
      <c r="J345" s="48">
        <v>0</v>
      </c>
      <c r="K345" s="48">
        <v>283289.23</v>
      </c>
      <c r="L345" s="48"/>
    </row>
    <row r="346" spans="1:12" x14ac:dyDescent="0.3">
      <c r="A346" s="54" t="s">
        <v>939</v>
      </c>
      <c r="B346" s="59" t="s">
        <v>354</v>
      </c>
      <c r="C346" s="60"/>
      <c r="D346" s="60"/>
      <c r="E346" s="55" t="s">
        <v>937</v>
      </c>
      <c r="F346" s="56"/>
      <c r="G346" s="56"/>
      <c r="H346" s="48">
        <v>149906.23000000001</v>
      </c>
      <c r="I346" s="48">
        <v>133383</v>
      </c>
      <c r="J346" s="48">
        <v>0</v>
      </c>
      <c r="K346" s="48">
        <v>283289.23</v>
      </c>
      <c r="L346" s="48"/>
    </row>
    <row r="347" spans="1:12" x14ac:dyDescent="0.3">
      <c r="A347" s="54" t="s">
        <v>940</v>
      </c>
      <c r="B347" s="59" t="s">
        <v>354</v>
      </c>
      <c r="C347" s="60"/>
      <c r="D347" s="60"/>
      <c r="E347" s="60"/>
      <c r="F347" s="55" t="s">
        <v>937</v>
      </c>
      <c r="G347" s="56"/>
      <c r="H347" s="48">
        <v>149906.23000000001</v>
      </c>
      <c r="I347" s="48">
        <v>133383</v>
      </c>
      <c r="J347" s="48">
        <v>0</v>
      </c>
      <c r="K347" s="48">
        <v>283289.23</v>
      </c>
      <c r="L347" s="48"/>
    </row>
    <row r="348" spans="1:12" x14ac:dyDescent="0.3">
      <c r="A348" s="61" t="s">
        <v>941</v>
      </c>
      <c r="B348" s="59" t="s">
        <v>354</v>
      </c>
      <c r="C348" s="60"/>
      <c r="D348" s="60"/>
      <c r="E348" s="60"/>
      <c r="F348" s="60"/>
      <c r="G348" s="62" t="s">
        <v>942</v>
      </c>
      <c r="H348" s="63">
        <v>149083.78</v>
      </c>
      <c r="I348" s="63">
        <v>132640.15</v>
      </c>
      <c r="J348" s="63">
        <v>0</v>
      </c>
      <c r="K348" s="63">
        <v>281723.93</v>
      </c>
      <c r="L348" s="63">
        <f t="shared" ref="L348:L349" si="5">I348-J348</f>
        <v>132640.15</v>
      </c>
    </row>
    <row r="349" spans="1:12" x14ac:dyDescent="0.3">
      <c r="A349" s="61" t="s">
        <v>943</v>
      </c>
      <c r="B349" s="59" t="s">
        <v>354</v>
      </c>
      <c r="C349" s="60"/>
      <c r="D349" s="60"/>
      <c r="E349" s="60"/>
      <c r="F349" s="60"/>
      <c r="G349" s="62" t="s">
        <v>944</v>
      </c>
      <c r="H349" s="63">
        <v>822.45</v>
      </c>
      <c r="I349" s="63">
        <v>742.85</v>
      </c>
      <c r="J349" s="63">
        <v>0</v>
      </c>
      <c r="K349" s="63">
        <v>1565.3</v>
      </c>
      <c r="L349" s="63">
        <f t="shared" si="5"/>
        <v>742.85</v>
      </c>
    </row>
    <row r="350" spans="1:12" x14ac:dyDescent="0.3">
      <c r="A350" s="65" t="s">
        <v>354</v>
      </c>
      <c r="B350" s="59" t="s">
        <v>354</v>
      </c>
      <c r="C350" s="60"/>
      <c r="D350" s="60"/>
      <c r="E350" s="60"/>
      <c r="F350" s="60"/>
      <c r="G350" s="66" t="s">
        <v>354</v>
      </c>
      <c r="H350" s="67"/>
      <c r="I350" s="67"/>
      <c r="J350" s="67"/>
      <c r="K350" s="67"/>
      <c r="L350" s="67"/>
    </row>
    <row r="351" spans="1:12" x14ac:dyDescent="0.3">
      <c r="A351" s="54" t="s">
        <v>945</v>
      </c>
      <c r="B351" s="58" t="s">
        <v>354</v>
      </c>
      <c r="C351" s="55" t="s">
        <v>946</v>
      </c>
      <c r="D351" s="56"/>
      <c r="E351" s="56"/>
      <c r="F351" s="56"/>
      <c r="G351" s="56"/>
      <c r="H351" s="48">
        <v>2014.06</v>
      </c>
      <c r="I351" s="48">
        <v>2024.13</v>
      </c>
      <c r="J351" s="48">
        <v>0</v>
      </c>
      <c r="K351" s="48">
        <v>4038.19</v>
      </c>
      <c r="L351" s="48">
        <f>I351-J351</f>
        <v>2024.13</v>
      </c>
    </row>
    <row r="352" spans="1:12" x14ac:dyDescent="0.3">
      <c r="A352" s="54" t="s">
        <v>947</v>
      </c>
      <c r="B352" s="59" t="s">
        <v>354</v>
      </c>
      <c r="C352" s="60"/>
      <c r="D352" s="55" t="s">
        <v>946</v>
      </c>
      <c r="E352" s="56"/>
      <c r="F352" s="56"/>
      <c r="G352" s="56"/>
      <c r="H352" s="48">
        <v>2014.06</v>
      </c>
      <c r="I352" s="48">
        <v>2024.13</v>
      </c>
      <c r="J352" s="48">
        <v>0</v>
      </c>
      <c r="K352" s="48">
        <v>4038.19</v>
      </c>
      <c r="L352" s="48"/>
    </row>
    <row r="353" spans="1:12" x14ac:dyDescent="0.3">
      <c r="A353" s="54" t="s">
        <v>948</v>
      </c>
      <c r="B353" s="59" t="s">
        <v>354</v>
      </c>
      <c r="C353" s="60"/>
      <c r="D353" s="60"/>
      <c r="E353" s="55" t="s">
        <v>946</v>
      </c>
      <c r="F353" s="56"/>
      <c r="G353" s="56"/>
      <c r="H353" s="48">
        <v>2014.06</v>
      </c>
      <c r="I353" s="48">
        <v>2024.13</v>
      </c>
      <c r="J353" s="48">
        <v>0</v>
      </c>
      <c r="K353" s="48">
        <v>4038.19</v>
      </c>
      <c r="L353" s="48"/>
    </row>
    <row r="354" spans="1:12" x14ac:dyDescent="0.3">
      <c r="A354" s="54" t="s">
        <v>949</v>
      </c>
      <c r="B354" s="59" t="s">
        <v>354</v>
      </c>
      <c r="C354" s="60"/>
      <c r="D354" s="60"/>
      <c r="E354" s="60"/>
      <c r="F354" s="55" t="s">
        <v>946</v>
      </c>
      <c r="G354" s="56"/>
      <c r="H354" s="48">
        <v>2014.06</v>
      </c>
      <c r="I354" s="48">
        <v>2024.13</v>
      </c>
      <c r="J354" s="48">
        <v>0</v>
      </c>
      <c r="K354" s="48">
        <v>4038.19</v>
      </c>
      <c r="L354" s="48"/>
    </row>
    <row r="355" spans="1:12" x14ac:dyDescent="0.3">
      <c r="A355" s="61" t="s">
        <v>950</v>
      </c>
      <c r="B355" s="59" t="s">
        <v>354</v>
      </c>
      <c r="C355" s="60"/>
      <c r="D355" s="60"/>
      <c r="E355" s="60"/>
      <c r="F355" s="60"/>
      <c r="G355" s="62" t="s">
        <v>580</v>
      </c>
      <c r="H355" s="63">
        <v>1834.56</v>
      </c>
      <c r="I355" s="63">
        <v>1843.73</v>
      </c>
      <c r="J355" s="63">
        <v>0</v>
      </c>
      <c r="K355" s="63">
        <v>3678.29</v>
      </c>
      <c r="L355" s="63"/>
    </row>
    <row r="356" spans="1:12" x14ac:dyDescent="0.3">
      <c r="A356" s="61" t="s">
        <v>951</v>
      </c>
      <c r="B356" s="59" t="s">
        <v>354</v>
      </c>
      <c r="C356" s="60"/>
      <c r="D356" s="60"/>
      <c r="E356" s="60"/>
      <c r="F356" s="60"/>
      <c r="G356" s="62" t="s">
        <v>578</v>
      </c>
      <c r="H356" s="63">
        <v>179.5</v>
      </c>
      <c r="I356" s="63">
        <v>180.4</v>
      </c>
      <c r="J356" s="63">
        <v>0</v>
      </c>
      <c r="K356" s="63">
        <v>359.9</v>
      </c>
      <c r="L356" s="63"/>
    </row>
    <row r="357" spans="1:12" x14ac:dyDescent="0.3">
      <c r="A357" s="65" t="s">
        <v>354</v>
      </c>
      <c r="B357" s="59" t="s">
        <v>354</v>
      </c>
      <c r="C357" s="60"/>
      <c r="D357" s="60"/>
      <c r="E357" s="60"/>
      <c r="F357" s="60"/>
      <c r="G357" s="66" t="s">
        <v>354</v>
      </c>
      <c r="H357" s="67"/>
      <c r="I357" s="67"/>
      <c r="J357" s="67"/>
      <c r="K357" s="67"/>
      <c r="L357" s="67"/>
    </row>
    <row r="358" spans="1:12" x14ac:dyDescent="0.3">
      <c r="A358" s="54" t="s">
        <v>952</v>
      </c>
      <c r="B358" s="58" t="s">
        <v>354</v>
      </c>
      <c r="C358" s="55" t="s">
        <v>953</v>
      </c>
      <c r="D358" s="56"/>
      <c r="E358" s="56"/>
      <c r="F358" s="56"/>
      <c r="G358" s="56"/>
      <c r="H358" s="48">
        <v>747.38</v>
      </c>
      <c r="I358" s="48">
        <v>1954.41</v>
      </c>
      <c r="J358" s="48">
        <v>1866.66</v>
      </c>
      <c r="K358" s="48">
        <v>835.13</v>
      </c>
      <c r="L358" s="48">
        <f>I358-J358</f>
        <v>87.75</v>
      </c>
    </row>
    <row r="359" spans="1:12" x14ac:dyDescent="0.3">
      <c r="A359" s="54" t="s">
        <v>954</v>
      </c>
      <c r="B359" s="59" t="s">
        <v>354</v>
      </c>
      <c r="C359" s="60"/>
      <c r="D359" s="55" t="s">
        <v>953</v>
      </c>
      <c r="E359" s="56"/>
      <c r="F359" s="56"/>
      <c r="G359" s="56"/>
      <c r="H359" s="48">
        <v>747.38</v>
      </c>
      <c r="I359" s="48">
        <v>1954.41</v>
      </c>
      <c r="J359" s="48">
        <v>1866.66</v>
      </c>
      <c r="K359" s="48">
        <v>835.13</v>
      </c>
      <c r="L359" s="48"/>
    </row>
    <row r="360" spans="1:12" x14ac:dyDescent="0.3">
      <c r="A360" s="54" t="s">
        <v>955</v>
      </c>
      <c r="B360" s="59" t="s">
        <v>354</v>
      </c>
      <c r="C360" s="60"/>
      <c r="D360" s="60"/>
      <c r="E360" s="55" t="s">
        <v>953</v>
      </c>
      <c r="F360" s="56"/>
      <c r="G360" s="56"/>
      <c r="H360" s="48">
        <v>747.38</v>
      </c>
      <c r="I360" s="48">
        <v>1954.41</v>
      </c>
      <c r="J360" s="48">
        <v>1866.66</v>
      </c>
      <c r="K360" s="48">
        <v>835.13</v>
      </c>
      <c r="L360" s="48"/>
    </row>
    <row r="361" spans="1:12" x14ac:dyDescent="0.3">
      <c r="A361" s="54" t="s">
        <v>956</v>
      </c>
      <c r="B361" s="59" t="s">
        <v>354</v>
      </c>
      <c r="C361" s="60"/>
      <c r="D361" s="60"/>
      <c r="E361" s="60"/>
      <c r="F361" s="55" t="s">
        <v>953</v>
      </c>
      <c r="G361" s="56"/>
      <c r="H361" s="48">
        <v>747.38</v>
      </c>
      <c r="I361" s="48">
        <v>1954.41</v>
      </c>
      <c r="J361" s="48">
        <v>1866.66</v>
      </c>
      <c r="K361" s="48">
        <v>835.13</v>
      </c>
      <c r="L361" s="48"/>
    </row>
    <row r="362" spans="1:12" x14ac:dyDescent="0.3">
      <c r="A362" s="61" t="s">
        <v>957</v>
      </c>
      <c r="B362" s="59" t="s">
        <v>354</v>
      </c>
      <c r="C362" s="60"/>
      <c r="D362" s="60"/>
      <c r="E362" s="60"/>
      <c r="F362" s="60"/>
      <c r="G362" s="62" t="s">
        <v>953</v>
      </c>
      <c r="H362" s="63">
        <v>747.38</v>
      </c>
      <c r="I362" s="63">
        <v>1954.41</v>
      </c>
      <c r="J362" s="63">
        <v>1866.66</v>
      </c>
      <c r="K362" s="63">
        <v>835.13</v>
      </c>
      <c r="L362" s="63"/>
    </row>
    <row r="363" spans="1:12" x14ac:dyDescent="0.3">
      <c r="A363" s="65" t="s">
        <v>354</v>
      </c>
      <c r="B363" s="59" t="s">
        <v>354</v>
      </c>
      <c r="C363" s="60"/>
      <c r="D363" s="60"/>
      <c r="E363" s="60"/>
      <c r="F363" s="60"/>
      <c r="G363" s="66" t="s">
        <v>354</v>
      </c>
      <c r="H363" s="67"/>
      <c r="I363" s="67"/>
      <c r="J363" s="67"/>
      <c r="K363" s="67"/>
      <c r="L363" s="67"/>
    </row>
    <row r="364" spans="1:12" x14ac:dyDescent="0.3">
      <c r="A364" s="54" t="s">
        <v>958</v>
      </c>
      <c r="B364" s="58" t="s">
        <v>354</v>
      </c>
      <c r="C364" s="55" t="s">
        <v>959</v>
      </c>
      <c r="D364" s="56"/>
      <c r="E364" s="56"/>
      <c r="F364" s="56"/>
      <c r="G364" s="56"/>
      <c r="H364" s="48">
        <v>23700</v>
      </c>
      <c r="I364" s="48">
        <v>80113.91</v>
      </c>
      <c r="J364" s="48">
        <v>0</v>
      </c>
      <c r="K364" s="48">
        <v>103813.91</v>
      </c>
      <c r="L364" s="48">
        <f>I364-J364</f>
        <v>80113.91</v>
      </c>
    </row>
    <row r="365" spans="1:12" x14ac:dyDescent="0.3">
      <c r="A365" s="54" t="s">
        <v>960</v>
      </c>
      <c r="B365" s="59" t="s">
        <v>354</v>
      </c>
      <c r="C365" s="60"/>
      <c r="D365" s="55" t="s">
        <v>959</v>
      </c>
      <c r="E365" s="56"/>
      <c r="F365" s="56"/>
      <c r="G365" s="56"/>
      <c r="H365" s="48">
        <v>23700</v>
      </c>
      <c r="I365" s="48">
        <v>80113.91</v>
      </c>
      <c r="J365" s="48">
        <v>0</v>
      </c>
      <c r="K365" s="48">
        <v>103813.91</v>
      </c>
      <c r="L365" s="48"/>
    </row>
    <row r="366" spans="1:12" x14ac:dyDescent="0.3">
      <c r="A366" s="54" t="s">
        <v>961</v>
      </c>
      <c r="B366" s="59" t="s">
        <v>354</v>
      </c>
      <c r="C366" s="60"/>
      <c r="D366" s="60"/>
      <c r="E366" s="55" t="s">
        <v>959</v>
      </c>
      <c r="F366" s="56"/>
      <c r="G366" s="56"/>
      <c r="H366" s="48">
        <v>23700</v>
      </c>
      <c r="I366" s="48">
        <v>80113.91</v>
      </c>
      <c r="J366" s="48">
        <v>0</v>
      </c>
      <c r="K366" s="48">
        <v>103813.91</v>
      </c>
      <c r="L366" s="48"/>
    </row>
    <row r="367" spans="1:12" x14ac:dyDescent="0.3">
      <c r="A367" s="54" t="s">
        <v>962</v>
      </c>
      <c r="B367" s="59" t="s">
        <v>354</v>
      </c>
      <c r="C367" s="60"/>
      <c r="D367" s="60"/>
      <c r="E367" s="60"/>
      <c r="F367" s="55" t="s">
        <v>959</v>
      </c>
      <c r="G367" s="56"/>
      <c r="H367" s="48">
        <v>23700</v>
      </c>
      <c r="I367" s="48">
        <v>80113.91</v>
      </c>
      <c r="J367" s="48">
        <v>0</v>
      </c>
      <c r="K367" s="48">
        <v>103813.91</v>
      </c>
      <c r="L367" s="48"/>
    </row>
    <row r="368" spans="1:12" x14ac:dyDescent="0.3">
      <c r="A368" s="61" t="s">
        <v>963</v>
      </c>
      <c r="B368" s="59" t="s">
        <v>354</v>
      </c>
      <c r="C368" s="60"/>
      <c r="D368" s="60"/>
      <c r="E368" s="60"/>
      <c r="F368" s="60"/>
      <c r="G368" s="62" t="s">
        <v>964</v>
      </c>
      <c r="H368" s="63">
        <v>0</v>
      </c>
      <c r="I368" s="63">
        <v>1428.13</v>
      </c>
      <c r="J368" s="63">
        <v>0</v>
      </c>
      <c r="K368" s="63">
        <v>1428.13</v>
      </c>
      <c r="L368" s="63"/>
    </row>
    <row r="369" spans="1:12" x14ac:dyDescent="0.3">
      <c r="A369" s="61" t="s">
        <v>965</v>
      </c>
      <c r="B369" s="59" t="s">
        <v>354</v>
      </c>
      <c r="C369" s="60"/>
      <c r="D369" s="60"/>
      <c r="E369" s="60"/>
      <c r="F369" s="60"/>
      <c r="G369" s="62" t="s">
        <v>966</v>
      </c>
      <c r="H369" s="63">
        <v>23700</v>
      </c>
      <c r="I369" s="63">
        <v>78685.78</v>
      </c>
      <c r="J369" s="63">
        <v>0</v>
      </c>
      <c r="K369" s="63">
        <v>102385.78</v>
      </c>
      <c r="L369" s="63"/>
    </row>
    <row r="370" spans="1:12" x14ac:dyDescent="0.3">
      <c r="A370" s="65" t="s">
        <v>354</v>
      </c>
      <c r="B370" s="59" t="s">
        <v>354</v>
      </c>
      <c r="C370" s="60"/>
      <c r="D370" s="60"/>
      <c r="E370" s="60"/>
      <c r="F370" s="60"/>
      <c r="G370" s="66" t="s">
        <v>354</v>
      </c>
      <c r="H370" s="67"/>
      <c r="I370" s="67"/>
      <c r="J370" s="67"/>
      <c r="K370" s="67"/>
      <c r="L370" s="67"/>
    </row>
    <row r="371" spans="1:12" x14ac:dyDescent="0.3">
      <c r="A371" s="54" t="s">
        <v>74</v>
      </c>
      <c r="B371" s="55" t="s">
        <v>969</v>
      </c>
      <c r="C371" s="56"/>
      <c r="D371" s="56"/>
      <c r="E371" s="56"/>
      <c r="F371" s="56"/>
      <c r="G371" s="56"/>
      <c r="H371" s="48">
        <v>3001416.66</v>
      </c>
      <c r="I371" s="48">
        <v>0</v>
      </c>
      <c r="J371" s="48">
        <v>3364971</v>
      </c>
      <c r="K371" s="48">
        <v>6366387.6600000001</v>
      </c>
      <c r="L371" s="48"/>
    </row>
    <row r="372" spans="1:12" x14ac:dyDescent="0.3">
      <c r="A372" s="54" t="s">
        <v>970</v>
      </c>
      <c r="B372" s="58" t="s">
        <v>354</v>
      </c>
      <c r="C372" s="55" t="s">
        <v>969</v>
      </c>
      <c r="D372" s="56"/>
      <c r="E372" s="56"/>
      <c r="F372" s="56"/>
      <c r="G372" s="56"/>
      <c r="H372" s="48">
        <v>3001416.66</v>
      </c>
      <c r="I372" s="48">
        <v>0</v>
      </c>
      <c r="J372" s="48">
        <v>3364971</v>
      </c>
      <c r="K372" s="48">
        <v>6366387.6600000001</v>
      </c>
      <c r="L372" s="48"/>
    </row>
    <row r="373" spans="1:12" x14ac:dyDescent="0.3">
      <c r="A373" s="54" t="s">
        <v>971</v>
      </c>
      <c r="B373" s="59" t="s">
        <v>354</v>
      </c>
      <c r="C373" s="60"/>
      <c r="D373" s="55" t="s">
        <v>969</v>
      </c>
      <c r="E373" s="56"/>
      <c r="F373" s="56"/>
      <c r="G373" s="56"/>
      <c r="H373" s="48">
        <v>3001416.66</v>
      </c>
      <c r="I373" s="48">
        <v>0</v>
      </c>
      <c r="J373" s="48">
        <v>3364971</v>
      </c>
      <c r="K373" s="48">
        <v>6366387.6600000001</v>
      </c>
      <c r="L373" s="48"/>
    </row>
    <row r="374" spans="1:12" x14ac:dyDescent="0.3">
      <c r="A374" s="54" t="s">
        <v>972</v>
      </c>
      <c r="B374" s="59" t="s">
        <v>354</v>
      </c>
      <c r="C374" s="60"/>
      <c r="D374" s="60"/>
      <c r="E374" s="55" t="s">
        <v>973</v>
      </c>
      <c r="F374" s="56"/>
      <c r="G374" s="56"/>
      <c r="H374" s="48">
        <v>2883237.7</v>
      </c>
      <c r="I374" s="48">
        <v>0</v>
      </c>
      <c r="J374" s="48">
        <v>3175906.65</v>
      </c>
      <c r="K374" s="48">
        <v>6059144.3499999996</v>
      </c>
      <c r="L374" s="48"/>
    </row>
    <row r="375" spans="1:12" x14ac:dyDescent="0.3">
      <c r="A375" s="54" t="s">
        <v>974</v>
      </c>
      <c r="B375" s="59" t="s">
        <v>354</v>
      </c>
      <c r="C375" s="60"/>
      <c r="D375" s="60"/>
      <c r="E375" s="60"/>
      <c r="F375" s="55" t="s">
        <v>973</v>
      </c>
      <c r="G375" s="56"/>
      <c r="H375" s="48">
        <v>2883237.7</v>
      </c>
      <c r="I375" s="48">
        <v>0</v>
      </c>
      <c r="J375" s="48">
        <v>3175906.65</v>
      </c>
      <c r="K375" s="48">
        <v>6059144.3499999996</v>
      </c>
      <c r="L375" s="48"/>
    </row>
    <row r="376" spans="1:12" x14ac:dyDescent="0.3">
      <c r="A376" s="61" t="s">
        <v>975</v>
      </c>
      <c r="B376" s="59" t="s">
        <v>354</v>
      </c>
      <c r="C376" s="60"/>
      <c r="D376" s="60"/>
      <c r="E376" s="60"/>
      <c r="F376" s="60"/>
      <c r="G376" s="62" t="s">
        <v>976</v>
      </c>
      <c r="H376" s="63">
        <v>2883237.7</v>
      </c>
      <c r="I376" s="63">
        <v>0</v>
      </c>
      <c r="J376" s="63">
        <v>3175906.65</v>
      </c>
      <c r="K376" s="63">
        <v>6059144.3499999996</v>
      </c>
      <c r="L376" s="63"/>
    </row>
    <row r="377" spans="1:12" x14ac:dyDescent="0.3">
      <c r="A377" s="65" t="s">
        <v>354</v>
      </c>
      <c r="B377" s="59" t="s">
        <v>354</v>
      </c>
      <c r="C377" s="60"/>
      <c r="D377" s="60"/>
      <c r="E377" s="60"/>
      <c r="F377" s="60"/>
      <c r="G377" s="66" t="s">
        <v>354</v>
      </c>
      <c r="H377" s="67"/>
      <c r="I377" s="67"/>
      <c r="J377" s="67"/>
      <c r="K377" s="67"/>
      <c r="L377" s="67"/>
    </row>
    <row r="378" spans="1:12" x14ac:dyDescent="0.3">
      <c r="A378" s="54" t="s">
        <v>977</v>
      </c>
      <c r="B378" s="59" t="s">
        <v>354</v>
      </c>
      <c r="C378" s="60"/>
      <c r="D378" s="60"/>
      <c r="E378" s="55" t="s">
        <v>978</v>
      </c>
      <c r="F378" s="56"/>
      <c r="G378" s="56"/>
      <c r="H378" s="48">
        <v>24022.43</v>
      </c>
      <c r="I378" s="48">
        <v>0</v>
      </c>
      <c r="J378" s="48">
        <v>78976.98</v>
      </c>
      <c r="K378" s="48">
        <v>102999.41</v>
      </c>
      <c r="L378" s="48"/>
    </row>
    <row r="379" spans="1:12" x14ac:dyDescent="0.3">
      <c r="A379" s="54" t="s">
        <v>983</v>
      </c>
      <c r="B379" s="59" t="s">
        <v>354</v>
      </c>
      <c r="C379" s="60"/>
      <c r="D379" s="60"/>
      <c r="E379" s="60"/>
      <c r="F379" s="55" t="s">
        <v>984</v>
      </c>
      <c r="G379" s="56"/>
      <c r="H379" s="48">
        <v>24022.43</v>
      </c>
      <c r="I379" s="48">
        <v>0</v>
      </c>
      <c r="J379" s="48">
        <v>78976.98</v>
      </c>
      <c r="K379" s="48">
        <v>102999.41</v>
      </c>
      <c r="L379" s="48"/>
    </row>
    <row r="380" spans="1:12" x14ac:dyDescent="0.3">
      <c r="A380" s="61" t="s">
        <v>985</v>
      </c>
      <c r="B380" s="59" t="s">
        <v>354</v>
      </c>
      <c r="C380" s="60"/>
      <c r="D380" s="60"/>
      <c r="E380" s="60"/>
      <c r="F380" s="60"/>
      <c r="G380" s="62" t="s">
        <v>986</v>
      </c>
      <c r="H380" s="63">
        <v>24022.43</v>
      </c>
      <c r="I380" s="63">
        <v>0</v>
      </c>
      <c r="J380" s="63">
        <v>78976.98</v>
      </c>
      <c r="K380" s="63">
        <v>102999.41</v>
      </c>
      <c r="L380" s="63"/>
    </row>
    <row r="381" spans="1:12" x14ac:dyDescent="0.3">
      <c r="A381" s="65" t="s">
        <v>354</v>
      </c>
      <c r="B381" s="59" t="s">
        <v>354</v>
      </c>
      <c r="C381" s="60"/>
      <c r="D381" s="60"/>
      <c r="E381" s="60"/>
      <c r="F381" s="60"/>
      <c r="G381" s="66" t="s">
        <v>354</v>
      </c>
      <c r="H381" s="67"/>
      <c r="I381" s="67"/>
      <c r="J381" s="67"/>
      <c r="K381" s="67"/>
      <c r="L381" s="67"/>
    </row>
    <row r="382" spans="1:12" x14ac:dyDescent="0.3">
      <c r="A382" s="54" t="s">
        <v>987</v>
      </c>
      <c r="B382" s="59" t="s">
        <v>354</v>
      </c>
      <c r="C382" s="60"/>
      <c r="D382" s="60"/>
      <c r="E382" s="55" t="s">
        <v>988</v>
      </c>
      <c r="F382" s="56"/>
      <c r="G382" s="56"/>
      <c r="H382" s="48">
        <v>92197.48</v>
      </c>
      <c r="I382" s="48">
        <v>0</v>
      </c>
      <c r="J382" s="48">
        <v>108659.24</v>
      </c>
      <c r="K382" s="48">
        <v>200856.72</v>
      </c>
      <c r="L382" s="48"/>
    </row>
    <row r="383" spans="1:12" x14ac:dyDescent="0.3">
      <c r="A383" s="54" t="s">
        <v>989</v>
      </c>
      <c r="B383" s="59" t="s">
        <v>354</v>
      </c>
      <c r="C383" s="60"/>
      <c r="D383" s="60"/>
      <c r="E383" s="60"/>
      <c r="F383" s="55" t="s">
        <v>988</v>
      </c>
      <c r="G383" s="56"/>
      <c r="H383" s="48">
        <v>92197.48</v>
      </c>
      <c r="I383" s="48">
        <v>0</v>
      </c>
      <c r="J383" s="48">
        <v>108659.24</v>
      </c>
      <c r="K383" s="48">
        <v>200856.72</v>
      </c>
      <c r="L383" s="48"/>
    </row>
    <row r="384" spans="1:12" x14ac:dyDescent="0.3">
      <c r="A384" s="61" t="s">
        <v>990</v>
      </c>
      <c r="B384" s="59" t="s">
        <v>354</v>
      </c>
      <c r="C384" s="60"/>
      <c r="D384" s="60"/>
      <c r="E384" s="60"/>
      <c r="F384" s="60"/>
      <c r="G384" s="62" t="s">
        <v>991</v>
      </c>
      <c r="H384" s="63">
        <v>92107.81</v>
      </c>
      <c r="I384" s="63">
        <v>0</v>
      </c>
      <c r="J384" s="63">
        <v>108659.14</v>
      </c>
      <c r="K384" s="63">
        <v>200766.95</v>
      </c>
      <c r="L384" s="63"/>
    </row>
    <row r="385" spans="1:12" x14ac:dyDescent="0.3">
      <c r="A385" s="61" t="s">
        <v>992</v>
      </c>
      <c r="B385" s="59" t="s">
        <v>354</v>
      </c>
      <c r="C385" s="60"/>
      <c r="D385" s="60"/>
      <c r="E385" s="60"/>
      <c r="F385" s="60"/>
      <c r="G385" s="62" t="s">
        <v>993</v>
      </c>
      <c r="H385" s="63">
        <v>89.67</v>
      </c>
      <c r="I385" s="63">
        <v>0</v>
      </c>
      <c r="J385" s="63">
        <v>0.1</v>
      </c>
      <c r="K385" s="63">
        <v>89.77</v>
      </c>
      <c r="L385" s="63"/>
    </row>
    <row r="386" spans="1:12" x14ac:dyDescent="0.3">
      <c r="A386" s="65" t="s">
        <v>354</v>
      </c>
      <c r="B386" s="59" t="s">
        <v>354</v>
      </c>
      <c r="C386" s="60"/>
      <c r="D386" s="60"/>
      <c r="E386" s="60"/>
      <c r="F386" s="60"/>
      <c r="G386" s="66" t="s">
        <v>354</v>
      </c>
      <c r="H386" s="67"/>
      <c r="I386" s="67"/>
      <c r="J386" s="67"/>
      <c r="K386" s="67"/>
      <c r="L386" s="68"/>
    </row>
    <row r="387" spans="1:12" x14ac:dyDescent="0.3">
      <c r="A387" s="54" t="s">
        <v>994</v>
      </c>
      <c r="B387" s="59" t="s">
        <v>354</v>
      </c>
      <c r="C387" s="60"/>
      <c r="D387" s="60"/>
      <c r="E387" s="55" t="s">
        <v>995</v>
      </c>
      <c r="F387" s="56"/>
      <c r="G387" s="56"/>
      <c r="H387" s="48">
        <v>1959.05</v>
      </c>
      <c r="I387" s="48">
        <v>0</v>
      </c>
      <c r="J387" s="48">
        <v>0</v>
      </c>
      <c r="K387" s="48">
        <v>1959.05</v>
      </c>
      <c r="L387" s="57"/>
    </row>
    <row r="388" spans="1:12" x14ac:dyDescent="0.3">
      <c r="A388" s="54" t="s">
        <v>996</v>
      </c>
      <c r="B388" s="59" t="s">
        <v>354</v>
      </c>
      <c r="C388" s="60"/>
      <c r="D388" s="60"/>
      <c r="E388" s="60"/>
      <c r="F388" s="55" t="s">
        <v>995</v>
      </c>
      <c r="G388" s="56"/>
      <c r="H388" s="48">
        <v>1959.05</v>
      </c>
      <c r="I388" s="48">
        <v>0</v>
      </c>
      <c r="J388" s="48">
        <v>0</v>
      </c>
      <c r="K388" s="48">
        <v>1959.05</v>
      </c>
      <c r="L388" s="57"/>
    </row>
    <row r="389" spans="1:12" x14ac:dyDescent="0.3">
      <c r="A389" s="61" t="s">
        <v>997</v>
      </c>
      <c r="B389" s="59" t="s">
        <v>354</v>
      </c>
      <c r="C389" s="60"/>
      <c r="D389" s="60"/>
      <c r="E389" s="60"/>
      <c r="F389" s="60"/>
      <c r="G389" s="62" t="s">
        <v>998</v>
      </c>
      <c r="H389" s="63">
        <v>1959.05</v>
      </c>
      <c r="I389" s="63">
        <v>0</v>
      </c>
      <c r="J389" s="63">
        <v>0</v>
      </c>
      <c r="K389" s="63">
        <v>1959.05</v>
      </c>
      <c r="L389" s="64"/>
    </row>
    <row r="390" spans="1:12" x14ac:dyDescent="0.3">
      <c r="A390" s="65" t="s">
        <v>354</v>
      </c>
      <c r="B390" s="59" t="s">
        <v>354</v>
      </c>
      <c r="C390" s="60"/>
      <c r="D390" s="60"/>
      <c r="E390" s="60"/>
      <c r="F390" s="60"/>
      <c r="G390" s="66" t="s">
        <v>354</v>
      </c>
      <c r="H390" s="67"/>
      <c r="I390" s="67"/>
      <c r="J390" s="67"/>
      <c r="K390" s="67"/>
      <c r="L390" s="68"/>
    </row>
    <row r="391" spans="1:12" x14ac:dyDescent="0.3">
      <c r="A391" s="54" t="s">
        <v>1005</v>
      </c>
      <c r="B391" s="59" t="s">
        <v>354</v>
      </c>
      <c r="C391" s="60"/>
      <c r="D391" s="60"/>
      <c r="E391" s="55" t="s">
        <v>959</v>
      </c>
      <c r="F391" s="56"/>
      <c r="G391" s="56"/>
      <c r="H391" s="48">
        <v>0</v>
      </c>
      <c r="I391" s="48">
        <v>0</v>
      </c>
      <c r="J391" s="48">
        <v>1428.13</v>
      </c>
      <c r="K391" s="48">
        <v>1428.13</v>
      </c>
      <c r="L391" s="57"/>
    </row>
    <row r="392" spans="1:12" x14ac:dyDescent="0.3">
      <c r="A392" s="54" t="s">
        <v>1006</v>
      </c>
      <c r="B392" s="59" t="s">
        <v>354</v>
      </c>
      <c r="C392" s="60"/>
      <c r="D392" s="60"/>
      <c r="E392" s="60"/>
      <c r="F392" s="55" t="s">
        <v>959</v>
      </c>
      <c r="G392" s="56"/>
      <c r="H392" s="48">
        <v>0</v>
      </c>
      <c r="I392" s="48">
        <v>0</v>
      </c>
      <c r="J392" s="48">
        <v>1428.13</v>
      </c>
      <c r="K392" s="48">
        <v>1428.13</v>
      </c>
      <c r="L392" s="57"/>
    </row>
    <row r="393" spans="1:12" x14ac:dyDescent="0.3">
      <c r="A393" s="61" t="s">
        <v>1007</v>
      </c>
      <c r="B393" s="59" t="s">
        <v>354</v>
      </c>
      <c r="C393" s="60"/>
      <c r="D393" s="60"/>
      <c r="E393" s="60"/>
      <c r="F393" s="60"/>
      <c r="G393" s="62" t="s">
        <v>964</v>
      </c>
      <c r="H393" s="63">
        <v>0</v>
      </c>
      <c r="I393" s="63">
        <v>0</v>
      </c>
      <c r="J393" s="63">
        <v>1428.13</v>
      </c>
      <c r="K393" s="63">
        <v>1428.13</v>
      </c>
      <c r="L393" s="64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61"/>
  <sheetViews>
    <sheetView topLeftCell="A293" workbookViewId="0">
      <selection activeCell="L405" sqref="L405"/>
    </sheetView>
  </sheetViews>
  <sheetFormatPr defaultRowHeight="14.4" x14ac:dyDescent="0.3"/>
  <cols>
    <col min="1" max="1" width="16.88671875" customWidth="1"/>
    <col min="2" max="6" width="1.109375" customWidth="1"/>
    <col min="7" max="7" width="49.44140625" bestFit="1" customWidth="1"/>
    <col min="8" max="8" width="15" style="50" bestFit="1" customWidth="1"/>
    <col min="9" max="9" width="14.33203125" style="50" bestFit="1" customWidth="1"/>
    <col min="10" max="10" width="13.33203125" style="50" bestFit="1" customWidth="1"/>
    <col min="11" max="11" width="15" style="50" bestFit="1" customWidth="1"/>
    <col min="12" max="12" width="8.109375" bestFit="1" customWidth="1"/>
    <col min="257" max="257" width="16.88671875" customWidth="1"/>
    <col min="258" max="262" width="1.109375" customWidth="1"/>
    <col min="263" max="263" width="49.44140625" bestFit="1" customWidth="1"/>
    <col min="264" max="264" width="15" bestFit="1" customWidth="1"/>
    <col min="265" max="265" width="14.33203125" bestFit="1" customWidth="1"/>
    <col min="266" max="266" width="13.33203125" bestFit="1" customWidth="1"/>
    <col min="267" max="267" width="15" bestFit="1" customWidth="1"/>
    <col min="268" max="268" width="8.109375" bestFit="1" customWidth="1"/>
    <col min="513" max="513" width="16.88671875" customWidth="1"/>
    <col min="514" max="518" width="1.109375" customWidth="1"/>
    <col min="519" max="519" width="49.44140625" bestFit="1" customWidth="1"/>
    <col min="520" max="520" width="15" bestFit="1" customWidth="1"/>
    <col min="521" max="521" width="14.33203125" bestFit="1" customWidth="1"/>
    <col min="522" max="522" width="13.33203125" bestFit="1" customWidth="1"/>
    <col min="523" max="523" width="15" bestFit="1" customWidth="1"/>
    <col min="524" max="524" width="8.109375" bestFit="1" customWidth="1"/>
    <col min="769" max="769" width="16.88671875" customWidth="1"/>
    <col min="770" max="774" width="1.109375" customWidth="1"/>
    <col min="775" max="775" width="49.44140625" bestFit="1" customWidth="1"/>
    <col min="776" max="776" width="15" bestFit="1" customWidth="1"/>
    <col min="777" max="777" width="14.33203125" bestFit="1" customWidth="1"/>
    <col min="778" max="778" width="13.33203125" bestFit="1" customWidth="1"/>
    <col min="779" max="779" width="15" bestFit="1" customWidth="1"/>
    <col min="780" max="780" width="8.109375" bestFit="1" customWidth="1"/>
    <col min="1025" max="1025" width="16.88671875" customWidth="1"/>
    <col min="1026" max="1030" width="1.109375" customWidth="1"/>
    <col min="1031" max="1031" width="49.44140625" bestFit="1" customWidth="1"/>
    <col min="1032" max="1032" width="15" bestFit="1" customWidth="1"/>
    <col min="1033" max="1033" width="14.33203125" bestFit="1" customWidth="1"/>
    <col min="1034" max="1034" width="13.33203125" bestFit="1" customWidth="1"/>
    <col min="1035" max="1035" width="15" bestFit="1" customWidth="1"/>
    <col min="1036" max="1036" width="8.109375" bestFit="1" customWidth="1"/>
    <col min="1281" max="1281" width="16.88671875" customWidth="1"/>
    <col min="1282" max="1286" width="1.109375" customWidth="1"/>
    <col min="1287" max="1287" width="49.44140625" bestFit="1" customWidth="1"/>
    <col min="1288" max="1288" width="15" bestFit="1" customWidth="1"/>
    <col min="1289" max="1289" width="14.33203125" bestFit="1" customWidth="1"/>
    <col min="1290" max="1290" width="13.33203125" bestFit="1" customWidth="1"/>
    <col min="1291" max="1291" width="15" bestFit="1" customWidth="1"/>
    <col min="1292" max="1292" width="8.109375" bestFit="1" customWidth="1"/>
    <col min="1537" max="1537" width="16.88671875" customWidth="1"/>
    <col min="1538" max="1542" width="1.109375" customWidth="1"/>
    <col min="1543" max="1543" width="49.44140625" bestFit="1" customWidth="1"/>
    <col min="1544" max="1544" width="15" bestFit="1" customWidth="1"/>
    <col min="1545" max="1545" width="14.33203125" bestFit="1" customWidth="1"/>
    <col min="1546" max="1546" width="13.33203125" bestFit="1" customWidth="1"/>
    <col min="1547" max="1547" width="15" bestFit="1" customWidth="1"/>
    <col min="1548" max="1548" width="8.109375" bestFit="1" customWidth="1"/>
    <col min="1793" max="1793" width="16.88671875" customWidth="1"/>
    <col min="1794" max="1798" width="1.109375" customWidth="1"/>
    <col min="1799" max="1799" width="49.44140625" bestFit="1" customWidth="1"/>
    <col min="1800" max="1800" width="15" bestFit="1" customWidth="1"/>
    <col min="1801" max="1801" width="14.33203125" bestFit="1" customWidth="1"/>
    <col min="1802" max="1802" width="13.33203125" bestFit="1" customWidth="1"/>
    <col min="1803" max="1803" width="15" bestFit="1" customWidth="1"/>
    <col min="1804" max="1804" width="8.109375" bestFit="1" customWidth="1"/>
    <col min="2049" max="2049" width="16.88671875" customWidth="1"/>
    <col min="2050" max="2054" width="1.109375" customWidth="1"/>
    <col min="2055" max="2055" width="49.44140625" bestFit="1" customWidth="1"/>
    <col min="2056" max="2056" width="15" bestFit="1" customWidth="1"/>
    <col min="2057" max="2057" width="14.33203125" bestFit="1" customWidth="1"/>
    <col min="2058" max="2058" width="13.33203125" bestFit="1" customWidth="1"/>
    <col min="2059" max="2059" width="15" bestFit="1" customWidth="1"/>
    <col min="2060" max="2060" width="8.109375" bestFit="1" customWidth="1"/>
    <col min="2305" max="2305" width="16.88671875" customWidth="1"/>
    <col min="2306" max="2310" width="1.109375" customWidth="1"/>
    <col min="2311" max="2311" width="49.44140625" bestFit="1" customWidth="1"/>
    <col min="2312" max="2312" width="15" bestFit="1" customWidth="1"/>
    <col min="2313" max="2313" width="14.33203125" bestFit="1" customWidth="1"/>
    <col min="2314" max="2314" width="13.33203125" bestFit="1" customWidth="1"/>
    <col min="2315" max="2315" width="15" bestFit="1" customWidth="1"/>
    <col min="2316" max="2316" width="8.109375" bestFit="1" customWidth="1"/>
    <col min="2561" max="2561" width="16.88671875" customWidth="1"/>
    <col min="2562" max="2566" width="1.109375" customWidth="1"/>
    <col min="2567" max="2567" width="49.44140625" bestFit="1" customWidth="1"/>
    <col min="2568" max="2568" width="15" bestFit="1" customWidth="1"/>
    <col min="2569" max="2569" width="14.33203125" bestFit="1" customWidth="1"/>
    <col min="2570" max="2570" width="13.33203125" bestFit="1" customWidth="1"/>
    <col min="2571" max="2571" width="15" bestFit="1" customWidth="1"/>
    <col min="2572" max="2572" width="8.109375" bestFit="1" customWidth="1"/>
    <col min="2817" max="2817" width="16.88671875" customWidth="1"/>
    <col min="2818" max="2822" width="1.109375" customWidth="1"/>
    <col min="2823" max="2823" width="49.44140625" bestFit="1" customWidth="1"/>
    <col min="2824" max="2824" width="15" bestFit="1" customWidth="1"/>
    <col min="2825" max="2825" width="14.33203125" bestFit="1" customWidth="1"/>
    <col min="2826" max="2826" width="13.33203125" bestFit="1" customWidth="1"/>
    <col min="2827" max="2827" width="15" bestFit="1" customWidth="1"/>
    <col min="2828" max="2828" width="8.109375" bestFit="1" customWidth="1"/>
    <col min="3073" max="3073" width="16.88671875" customWidth="1"/>
    <col min="3074" max="3078" width="1.109375" customWidth="1"/>
    <col min="3079" max="3079" width="49.44140625" bestFit="1" customWidth="1"/>
    <col min="3080" max="3080" width="15" bestFit="1" customWidth="1"/>
    <col min="3081" max="3081" width="14.33203125" bestFit="1" customWidth="1"/>
    <col min="3082" max="3082" width="13.33203125" bestFit="1" customWidth="1"/>
    <col min="3083" max="3083" width="15" bestFit="1" customWidth="1"/>
    <col min="3084" max="3084" width="8.109375" bestFit="1" customWidth="1"/>
    <col min="3329" max="3329" width="16.88671875" customWidth="1"/>
    <col min="3330" max="3334" width="1.109375" customWidth="1"/>
    <col min="3335" max="3335" width="49.44140625" bestFit="1" customWidth="1"/>
    <col min="3336" max="3336" width="15" bestFit="1" customWidth="1"/>
    <col min="3337" max="3337" width="14.33203125" bestFit="1" customWidth="1"/>
    <col min="3338" max="3338" width="13.33203125" bestFit="1" customWidth="1"/>
    <col min="3339" max="3339" width="15" bestFit="1" customWidth="1"/>
    <col min="3340" max="3340" width="8.109375" bestFit="1" customWidth="1"/>
    <col min="3585" max="3585" width="16.88671875" customWidth="1"/>
    <col min="3586" max="3590" width="1.109375" customWidth="1"/>
    <col min="3591" max="3591" width="49.44140625" bestFit="1" customWidth="1"/>
    <col min="3592" max="3592" width="15" bestFit="1" customWidth="1"/>
    <col min="3593" max="3593" width="14.33203125" bestFit="1" customWidth="1"/>
    <col min="3594" max="3594" width="13.33203125" bestFit="1" customWidth="1"/>
    <col min="3595" max="3595" width="15" bestFit="1" customWidth="1"/>
    <col min="3596" max="3596" width="8.109375" bestFit="1" customWidth="1"/>
    <col min="3841" max="3841" width="16.88671875" customWidth="1"/>
    <col min="3842" max="3846" width="1.109375" customWidth="1"/>
    <col min="3847" max="3847" width="49.44140625" bestFit="1" customWidth="1"/>
    <col min="3848" max="3848" width="15" bestFit="1" customWidth="1"/>
    <col min="3849" max="3849" width="14.33203125" bestFit="1" customWidth="1"/>
    <col min="3850" max="3850" width="13.33203125" bestFit="1" customWidth="1"/>
    <col min="3851" max="3851" width="15" bestFit="1" customWidth="1"/>
    <col min="3852" max="3852" width="8.109375" bestFit="1" customWidth="1"/>
    <col min="4097" max="4097" width="16.88671875" customWidth="1"/>
    <col min="4098" max="4102" width="1.109375" customWidth="1"/>
    <col min="4103" max="4103" width="49.44140625" bestFit="1" customWidth="1"/>
    <col min="4104" max="4104" width="15" bestFit="1" customWidth="1"/>
    <col min="4105" max="4105" width="14.33203125" bestFit="1" customWidth="1"/>
    <col min="4106" max="4106" width="13.33203125" bestFit="1" customWidth="1"/>
    <col min="4107" max="4107" width="15" bestFit="1" customWidth="1"/>
    <col min="4108" max="4108" width="8.109375" bestFit="1" customWidth="1"/>
    <col min="4353" max="4353" width="16.88671875" customWidth="1"/>
    <col min="4354" max="4358" width="1.109375" customWidth="1"/>
    <col min="4359" max="4359" width="49.44140625" bestFit="1" customWidth="1"/>
    <col min="4360" max="4360" width="15" bestFit="1" customWidth="1"/>
    <col min="4361" max="4361" width="14.33203125" bestFit="1" customWidth="1"/>
    <col min="4362" max="4362" width="13.33203125" bestFit="1" customWidth="1"/>
    <col min="4363" max="4363" width="15" bestFit="1" customWidth="1"/>
    <col min="4364" max="4364" width="8.109375" bestFit="1" customWidth="1"/>
    <col min="4609" max="4609" width="16.88671875" customWidth="1"/>
    <col min="4610" max="4614" width="1.109375" customWidth="1"/>
    <col min="4615" max="4615" width="49.44140625" bestFit="1" customWidth="1"/>
    <col min="4616" max="4616" width="15" bestFit="1" customWidth="1"/>
    <col min="4617" max="4617" width="14.33203125" bestFit="1" customWidth="1"/>
    <col min="4618" max="4618" width="13.33203125" bestFit="1" customWidth="1"/>
    <col min="4619" max="4619" width="15" bestFit="1" customWidth="1"/>
    <col min="4620" max="4620" width="8.109375" bestFit="1" customWidth="1"/>
    <col min="4865" max="4865" width="16.88671875" customWidth="1"/>
    <col min="4866" max="4870" width="1.109375" customWidth="1"/>
    <col min="4871" max="4871" width="49.44140625" bestFit="1" customWidth="1"/>
    <col min="4872" max="4872" width="15" bestFit="1" customWidth="1"/>
    <col min="4873" max="4873" width="14.33203125" bestFit="1" customWidth="1"/>
    <col min="4874" max="4874" width="13.33203125" bestFit="1" customWidth="1"/>
    <col min="4875" max="4875" width="15" bestFit="1" customWidth="1"/>
    <col min="4876" max="4876" width="8.109375" bestFit="1" customWidth="1"/>
    <col min="5121" max="5121" width="16.88671875" customWidth="1"/>
    <col min="5122" max="5126" width="1.109375" customWidth="1"/>
    <col min="5127" max="5127" width="49.44140625" bestFit="1" customWidth="1"/>
    <col min="5128" max="5128" width="15" bestFit="1" customWidth="1"/>
    <col min="5129" max="5129" width="14.33203125" bestFit="1" customWidth="1"/>
    <col min="5130" max="5130" width="13.33203125" bestFit="1" customWidth="1"/>
    <col min="5131" max="5131" width="15" bestFit="1" customWidth="1"/>
    <col min="5132" max="5132" width="8.109375" bestFit="1" customWidth="1"/>
    <col min="5377" max="5377" width="16.88671875" customWidth="1"/>
    <col min="5378" max="5382" width="1.109375" customWidth="1"/>
    <col min="5383" max="5383" width="49.44140625" bestFit="1" customWidth="1"/>
    <col min="5384" max="5384" width="15" bestFit="1" customWidth="1"/>
    <col min="5385" max="5385" width="14.33203125" bestFit="1" customWidth="1"/>
    <col min="5386" max="5386" width="13.33203125" bestFit="1" customWidth="1"/>
    <col min="5387" max="5387" width="15" bestFit="1" customWidth="1"/>
    <col min="5388" max="5388" width="8.109375" bestFit="1" customWidth="1"/>
    <col min="5633" max="5633" width="16.88671875" customWidth="1"/>
    <col min="5634" max="5638" width="1.109375" customWidth="1"/>
    <col min="5639" max="5639" width="49.44140625" bestFit="1" customWidth="1"/>
    <col min="5640" max="5640" width="15" bestFit="1" customWidth="1"/>
    <col min="5641" max="5641" width="14.33203125" bestFit="1" customWidth="1"/>
    <col min="5642" max="5642" width="13.33203125" bestFit="1" customWidth="1"/>
    <col min="5643" max="5643" width="15" bestFit="1" customWidth="1"/>
    <col min="5644" max="5644" width="8.109375" bestFit="1" customWidth="1"/>
    <col min="5889" max="5889" width="16.88671875" customWidth="1"/>
    <col min="5890" max="5894" width="1.109375" customWidth="1"/>
    <col min="5895" max="5895" width="49.44140625" bestFit="1" customWidth="1"/>
    <col min="5896" max="5896" width="15" bestFit="1" customWidth="1"/>
    <col min="5897" max="5897" width="14.33203125" bestFit="1" customWidth="1"/>
    <col min="5898" max="5898" width="13.33203125" bestFit="1" customWidth="1"/>
    <col min="5899" max="5899" width="15" bestFit="1" customWidth="1"/>
    <col min="5900" max="5900" width="8.109375" bestFit="1" customWidth="1"/>
    <col min="6145" max="6145" width="16.88671875" customWidth="1"/>
    <col min="6146" max="6150" width="1.109375" customWidth="1"/>
    <col min="6151" max="6151" width="49.44140625" bestFit="1" customWidth="1"/>
    <col min="6152" max="6152" width="15" bestFit="1" customWidth="1"/>
    <col min="6153" max="6153" width="14.33203125" bestFit="1" customWidth="1"/>
    <col min="6154" max="6154" width="13.33203125" bestFit="1" customWidth="1"/>
    <col min="6155" max="6155" width="15" bestFit="1" customWidth="1"/>
    <col min="6156" max="6156" width="8.109375" bestFit="1" customWidth="1"/>
    <col min="6401" max="6401" width="16.88671875" customWidth="1"/>
    <col min="6402" max="6406" width="1.109375" customWidth="1"/>
    <col min="6407" max="6407" width="49.44140625" bestFit="1" customWidth="1"/>
    <col min="6408" max="6408" width="15" bestFit="1" customWidth="1"/>
    <col min="6409" max="6409" width="14.33203125" bestFit="1" customWidth="1"/>
    <col min="6410" max="6410" width="13.33203125" bestFit="1" customWidth="1"/>
    <col min="6411" max="6411" width="15" bestFit="1" customWidth="1"/>
    <col min="6412" max="6412" width="8.109375" bestFit="1" customWidth="1"/>
    <col min="6657" max="6657" width="16.88671875" customWidth="1"/>
    <col min="6658" max="6662" width="1.109375" customWidth="1"/>
    <col min="6663" max="6663" width="49.44140625" bestFit="1" customWidth="1"/>
    <col min="6664" max="6664" width="15" bestFit="1" customWidth="1"/>
    <col min="6665" max="6665" width="14.33203125" bestFit="1" customWidth="1"/>
    <col min="6666" max="6666" width="13.33203125" bestFit="1" customWidth="1"/>
    <col min="6667" max="6667" width="15" bestFit="1" customWidth="1"/>
    <col min="6668" max="6668" width="8.109375" bestFit="1" customWidth="1"/>
    <col min="6913" max="6913" width="16.88671875" customWidth="1"/>
    <col min="6914" max="6918" width="1.109375" customWidth="1"/>
    <col min="6919" max="6919" width="49.44140625" bestFit="1" customWidth="1"/>
    <col min="6920" max="6920" width="15" bestFit="1" customWidth="1"/>
    <col min="6921" max="6921" width="14.33203125" bestFit="1" customWidth="1"/>
    <col min="6922" max="6922" width="13.33203125" bestFit="1" customWidth="1"/>
    <col min="6923" max="6923" width="15" bestFit="1" customWidth="1"/>
    <col min="6924" max="6924" width="8.109375" bestFit="1" customWidth="1"/>
    <col min="7169" max="7169" width="16.88671875" customWidth="1"/>
    <col min="7170" max="7174" width="1.109375" customWidth="1"/>
    <col min="7175" max="7175" width="49.44140625" bestFit="1" customWidth="1"/>
    <col min="7176" max="7176" width="15" bestFit="1" customWidth="1"/>
    <col min="7177" max="7177" width="14.33203125" bestFit="1" customWidth="1"/>
    <col min="7178" max="7178" width="13.33203125" bestFit="1" customWidth="1"/>
    <col min="7179" max="7179" width="15" bestFit="1" customWidth="1"/>
    <col min="7180" max="7180" width="8.109375" bestFit="1" customWidth="1"/>
    <col min="7425" max="7425" width="16.88671875" customWidth="1"/>
    <col min="7426" max="7430" width="1.109375" customWidth="1"/>
    <col min="7431" max="7431" width="49.44140625" bestFit="1" customWidth="1"/>
    <col min="7432" max="7432" width="15" bestFit="1" customWidth="1"/>
    <col min="7433" max="7433" width="14.33203125" bestFit="1" customWidth="1"/>
    <col min="7434" max="7434" width="13.33203125" bestFit="1" customWidth="1"/>
    <col min="7435" max="7435" width="15" bestFit="1" customWidth="1"/>
    <col min="7436" max="7436" width="8.109375" bestFit="1" customWidth="1"/>
    <col min="7681" max="7681" width="16.88671875" customWidth="1"/>
    <col min="7682" max="7686" width="1.109375" customWidth="1"/>
    <col min="7687" max="7687" width="49.44140625" bestFit="1" customWidth="1"/>
    <col min="7688" max="7688" width="15" bestFit="1" customWidth="1"/>
    <col min="7689" max="7689" width="14.33203125" bestFit="1" customWidth="1"/>
    <col min="7690" max="7690" width="13.33203125" bestFit="1" customWidth="1"/>
    <col min="7691" max="7691" width="15" bestFit="1" customWidth="1"/>
    <col min="7692" max="7692" width="8.109375" bestFit="1" customWidth="1"/>
    <col min="7937" max="7937" width="16.88671875" customWidth="1"/>
    <col min="7938" max="7942" width="1.109375" customWidth="1"/>
    <col min="7943" max="7943" width="49.44140625" bestFit="1" customWidth="1"/>
    <col min="7944" max="7944" width="15" bestFit="1" customWidth="1"/>
    <col min="7945" max="7945" width="14.33203125" bestFit="1" customWidth="1"/>
    <col min="7946" max="7946" width="13.33203125" bestFit="1" customWidth="1"/>
    <col min="7947" max="7947" width="15" bestFit="1" customWidth="1"/>
    <col min="7948" max="7948" width="8.109375" bestFit="1" customWidth="1"/>
    <col min="8193" max="8193" width="16.88671875" customWidth="1"/>
    <col min="8194" max="8198" width="1.109375" customWidth="1"/>
    <col min="8199" max="8199" width="49.44140625" bestFit="1" customWidth="1"/>
    <col min="8200" max="8200" width="15" bestFit="1" customWidth="1"/>
    <col min="8201" max="8201" width="14.33203125" bestFit="1" customWidth="1"/>
    <col min="8202" max="8202" width="13.33203125" bestFit="1" customWidth="1"/>
    <col min="8203" max="8203" width="15" bestFit="1" customWidth="1"/>
    <col min="8204" max="8204" width="8.109375" bestFit="1" customWidth="1"/>
    <col min="8449" max="8449" width="16.88671875" customWidth="1"/>
    <col min="8450" max="8454" width="1.109375" customWidth="1"/>
    <col min="8455" max="8455" width="49.44140625" bestFit="1" customWidth="1"/>
    <col min="8456" max="8456" width="15" bestFit="1" customWidth="1"/>
    <col min="8457" max="8457" width="14.33203125" bestFit="1" customWidth="1"/>
    <col min="8458" max="8458" width="13.33203125" bestFit="1" customWidth="1"/>
    <col min="8459" max="8459" width="15" bestFit="1" customWidth="1"/>
    <col min="8460" max="8460" width="8.109375" bestFit="1" customWidth="1"/>
    <col min="8705" max="8705" width="16.88671875" customWidth="1"/>
    <col min="8706" max="8710" width="1.109375" customWidth="1"/>
    <col min="8711" max="8711" width="49.44140625" bestFit="1" customWidth="1"/>
    <col min="8712" max="8712" width="15" bestFit="1" customWidth="1"/>
    <col min="8713" max="8713" width="14.33203125" bestFit="1" customWidth="1"/>
    <col min="8714" max="8714" width="13.33203125" bestFit="1" customWidth="1"/>
    <col min="8715" max="8715" width="15" bestFit="1" customWidth="1"/>
    <col min="8716" max="8716" width="8.109375" bestFit="1" customWidth="1"/>
    <col min="8961" max="8961" width="16.88671875" customWidth="1"/>
    <col min="8962" max="8966" width="1.109375" customWidth="1"/>
    <col min="8967" max="8967" width="49.44140625" bestFit="1" customWidth="1"/>
    <col min="8968" max="8968" width="15" bestFit="1" customWidth="1"/>
    <col min="8969" max="8969" width="14.33203125" bestFit="1" customWidth="1"/>
    <col min="8970" max="8970" width="13.33203125" bestFit="1" customWidth="1"/>
    <col min="8971" max="8971" width="15" bestFit="1" customWidth="1"/>
    <col min="8972" max="8972" width="8.109375" bestFit="1" customWidth="1"/>
    <col min="9217" max="9217" width="16.88671875" customWidth="1"/>
    <col min="9218" max="9222" width="1.109375" customWidth="1"/>
    <col min="9223" max="9223" width="49.44140625" bestFit="1" customWidth="1"/>
    <col min="9224" max="9224" width="15" bestFit="1" customWidth="1"/>
    <col min="9225" max="9225" width="14.33203125" bestFit="1" customWidth="1"/>
    <col min="9226" max="9226" width="13.33203125" bestFit="1" customWidth="1"/>
    <col min="9227" max="9227" width="15" bestFit="1" customWidth="1"/>
    <col min="9228" max="9228" width="8.109375" bestFit="1" customWidth="1"/>
    <col min="9473" max="9473" width="16.88671875" customWidth="1"/>
    <col min="9474" max="9478" width="1.109375" customWidth="1"/>
    <col min="9479" max="9479" width="49.44140625" bestFit="1" customWidth="1"/>
    <col min="9480" max="9480" width="15" bestFit="1" customWidth="1"/>
    <col min="9481" max="9481" width="14.33203125" bestFit="1" customWidth="1"/>
    <col min="9482" max="9482" width="13.33203125" bestFit="1" customWidth="1"/>
    <col min="9483" max="9483" width="15" bestFit="1" customWidth="1"/>
    <col min="9484" max="9484" width="8.109375" bestFit="1" customWidth="1"/>
    <col min="9729" max="9729" width="16.88671875" customWidth="1"/>
    <col min="9730" max="9734" width="1.109375" customWidth="1"/>
    <col min="9735" max="9735" width="49.44140625" bestFit="1" customWidth="1"/>
    <col min="9736" max="9736" width="15" bestFit="1" customWidth="1"/>
    <col min="9737" max="9737" width="14.33203125" bestFit="1" customWidth="1"/>
    <col min="9738" max="9738" width="13.33203125" bestFit="1" customWidth="1"/>
    <col min="9739" max="9739" width="15" bestFit="1" customWidth="1"/>
    <col min="9740" max="9740" width="8.109375" bestFit="1" customWidth="1"/>
    <col min="9985" max="9985" width="16.88671875" customWidth="1"/>
    <col min="9986" max="9990" width="1.109375" customWidth="1"/>
    <col min="9991" max="9991" width="49.44140625" bestFit="1" customWidth="1"/>
    <col min="9992" max="9992" width="15" bestFit="1" customWidth="1"/>
    <col min="9993" max="9993" width="14.33203125" bestFit="1" customWidth="1"/>
    <col min="9994" max="9994" width="13.33203125" bestFit="1" customWidth="1"/>
    <col min="9995" max="9995" width="15" bestFit="1" customWidth="1"/>
    <col min="9996" max="9996" width="8.109375" bestFit="1" customWidth="1"/>
    <col min="10241" max="10241" width="16.88671875" customWidth="1"/>
    <col min="10242" max="10246" width="1.109375" customWidth="1"/>
    <col min="10247" max="10247" width="49.44140625" bestFit="1" customWidth="1"/>
    <col min="10248" max="10248" width="15" bestFit="1" customWidth="1"/>
    <col min="10249" max="10249" width="14.33203125" bestFit="1" customWidth="1"/>
    <col min="10250" max="10250" width="13.33203125" bestFit="1" customWidth="1"/>
    <col min="10251" max="10251" width="15" bestFit="1" customWidth="1"/>
    <col min="10252" max="10252" width="8.109375" bestFit="1" customWidth="1"/>
    <col min="10497" max="10497" width="16.88671875" customWidth="1"/>
    <col min="10498" max="10502" width="1.109375" customWidth="1"/>
    <col min="10503" max="10503" width="49.44140625" bestFit="1" customWidth="1"/>
    <col min="10504" max="10504" width="15" bestFit="1" customWidth="1"/>
    <col min="10505" max="10505" width="14.33203125" bestFit="1" customWidth="1"/>
    <col min="10506" max="10506" width="13.33203125" bestFit="1" customWidth="1"/>
    <col min="10507" max="10507" width="15" bestFit="1" customWidth="1"/>
    <col min="10508" max="10508" width="8.109375" bestFit="1" customWidth="1"/>
    <col min="10753" max="10753" width="16.88671875" customWidth="1"/>
    <col min="10754" max="10758" width="1.109375" customWidth="1"/>
    <col min="10759" max="10759" width="49.44140625" bestFit="1" customWidth="1"/>
    <col min="10760" max="10760" width="15" bestFit="1" customWidth="1"/>
    <col min="10761" max="10761" width="14.33203125" bestFit="1" customWidth="1"/>
    <col min="10762" max="10762" width="13.33203125" bestFit="1" customWidth="1"/>
    <col min="10763" max="10763" width="15" bestFit="1" customWidth="1"/>
    <col min="10764" max="10764" width="8.109375" bestFit="1" customWidth="1"/>
    <col min="11009" max="11009" width="16.88671875" customWidth="1"/>
    <col min="11010" max="11014" width="1.109375" customWidth="1"/>
    <col min="11015" max="11015" width="49.44140625" bestFit="1" customWidth="1"/>
    <col min="11016" max="11016" width="15" bestFit="1" customWidth="1"/>
    <col min="11017" max="11017" width="14.33203125" bestFit="1" customWidth="1"/>
    <col min="11018" max="11018" width="13.33203125" bestFit="1" customWidth="1"/>
    <col min="11019" max="11019" width="15" bestFit="1" customWidth="1"/>
    <col min="11020" max="11020" width="8.109375" bestFit="1" customWidth="1"/>
    <col min="11265" max="11265" width="16.88671875" customWidth="1"/>
    <col min="11266" max="11270" width="1.109375" customWidth="1"/>
    <col min="11271" max="11271" width="49.44140625" bestFit="1" customWidth="1"/>
    <col min="11272" max="11272" width="15" bestFit="1" customWidth="1"/>
    <col min="11273" max="11273" width="14.33203125" bestFit="1" customWidth="1"/>
    <col min="11274" max="11274" width="13.33203125" bestFit="1" customWidth="1"/>
    <col min="11275" max="11275" width="15" bestFit="1" customWidth="1"/>
    <col min="11276" max="11276" width="8.109375" bestFit="1" customWidth="1"/>
    <col min="11521" max="11521" width="16.88671875" customWidth="1"/>
    <col min="11522" max="11526" width="1.109375" customWidth="1"/>
    <col min="11527" max="11527" width="49.44140625" bestFit="1" customWidth="1"/>
    <col min="11528" max="11528" width="15" bestFit="1" customWidth="1"/>
    <col min="11529" max="11529" width="14.33203125" bestFit="1" customWidth="1"/>
    <col min="11530" max="11530" width="13.33203125" bestFit="1" customWidth="1"/>
    <col min="11531" max="11531" width="15" bestFit="1" customWidth="1"/>
    <col min="11532" max="11532" width="8.109375" bestFit="1" customWidth="1"/>
    <col min="11777" max="11777" width="16.88671875" customWidth="1"/>
    <col min="11778" max="11782" width="1.109375" customWidth="1"/>
    <col min="11783" max="11783" width="49.44140625" bestFit="1" customWidth="1"/>
    <col min="11784" max="11784" width="15" bestFit="1" customWidth="1"/>
    <col min="11785" max="11785" width="14.33203125" bestFit="1" customWidth="1"/>
    <col min="11786" max="11786" width="13.33203125" bestFit="1" customWidth="1"/>
    <col min="11787" max="11787" width="15" bestFit="1" customWidth="1"/>
    <col min="11788" max="11788" width="8.109375" bestFit="1" customWidth="1"/>
    <col min="12033" max="12033" width="16.88671875" customWidth="1"/>
    <col min="12034" max="12038" width="1.109375" customWidth="1"/>
    <col min="12039" max="12039" width="49.44140625" bestFit="1" customWidth="1"/>
    <col min="12040" max="12040" width="15" bestFit="1" customWidth="1"/>
    <col min="12041" max="12041" width="14.33203125" bestFit="1" customWidth="1"/>
    <col min="12042" max="12042" width="13.33203125" bestFit="1" customWidth="1"/>
    <col min="12043" max="12043" width="15" bestFit="1" customWidth="1"/>
    <col min="12044" max="12044" width="8.109375" bestFit="1" customWidth="1"/>
    <col min="12289" max="12289" width="16.88671875" customWidth="1"/>
    <col min="12290" max="12294" width="1.109375" customWidth="1"/>
    <col min="12295" max="12295" width="49.44140625" bestFit="1" customWidth="1"/>
    <col min="12296" max="12296" width="15" bestFit="1" customWidth="1"/>
    <col min="12297" max="12297" width="14.33203125" bestFit="1" customWidth="1"/>
    <col min="12298" max="12298" width="13.33203125" bestFit="1" customWidth="1"/>
    <col min="12299" max="12299" width="15" bestFit="1" customWidth="1"/>
    <col min="12300" max="12300" width="8.109375" bestFit="1" customWidth="1"/>
    <col min="12545" max="12545" width="16.88671875" customWidth="1"/>
    <col min="12546" max="12550" width="1.109375" customWidth="1"/>
    <col min="12551" max="12551" width="49.44140625" bestFit="1" customWidth="1"/>
    <col min="12552" max="12552" width="15" bestFit="1" customWidth="1"/>
    <col min="12553" max="12553" width="14.33203125" bestFit="1" customWidth="1"/>
    <col min="12554" max="12554" width="13.33203125" bestFit="1" customWidth="1"/>
    <col min="12555" max="12555" width="15" bestFit="1" customWidth="1"/>
    <col min="12556" max="12556" width="8.109375" bestFit="1" customWidth="1"/>
    <col min="12801" max="12801" width="16.88671875" customWidth="1"/>
    <col min="12802" max="12806" width="1.109375" customWidth="1"/>
    <col min="12807" max="12807" width="49.44140625" bestFit="1" customWidth="1"/>
    <col min="12808" max="12808" width="15" bestFit="1" customWidth="1"/>
    <col min="12809" max="12809" width="14.33203125" bestFit="1" customWidth="1"/>
    <col min="12810" max="12810" width="13.33203125" bestFit="1" customWidth="1"/>
    <col min="12811" max="12811" width="15" bestFit="1" customWidth="1"/>
    <col min="12812" max="12812" width="8.109375" bestFit="1" customWidth="1"/>
    <col min="13057" max="13057" width="16.88671875" customWidth="1"/>
    <col min="13058" max="13062" width="1.109375" customWidth="1"/>
    <col min="13063" max="13063" width="49.44140625" bestFit="1" customWidth="1"/>
    <col min="13064" max="13064" width="15" bestFit="1" customWidth="1"/>
    <col min="13065" max="13065" width="14.33203125" bestFit="1" customWidth="1"/>
    <col min="13066" max="13066" width="13.33203125" bestFit="1" customWidth="1"/>
    <col min="13067" max="13067" width="15" bestFit="1" customWidth="1"/>
    <col min="13068" max="13068" width="8.109375" bestFit="1" customWidth="1"/>
    <col min="13313" max="13313" width="16.88671875" customWidth="1"/>
    <col min="13314" max="13318" width="1.109375" customWidth="1"/>
    <col min="13319" max="13319" width="49.44140625" bestFit="1" customWidth="1"/>
    <col min="13320" max="13320" width="15" bestFit="1" customWidth="1"/>
    <col min="13321" max="13321" width="14.33203125" bestFit="1" customWidth="1"/>
    <col min="13322" max="13322" width="13.33203125" bestFit="1" customWidth="1"/>
    <col min="13323" max="13323" width="15" bestFit="1" customWidth="1"/>
    <col min="13324" max="13324" width="8.109375" bestFit="1" customWidth="1"/>
    <col min="13569" max="13569" width="16.88671875" customWidth="1"/>
    <col min="13570" max="13574" width="1.109375" customWidth="1"/>
    <col min="13575" max="13575" width="49.44140625" bestFit="1" customWidth="1"/>
    <col min="13576" max="13576" width="15" bestFit="1" customWidth="1"/>
    <col min="13577" max="13577" width="14.33203125" bestFit="1" customWidth="1"/>
    <col min="13578" max="13578" width="13.33203125" bestFit="1" customWidth="1"/>
    <col min="13579" max="13579" width="15" bestFit="1" customWidth="1"/>
    <col min="13580" max="13580" width="8.109375" bestFit="1" customWidth="1"/>
    <col min="13825" max="13825" width="16.88671875" customWidth="1"/>
    <col min="13826" max="13830" width="1.109375" customWidth="1"/>
    <col min="13831" max="13831" width="49.44140625" bestFit="1" customWidth="1"/>
    <col min="13832" max="13832" width="15" bestFit="1" customWidth="1"/>
    <col min="13833" max="13833" width="14.33203125" bestFit="1" customWidth="1"/>
    <col min="13834" max="13834" width="13.33203125" bestFit="1" customWidth="1"/>
    <col min="13835" max="13835" width="15" bestFit="1" customWidth="1"/>
    <col min="13836" max="13836" width="8.109375" bestFit="1" customWidth="1"/>
    <col min="14081" max="14081" width="16.88671875" customWidth="1"/>
    <col min="14082" max="14086" width="1.109375" customWidth="1"/>
    <col min="14087" max="14087" width="49.44140625" bestFit="1" customWidth="1"/>
    <col min="14088" max="14088" width="15" bestFit="1" customWidth="1"/>
    <col min="14089" max="14089" width="14.33203125" bestFit="1" customWidth="1"/>
    <col min="14090" max="14090" width="13.33203125" bestFit="1" customWidth="1"/>
    <col min="14091" max="14091" width="15" bestFit="1" customWidth="1"/>
    <col min="14092" max="14092" width="8.109375" bestFit="1" customWidth="1"/>
    <col min="14337" max="14337" width="16.88671875" customWidth="1"/>
    <col min="14338" max="14342" width="1.109375" customWidth="1"/>
    <col min="14343" max="14343" width="49.44140625" bestFit="1" customWidth="1"/>
    <col min="14344" max="14344" width="15" bestFit="1" customWidth="1"/>
    <col min="14345" max="14345" width="14.33203125" bestFit="1" customWidth="1"/>
    <col min="14346" max="14346" width="13.33203125" bestFit="1" customWidth="1"/>
    <col min="14347" max="14347" width="15" bestFit="1" customWidth="1"/>
    <col min="14348" max="14348" width="8.109375" bestFit="1" customWidth="1"/>
    <col min="14593" max="14593" width="16.88671875" customWidth="1"/>
    <col min="14594" max="14598" width="1.109375" customWidth="1"/>
    <col min="14599" max="14599" width="49.44140625" bestFit="1" customWidth="1"/>
    <col min="14600" max="14600" width="15" bestFit="1" customWidth="1"/>
    <col min="14601" max="14601" width="14.33203125" bestFit="1" customWidth="1"/>
    <col min="14602" max="14602" width="13.33203125" bestFit="1" customWidth="1"/>
    <col min="14603" max="14603" width="15" bestFit="1" customWidth="1"/>
    <col min="14604" max="14604" width="8.109375" bestFit="1" customWidth="1"/>
    <col min="14849" max="14849" width="16.88671875" customWidth="1"/>
    <col min="14850" max="14854" width="1.109375" customWidth="1"/>
    <col min="14855" max="14855" width="49.44140625" bestFit="1" customWidth="1"/>
    <col min="14856" max="14856" width="15" bestFit="1" customWidth="1"/>
    <col min="14857" max="14857" width="14.33203125" bestFit="1" customWidth="1"/>
    <col min="14858" max="14858" width="13.33203125" bestFit="1" customWidth="1"/>
    <col min="14859" max="14859" width="15" bestFit="1" customWidth="1"/>
    <col min="14860" max="14860" width="8.109375" bestFit="1" customWidth="1"/>
    <col min="15105" max="15105" width="16.88671875" customWidth="1"/>
    <col min="15106" max="15110" width="1.109375" customWidth="1"/>
    <col min="15111" max="15111" width="49.44140625" bestFit="1" customWidth="1"/>
    <col min="15112" max="15112" width="15" bestFit="1" customWidth="1"/>
    <col min="15113" max="15113" width="14.33203125" bestFit="1" customWidth="1"/>
    <col min="15114" max="15114" width="13.33203125" bestFit="1" customWidth="1"/>
    <col min="15115" max="15115" width="15" bestFit="1" customWidth="1"/>
    <col min="15116" max="15116" width="8.109375" bestFit="1" customWidth="1"/>
    <col min="15361" max="15361" width="16.88671875" customWidth="1"/>
    <col min="15362" max="15366" width="1.109375" customWidth="1"/>
    <col min="15367" max="15367" width="49.44140625" bestFit="1" customWidth="1"/>
    <col min="15368" max="15368" width="15" bestFit="1" customWidth="1"/>
    <col min="15369" max="15369" width="14.33203125" bestFit="1" customWidth="1"/>
    <col min="15370" max="15370" width="13.33203125" bestFit="1" customWidth="1"/>
    <col min="15371" max="15371" width="15" bestFit="1" customWidth="1"/>
    <col min="15372" max="15372" width="8.109375" bestFit="1" customWidth="1"/>
    <col min="15617" max="15617" width="16.88671875" customWidth="1"/>
    <col min="15618" max="15622" width="1.109375" customWidth="1"/>
    <col min="15623" max="15623" width="49.44140625" bestFit="1" customWidth="1"/>
    <col min="15624" max="15624" width="15" bestFit="1" customWidth="1"/>
    <col min="15625" max="15625" width="14.33203125" bestFit="1" customWidth="1"/>
    <col min="15626" max="15626" width="13.33203125" bestFit="1" customWidth="1"/>
    <col min="15627" max="15627" width="15" bestFit="1" customWidth="1"/>
    <col min="15628" max="15628" width="8.109375" bestFit="1" customWidth="1"/>
    <col min="15873" max="15873" width="16.88671875" customWidth="1"/>
    <col min="15874" max="15878" width="1.109375" customWidth="1"/>
    <col min="15879" max="15879" width="49.44140625" bestFit="1" customWidth="1"/>
    <col min="15880" max="15880" width="15" bestFit="1" customWidth="1"/>
    <col min="15881" max="15881" width="14.33203125" bestFit="1" customWidth="1"/>
    <col min="15882" max="15882" width="13.33203125" bestFit="1" customWidth="1"/>
    <col min="15883" max="15883" width="15" bestFit="1" customWidth="1"/>
    <col min="15884" max="15884" width="8.109375" bestFit="1" customWidth="1"/>
    <col min="16129" max="16129" width="16.88671875" customWidth="1"/>
    <col min="16130" max="16134" width="1.109375" customWidth="1"/>
    <col min="16135" max="16135" width="49.44140625" bestFit="1" customWidth="1"/>
    <col min="16136" max="16136" width="15" bestFit="1" customWidth="1"/>
    <col min="16137" max="16137" width="14.33203125" bestFit="1" customWidth="1"/>
    <col min="16138" max="16138" width="13.33203125" bestFit="1" customWidth="1"/>
    <col min="16139" max="16139" width="15" bestFit="1" customWidth="1"/>
    <col min="16140" max="16140" width="8.109375" bestFit="1" customWidth="1"/>
  </cols>
  <sheetData>
    <row r="1" spans="1:12" x14ac:dyDescent="0.3">
      <c r="A1" s="45" t="s">
        <v>345</v>
      </c>
      <c r="B1" s="46" t="s">
        <v>346</v>
      </c>
      <c r="C1" s="47"/>
      <c r="D1" s="47"/>
      <c r="E1" s="47"/>
      <c r="F1" s="47"/>
      <c r="G1" s="47"/>
      <c r="H1" s="48" t="s">
        <v>347</v>
      </c>
      <c r="I1" s="48" t="s">
        <v>348</v>
      </c>
      <c r="J1" s="48" t="s">
        <v>349</v>
      </c>
      <c r="K1" s="48" t="s">
        <v>350</v>
      </c>
      <c r="L1" s="49"/>
    </row>
    <row r="3" spans="1:12" x14ac:dyDescent="0.3">
      <c r="A3" s="51" t="s">
        <v>351</v>
      </c>
      <c r="B3" s="52"/>
      <c r="C3" s="52"/>
      <c r="D3" s="52"/>
      <c r="E3" s="52"/>
      <c r="F3" s="52"/>
      <c r="G3" s="52"/>
      <c r="H3" s="53"/>
      <c r="I3" s="53"/>
      <c r="J3" s="53"/>
      <c r="K3" s="53"/>
      <c r="L3" s="52"/>
    </row>
    <row r="4" spans="1:12" x14ac:dyDescent="0.3">
      <c r="A4" s="54" t="s">
        <v>26</v>
      </c>
      <c r="B4" s="55" t="s">
        <v>352</v>
      </c>
      <c r="C4" s="56"/>
      <c r="D4" s="56"/>
      <c r="E4" s="56"/>
      <c r="F4" s="56"/>
      <c r="G4" s="56"/>
      <c r="H4" s="48">
        <v>17969464.039999999</v>
      </c>
      <c r="I4" s="48">
        <v>10084759.939999999</v>
      </c>
      <c r="J4" s="48">
        <v>8904524.8699999992</v>
      </c>
      <c r="K4" s="48">
        <v>19149699.109999999</v>
      </c>
      <c r="L4" s="57"/>
    </row>
    <row r="5" spans="1:12" x14ac:dyDescent="0.3">
      <c r="A5" s="54" t="s">
        <v>353</v>
      </c>
      <c r="B5" s="58" t="s">
        <v>354</v>
      </c>
      <c r="C5" s="55" t="s">
        <v>355</v>
      </c>
      <c r="D5" s="56"/>
      <c r="E5" s="56"/>
      <c r="F5" s="56"/>
      <c r="G5" s="56"/>
      <c r="H5" s="48">
        <v>13856117.91</v>
      </c>
      <c r="I5" s="48">
        <v>10073379.5</v>
      </c>
      <c r="J5" s="48">
        <v>8750600.8200000003</v>
      </c>
      <c r="K5" s="48">
        <v>15178896.59</v>
      </c>
      <c r="L5" s="57"/>
    </row>
    <row r="6" spans="1:12" x14ac:dyDescent="0.3">
      <c r="A6" s="54" t="s">
        <v>356</v>
      </c>
      <c r="B6" s="59" t="s">
        <v>354</v>
      </c>
      <c r="C6" s="60"/>
      <c r="D6" s="55" t="s">
        <v>357</v>
      </c>
      <c r="E6" s="56"/>
      <c r="F6" s="56"/>
      <c r="G6" s="56"/>
      <c r="H6" s="48">
        <v>13383437.710000001</v>
      </c>
      <c r="I6" s="48">
        <v>9876243.8399999999</v>
      </c>
      <c r="J6" s="48">
        <v>8211284.0099999998</v>
      </c>
      <c r="K6" s="48">
        <v>15048397.539999999</v>
      </c>
      <c r="L6" s="57"/>
    </row>
    <row r="7" spans="1:12" x14ac:dyDescent="0.3">
      <c r="A7" s="54" t="s">
        <v>358</v>
      </c>
      <c r="B7" s="59" t="s">
        <v>354</v>
      </c>
      <c r="C7" s="60"/>
      <c r="D7" s="60"/>
      <c r="E7" s="55" t="s">
        <v>357</v>
      </c>
      <c r="F7" s="56"/>
      <c r="G7" s="56"/>
      <c r="H7" s="48">
        <v>13383437.710000001</v>
      </c>
      <c r="I7" s="48">
        <v>9876243.8399999999</v>
      </c>
      <c r="J7" s="48">
        <v>8211284.0099999998</v>
      </c>
      <c r="K7" s="48">
        <v>15048397.539999999</v>
      </c>
      <c r="L7" s="57"/>
    </row>
    <row r="8" spans="1:12" x14ac:dyDescent="0.3">
      <c r="A8" s="54" t="s">
        <v>359</v>
      </c>
      <c r="B8" s="59" t="s">
        <v>354</v>
      </c>
      <c r="C8" s="60"/>
      <c r="D8" s="60"/>
      <c r="E8" s="60"/>
      <c r="F8" s="55" t="s">
        <v>360</v>
      </c>
      <c r="G8" s="56"/>
      <c r="H8" s="48">
        <v>5000</v>
      </c>
      <c r="I8" s="48">
        <v>6463.39</v>
      </c>
      <c r="J8" s="48">
        <v>6463.39</v>
      </c>
      <c r="K8" s="48">
        <v>5000</v>
      </c>
      <c r="L8" s="57"/>
    </row>
    <row r="9" spans="1:12" x14ac:dyDescent="0.3">
      <c r="A9" s="61" t="s">
        <v>361</v>
      </c>
      <c r="B9" s="59" t="s">
        <v>354</v>
      </c>
      <c r="C9" s="60"/>
      <c r="D9" s="60"/>
      <c r="E9" s="60"/>
      <c r="F9" s="60"/>
      <c r="G9" s="62" t="s">
        <v>362</v>
      </c>
      <c r="H9" s="63">
        <v>5000</v>
      </c>
      <c r="I9" s="63">
        <v>6463.39</v>
      </c>
      <c r="J9" s="63">
        <v>6463.39</v>
      </c>
      <c r="K9" s="63">
        <v>5000</v>
      </c>
      <c r="L9" s="64"/>
    </row>
    <row r="10" spans="1:12" x14ac:dyDescent="0.3">
      <c r="A10" s="65" t="s">
        <v>354</v>
      </c>
      <c r="B10" s="59" t="s">
        <v>354</v>
      </c>
      <c r="C10" s="60"/>
      <c r="D10" s="60"/>
      <c r="E10" s="60"/>
      <c r="F10" s="60"/>
      <c r="G10" s="66" t="s">
        <v>354</v>
      </c>
      <c r="H10" s="67"/>
      <c r="I10" s="67"/>
      <c r="J10" s="67"/>
      <c r="K10" s="67"/>
      <c r="L10" s="68"/>
    </row>
    <row r="11" spans="1:12" x14ac:dyDescent="0.3">
      <c r="A11" s="54" t="s">
        <v>363</v>
      </c>
      <c r="B11" s="59" t="s">
        <v>354</v>
      </c>
      <c r="C11" s="60"/>
      <c r="D11" s="60"/>
      <c r="E11" s="60"/>
      <c r="F11" s="55" t="s">
        <v>364</v>
      </c>
      <c r="G11" s="56"/>
      <c r="H11" s="48">
        <v>20647.439999999999</v>
      </c>
      <c r="I11" s="48">
        <v>6030299.5300000003</v>
      </c>
      <c r="J11" s="48">
        <v>6047619.5</v>
      </c>
      <c r="K11" s="48">
        <v>3327.47</v>
      </c>
      <c r="L11" s="57"/>
    </row>
    <row r="12" spans="1:12" x14ac:dyDescent="0.3">
      <c r="A12" s="61" t="s">
        <v>365</v>
      </c>
      <c r="B12" s="59" t="s">
        <v>354</v>
      </c>
      <c r="C12" s="60"/>
      <c r="D12" s="60"/>
      <c r="E12" s="60"/>
      <c r="F12" s="60"/>
      <c r="G12" s="62" t="s">
        <v>366</v>
      </c>
      <c r="H12" s="63">
        <v>19842.349999999999</v>
      </c>
      <c r="I12" s="63">
        <v>5885211.4800000004</v>
      </c>
      <c r="J12" s="63">
        <v>5902119.5</v>
      </c>
      <c r="K12" s="63">
        <v>2934.33</v>
      </c>
      <c r="L12" s="64"/>
    </row>
    <row r="13" spans="1:12" x14ac:dyDescent="0.3">
      <c r="A13" s="61" t="s">
        <v>367</v>
      </c>
      <c r="B13" s="59" t="s">
        <v>354</v>
      </c>
      <c r="C13" s="60"/>
      <c r="D13" s="60"/>
      <c r="E13" s="60"/>
      <c r="F13" s="60"/>
      <c r="G13" s="62" t="s">
        <v>368</v>
      </c>
      <c r="H13" s="63">
        <v>440</v>
      </c>
      <c r="I13" s="63">
        <v>108816.04</v>
      </c>
      <c r="J13" s="63">
        <v>109000</v>
      </c>
      <c r="K13" s="63">
        <v>256.04000000000002</v>
      </c>
      <c r="L13" s="64"/>
    </row>
    <row r="14" spans="1:12" x14ac:dyDescent="0.3">
      <c r="A14" s="61" t="s">
        <v>369</v>
      </c>
      <c r="B14" s="59" t="s">
        <v>354</v>
      </c>
      <c r="C14" s="60"/>
      <c r="D14" s="60"/>
      <c r="E14" s="60"/>
      <c r="F14" s="60"/>
      <c r="G14" s="62" t="s">
        <v>370</v>
      </c>
      <c r="H14" s="63">
        <v>298.83</v>
      </c>
      <c r="I14" s="63">
        <v>36272.01</v>
      </c>
      <c r="J14" s="63">
        <v>36500</v>
      </c>
      <c r="K14" s="63">
        <v>70.84</v>
      </c>
      <c r="L14" s="64"/>
    </row>
    <row r="15" spans="1:12" x14ac:dyDescent="0.3">
      <c r="A15" s="61" t="s">
        <v>371</v>
      </c>
      <c r="B15" s="59" t="s">
        <v>354</v>
      </c>
      <c r="C15" s="60"/>
      <c r="D15" s="60"/>
      <c r="E15" s="60"/>
      <c r="F15" s="60"/>
      <c r="G15" s="62" t="s">
        <v>372</v>
      </c>
      <c r="H15" s="63">
        <v>66.260000000000005</v>
      </c>
      <c r="I15" s="63">
        <v>0</v>
      </c>
      <c r="J15" s="63">
        <v>0</v>
      </c>
      <c r="K15" s="63">
        <v>66.260000000000005</v>
      </c>
      <c r="L15" s="64"/>
    </row>
    <row r="16" spans="1:12" x14ac:dyDescent="0.3">
      <c r="A16" s="65" t="s">
        <v>354</v>
      </c>
      <c r="B16" s="59" t="s">
        <v>354</v>
      </c>
      <c r="C16" s="60"/>
      <c r="D16" s="60"/>
      <c r="E16" s="60"/>
      <c r="F16" s="60"/>
      <c r="G16" s="66" t="s">
        <v>354</v>
      </c>
      <c r="H16" s="67"/>
      <c r="I16" s="67"/>
      <c r="J16" s="67"/>
      <c r="K16" s="67"/>
      <c r="L16" s="68"/>
    </row>
    <row r="17" spans="1:12" x14ac:dyDescent="0.3">
      <c r="A17" s="54" t="s">
        <v>373</v>
      </c>
      <c r="B17" s="59" t="s">
        <v>354</v>
      </c>
      <c r="C17" s="60"/>
      <c r="D17" s="60"/>
      <c r="E17" s="60"/>
      <c r="F17" s="55" t="s">
        <v>374</v>
      </c>
      <c r="G17" s="56"/>
      <c r="H17" s="48">
        <v>13357790.27</v>
      </c>
      <c r="I17" s="48">
        <v>3838107.81</v>
      </c>
      <c r="J17" s="48">
        <v>2155828.0099999998</v>
      </c>
      <c r="K17" s="48">
        <v>15040070.07</v>
      </c>
      <c r="L17" s="57"/>
    </row>
    <row r="18" spans="1:12" x14ac:dyDescent="0.3">
      <c r="A18" s="61" t="s">
        <v>375</v>
      </c>
      <c r="B18" s="59" t="s">
        <v>354</v>
      </c>
      <c r="C18" s="60"/>
      <c r="D18" s="60"/>
      <c r="E18" s="60"/>
      <c r="F18" s="60"/>
      <c r="G18" s="62" t="s">
        <v>376</v>
      </c>
      <c r="H18" s="63">
        <v>11235371.16</v>
      </c>
      <c r="I18" s="63">
        <v>3677463.58</v>
      </c>
      <c r="J18" s="63">
        <v>2154509.9300000002</v>
      </c>
      <c r="K18" s="63">
        <v>12758324.810000001</v>
      </c>
      <c r="L18" s="64"/>
    </row>
    <row r="19" spans="1:12" x14ac:dyDescent="0.3">
      <c r="A19" s="61" t="s">
        <v>377</v>
      </c>
      <c r="B19" s="59" t="s">
        <v>354</v>
      </c>
      <c r="C19" s="60"/>
      <c r="D19" s="60"/>
      <c r="E19" s="60"/>
      <c r="F19" s="60"/>
      <c r="G19" s="62" t="s">
        <v>378</v>
      </c>
      <c r="H19" s="63">
        <v>1485541.83</v>
      </c>
      <c r="I19" s="63">
        <v>119586.47</v>
      </c>
      <c r="J19" s="63">
        <v>1165.3599999999999</v>
      </c>
      <c r="K19" s="63">
        <v>1603962.94</v>
      </c>
      <c r="L19" s="64"/>
    </row>
    <row r="20" spans="1:12" x14ac:dyDescent="0.3">
      <c r="A20" s="61" t="s">
        <v>379</v>
      </c>
      <c r="B20" s="59" t="s">
        <v>354</v>
      </c>
      <c r="C20" s="60"/>
      <c r="D20" s="60"/>
      <c r="E20" s="60"/>
      <c r="F20" s="60"/>
      <c r="G20" s="62" t="s">
        <v>380</v>
      </c>
      <c r="H20" s="63">
        <v>626020.69999999995</v>
      </c>
      <c r="I20" s="63">
        <v>40980.06</v>
      </c>
      <c r="J20" s="63">
        <v>150.19999999999999</v>
      </c>
      <c r="K20" s="63">
        <v>666850.56000000006</v>
      </c>
      <c r="L20" s="64"/>
    </row>
    <row r="21" spans="1:12" x14ac:dyDescent="0.3">
      <c r="A21" s="61" t="s">
        <v>381</v>
      </c>
      <c r="B21" s="59" t="s">
        <v>354</v>
      </c>
      <c r="C21" s="60"/>
      <c r="D21" s="60"/>
      <c r="E21" s="60"/>
      <c r="F21" s="60"/>
      <c r="G21" s="62" t="s">
        <v>382</v>
      </c>
      <c r="H21" s="63">
        <v>10856.58</v>
      </c>
      <c r="I21" s="63">
        <v>77.7</v>
      </c>
      <c r="J21" s="63">
        <v>2.52</v>
      </c>
      <c r="K21" s="63">
        <v>10931.76</v>
      </c>
      <c r="L21" s="64"/>
    </row>
    <row r="22" spans="1:12" x14ac:dyDescent="0.3">
      <c r="A22" s="65" t="s">
        <v>354</v>
      </c>
      <c r="B22" s="59" t="s">
        <v>354</v>
      </c>
      <c r="C22" s="60"/>
      <c r="D22" s="60"/>
      <c r="E22" s="60"/>
      <c r="F22" s="60"/>
      <c r="G22" s="66" t="s">
        <v>354</v>
      </c>
      <c r="H22" s="67"/>
      <c r="I22" s="67"/>
      <c r="J22" s="67"/>
      <c r="K22" s="67"/>
      <c r="L22" s="68"/>
    </row>
    <row r="23" spans="1:12" x14ac:dyDescent="0.3">
      <c r="A23" s="54" t="s">
        <v>383</v>
      </c>
      <c r="B23" s="59" t="s">
        <v>354</v>
      </c>
      <c r="C23" s="60"/>
      <c r="D23" s="60"/>
      <c r="E23" s="60"/>
      <c r="F23" s="55" t="s">
        <v>384</v>
      </c>
      <c r="G23" s="56"/>
      <c r="H23" s="48">
        <v>0</v>
      </c>
      <c r="I23" s="48">
        <v>1373.11</v>
      </c>
      <c r="J23" s="48">
        <v>1373.11</v>
      </c>
      <c r="K23" s="48">
        <v>0</v>
      </c>
      <c r="L23" s="57"/>
    </row>
    <row r="24" spans="1:12" x14ac:dyDescent="0.3">
      <c r="A24" s="61" t="s">
        <v>1010</v>
      </c>
      <c r="B24" s="59" t="s">
        <v>354</v>
      </c>
      <c r="C24" s="60"/>
      <c r="D24" s="60"/>
      <c r="E24" s="60"/>
      <c r="F24" s="60"/>
      <c r="G24" s="62" t="s">
        <v>1011</v>
      </c>
      <c r="H24" s="63">
        <v>0</v>
      </c>
      <c r="I24" s="63">
        <v>516.94000000000005</v>
      </c>
      <c r="J24" s="63">
        <v>516.94000000000005</v>
      </c>
      <c r="K24" s="63">
        <v>0</v>
      </c>
      <c r="L24" s="64"/>
    </row>
    <row r="25" spans="1:12" x14ac:dyDescent="0.3">
      <c r="A25" s="61" t="s">
        <v>385</v>
      </c>
      <c r="B25" s="59" t="s">
        <v>354</v>
      </c>
      <c r="C25" s="60"/>
      <c r="D25" s="60"/>
      <c r="E25" s="60"/>
      <c r="F25" s="60"/>
      <c r="G25" s="62" t="s">
        <v>386</v>
      </c>
      <c r="H25" s="63">
        <v>0</v>
      </c>
      <c r="I25" s="63">
        <v>856.17</v>
      </c>
      <c r="J25" s="63">
        <v>856.17</v>
      </c>
      <c r="K25" s="63">
        <v>0</v>
      </c>
      <c r="L25" s="64"/>
    </row>
    <row r="26" spans="1:12" x14ac:dyDescent="0.3">
      <c r="A26" s="65" t="s">
        <v>354</v>
      </c>
      <c r="B26" s="59" t="s">
        <v>354</v>
      </c>
      <c r="C26" s="60"/>
      <c r="D26" s="60"/>
      <c r="E26" s="60"/>
      <c r="F26" s="60"/>
      <c r="G26" s="66" t="s">
        <v>354</v>
      </c>
      <c r="H26" s="67"/>
      <c r="I26" s="67"/>
      <c r="J26" s="67"/>
      <c r="K26" s="67"/>
      <c r="L26" s="68"/>
    </row>
    <row r="27" spans="1:12" x14ac:dyDescent="0.3">
      <c r="A27" s="54" t="s">
        <v>387</v>
      </c>
      <c r="B27" s="59" t="s">
        <v>354</v>
      </c>
      <c r="C27" s="60"/>
      <c r="D27" s="55" t="s">
        <v>388</v>
      </c>
      <c r="E27" s="56"/>
      <c r="F27" s="56"/>
      <c r="G27" s="56"/>
      <c r="H27" s="48">
        <v>472680.2</v>
      </c>
      <c r="I27" s="48">
        <v>197135.66</v>
      </c>
      <c r="J27" s="48">
        <v>539316.81000000006</v>
      </c>
      <c r="K27" s="48">
        <v>130499.05</v>
      </c>
      <c r="L27" s="57"/>
    </row>
    <row r="28" spans="1:12" x14ac:dyDescent="0.3">
      <c r="A28" s="54" t="s">
        <v>389</v>
      </c>
      <c r="B28" s="59" t="s">
        <v>354</v>
      </c>
      <c r="C28" s="60"/>
      <c r="D28" s="60"/>
      <c r="E28" s="55" t="s">
        <v>390</v>
      </c>
      <c r="F28" s="56"/>
      <c r="G28" s="56"/>
      <c r="H28" s="48">
        <v>417940.85</v>
      </c>
      <c r="I28" s="48">
        <v>197135.66</v>
      </c>
      <c r="J28" s="48">
        <v>534667.72</v>
      </c>
      <c r="K28" s="48">
        <v>80408.789999999994</v>
      </c>
      <c r="L28" s="57"/>
    </row>
    <row r="29" spans="1:12" x14ac:dyDescent="0.3">
      <c r="A29" s="54" t="s">
        <v>391</v>
      </c>
      <c r="B29" s="59" t="s">
        <v>354</v>
      </c>
      <c r="C29" s="60"/>
      <c r="D29" s="60"/>
      <c r="E29" s="60"/>
      <c r="F29" s="55" t="s">
        <v>390</v>
      </c>
      <c r="G29" s="56"/>
      <c r="H29" s="48">
        <v>417940.85</v>
      </c>
      <c r="I29" s="48">
        <v>197135.66</v>
      </c>
      <c r="J29" s="48">
        <v>534667.72</v>
      </c>
      <c r="K29" s="48">
        <v>80408.789999999994</v>
      </c>
      <c r="L29" s="57"/>
    </row>
    <row r="30" spans="1:12" x14ac:dyDescent="0.3">
      <c r="A30" s="61" t="s">
        <v>392</v>
      </c>
      <c r="B30" s="59" t="s">
        <v>354</v>
      </c>
      <c r="C30" s="60"/>
      <c r="D30" s="60"/>
      <c r="E30" s="60"/>
      <c r="F30" s="60"/>
      <c r="G30" s="62" t="s">
        <v>393</v>
      </c>
      <c r="H30" s="63">
        <v>8791.01</v>
      </c>
      <c r="I30" s="63">
        <v>209.64</v>
      </c>
      <c r="J30" s="63">
        <v>0</v>
      </c>
      <c r="K30" s="63">
        <v>9000.65</v>
      </c>
      <c r="L30" s="64"/>
    </row>
    <row r="31" spans="1:12" x14ac:dyDescent="0.3">
      <c r="A31" s="61" t="s">
        <v>394</v>
      </c>
      <c r="B31" s="59" t="s">
        <v>354</v>
      </c>
      <c r="C31" s="60"/>
      <c r="D31" s="60"/>
      <c r="E31" s="60"/>
      <c r="F31" s="60"/>
      <c r="G31" s="62" t="s">
        <v>395</v>
      </c>
      <c r="H31" s="63">
        <v>405656.18</v>
      </c>
      <c r="I31" s="63">
        <v>63984.25</v>
      </c>
      <c r="J31" s="63">
        <v>398632.2</v>
      </c>
      <c r="K31" s="63">
        <v>71008.23</v>
      </c>
      <c r="L31" s="64"/>
    </row>
    <row r="32" spans="1:12" x14ac:dyDescent="0.3">
      <c r="A32" s="61" t="s">
        <v>396</v>
      </c>
      <c r="B32" s="59" t="s">
        <v>354</v>
      </c>
      <c r="C32" s="60"/>
      <c r="D32" s="60"/>
      <c r="E32" s="60"/>
      <c r="F32" s="60"/>
      <c r="G32" s="62" t="s">
        <v>397</v>
      </c>
      <c r="H32" s="63">
        <v>1774.88</v>
      </c>
      <c r="I32" s="63">
        <v>0</v>
      </c>
      <c r="J32" s="63">
        <v>1774.88</v>
      </c>
      <c r="K32" s="63">
        <v>0</v>
      </c>
      <c r="L32" s="64"/>
    </row>
    <row r="33" spans="1:12" x14ac:dyDescent="0.3">
      <c r="A33" s="61" t="s">
        <v>398</v>
      </c>
      <c r="B33" s="59" t="s">
        <v>354</v>
      </c>
      <c r="C33" s="60"/>
      <c r="D33" s="60"/>
      <c r="E33" s="60"/>
      <c r="F33" s="60"/>
      <c r="G33" s="62" t="s">
        <v>399</v>
      </c>
      <c r="H33" s="63">
        <v>0</v>
      </c>
      <c r="I33" s="63">
        <v>16052.9</v>
      </c>
      <c r="J33" s="63">
        <v>16052.9</v>
      </c>
      <c r="K33" s="63">
        <v>0</v>
      </c>
      <c r="L33" s="64"/>
    </row>
    <row r="34" spans="1:12" x14ac:dyDescent="0.3">
      <c r="A34" s="61" t="s">
        <v>400</v>
      </c>
      <c r="B34" s="59" t="s">
        <v>354</v>
      </c>
      <c r="C34" s="60"/>
      <c r="D34" s="60"/>
      <c r="E34" s="60"/>
      <c r="F34" s="60"/>
      <c r="G34" s="62" t="s">
        <v>401</v>
      </c>
      <c r="H34" s="63">
        <v>399.91</v>
      </c>
      <c r="I34" s="63">
        <v>0</v>
      </c>
      <c r="J34" s="63">
        <v>0</v>
      </c>
      <c r="K34" s="63">
        <v>399.91</v>
      </c>
      <c r="L34" s="64"/>
    </row>
    <row r="35" spans="1:12" x14ac:dyDescent="0.3">
      <c r="A35" s="61" t="s">
        <v>402</v>
      </c>
      <c r="B35" s="59" t="s">
        <v>354</v>
      </c>
      <c r="C35" s="60"/>
      <c r="D35" s="60"/>
      <c r="E35" s="60"/>
      <c r="F35" s="60"/>
      <c r="G35" s="62" t="s">
        <v>403</v>
      </c>
      <c r="H35" s="63">
        <v>0</v>
      </c>
      <c r="I35" s="63">
        <v>116888.87</v>
      </c>
      <c r="J35" s="63">
        <v>116888.87</v>
      </c>
      <c r="K35" s="63">
        <v>0</v>
      </c>
      <c r="L35" s="64"/>
    </row>
    <row r="36" spans="1:12" x14ac:dyDescent="0.3">
      <c r="A36" s="61" t="s">
        <v>404</v>
      </c>
      <c r="B36" s="59" t="s">
        <v>354</v>
      </c>
      <c r="C36" s="60"/>
      <c r="D36" s="60"/>
      <c r="E36" s="60"/>
      <c r="F36" s="60"/>
      <c r="G36" s="62" t="s">
        <v>405</v>
      </c>
      <c r="H36" s="63">
        <v>1318.87</v>
      </c>
      <c r="I36" s="63">
        <v>0</v>
      </c>
      <c r="J36" s="63">
        <v>1318.87</v>
      </c>
      <c r="K36" s="63">
        <v>0</v>
      </c>
      <c r="L36" s="64"/>
    </row>
    <row r="37" spans="1:12" x14ac:dyDescent="0.3">
      <c r="A37" s="65" t="s">
        <v>354</v>
      </c>
      <c r="B37" s="59" t="s">
        <v>354</v>
      </c>
      <c r="C37" s="60"/>
      <c r="D37" s="60"/>
      <c r="E37" s="60"/>
      <c r="F37" s="60"/>
      <c r="G37" s="66" t="s">
        <v>354</v>
      </c>
      <c r="H37" s="67"/>
      <c r="I37" s="67"/>
      <c r="J37" s="67"/>
      <c r="K37" s="67"/>
      <c r="L37" s="68"/>
    </row>
    <row r="38" spans="1:12" x14ac:dyDescent="0.3">
      <c r="A38" s="54" t="s">
        <v>406</v>
      </c>
      <c r="B38" s="59" t="s">
        <v>354</v>
      </c>
      <c r="C38" s="60"/>
      <c r="D38" s="60"/>
      <c r="E38" s="55" t="s">
        <v>407</v>
      </c>
      <c r="F38" s="56"/>
      <c r="G38" s="56"/>
      <c r="H38" s="48">
        <v>54739.35</v>
      </c>
      <c r="I38" s="48">
        <v>0</v>
      </c>
      <c r="J38" s="48">
        <v>4649.09</v>
      </c>
      <c r="K38" s="48">
        <v>50090.26</v>
      </c>
      <c r="L38" s="57"/>
    </row>
    <row r="39" spans="1:12" x14ac:dyDescent="0.3">
      <c r="A39" s="54" t="s">
        <v>408</v>
      </c>
      <c r="B39" s="59" t="s">
        <v>354</v>
      </c>
      <c r="C39" s="60"/>
      <c r="D39" s="60"/>
      <c r="E39" s="60"/>
      <c r="F39" s="55" t="s">
        <v>407</v>
      </c>
      <c r="G39" s="56"/>
      <c r="H39" s="48">
        <v>54739.35</v>
      </c>
      <c r="I39" s="48">
        <v>0</v>
      </c>
      <c r="J39" s="48">
        <v>4649.09</v>
      </c>
      <c r="K39" s="48">
        <v>50090.26</v>
      </c>
      <c r="L39" s="57"/>
    </row>
    <row r="40" spans="1:12" x14ac:dyDescent="0.3">
      <c r="A40" s="61" t="s">
        <v>409</v>
      </c>
      <c r="B40" s="59" t="s">
        <v>354</v>
      </c>
      <c r="C40" s="60"/>
      <c r="D40" s="60"/>
      <c r="E40" s="60"/>
      <c r="F40" s="60"/>
      <c r="G40" s="62" t="s">
        <v>410</v>
      </c>
      <c r="H40" s="63">
        <v>54739.35</v>
      </c>
      <c r="I40" s="63">
        <v>0</v>
      </c>
      <c r="J40" s="63">
        <v>4649.09</v>
      </c>
      <c r="K40" s="63">
        <v>50090.26</v>
      </c>
      <c r="L40" s="64"/>
    </row>
    <row r="41" spans="1:12" x14ac:dyDescent="0.3">
      <c r="A41" s="65" t="s">
        <v>354</v>
      </c>
      <c r="B41" s="59" t="s">
        <v>354</v>
      </c>
      <c r="C41" s="60"/>
      <c r="D41" s="60"/>
      <c r="E41" s="60"/>
      <c r="F41" s="60"/>
      <c r="G41" s="66" t="s">
        <v>354</v>
      </c>
      <c r="H41" s="67"/>
      <c r="I41" s="67"/>
      <c r="J41" s="67"/>
      <c r="K41" s="67"/>
      <c r="L41" s="68"/>
    </row>
    <row r="42" spans="1:12" x14ac:dyDescent="0.3">
      <c r="A42" s="54" t="s">
        <v>413</v>
      </c>
      <c r="B42" s="58" t="s">
        <v>354</v>
      </c>
      <c r="C42" s="55" t="s">
        <v>414</v>
      </c>
      <c r="D42" s="56"/>
      <c r="E42" s="56"/>
      <c r="F42" s="56"/>
      <c r="G42" s="56"/>
      <c r="H42" s="48">
        <v>4113346.13</v>
      </c>
      <c r="I42" s="48">
        <v>11380.44</v>
      </c>
      <c r="J42" s="48">
        <v>153924.04999999999</v>
      </c>
      <c r="K42" s="48">
        <v>3970802.52</v>
      </c>
      <c r="L42" s="57"/>
    </row>
    <row r="43" spans="1:12" x14ac:dyDescent="0.3">
      <c r="A43" s="54" t="s">
        <v>415</v>
      </c>
      <c r="B43" s="59" t="s">
        <v>354</v>
      </c>
      <c r="C43" s="60"/>
      <c r="D43" s="55" t="s">
        <v>416</v>
      </c>
      <c r="E43" s="56"/>
      <c r="F43" s="56"/>
      <c r="G43" s="56"/>
      <c r="H43" s="48">
        <v>4113346.13</v>
      </c>
      <c r="I43" s="48">
        <v>11380.44</v>
      </c>
      <c r="J43" s="48">
        <v>153924.04999999999</v>
      </c>
      <c r="K43" s="48">
        <v>3970802.52</v>
      </c>
      <c r="L43" s="57"/>
    </row>
    <row r="44" spans="1:12" x14ac:dyDescent="0.3">
      <c r="A44" s="54" t="s">
        <v>417</v>
      </c>
      <c r="B44" s="59" t="s">
        <v>354</v>
      </c>
      <c r="C44" s="60"/>
      <c r="D44" s="60"/>
      <c r="E44" s="55" t="s">
        <v>418</v>
      </c>
      <c r="F44" s="56"/>
      <c r="G44" s="56"/>
      <c r="H44" s="48">
        <v>1933794.26</v>
      </c>
      <c r="I44" s="48">
        <v>0</v>
      </c>
      <c r="J44" s="48">
        <v>0</v>
      </c>
      <c r="K44" s="48">
        <v>1933794.26</v>
      </c>
      <c r="L44" s="57"/>
    </row>
    <row r="45" spans="1:12" x14ac:dyDescent="0.3">
      <c r="A45" s="54" t="s">
        <v>419</v>
      </c>
      <c r="B45" s="59" t="s">
        <v>354</v>
      </c>
      <c r="C45" s="60"/>
      <c r="D45" s="60"/>
      <c r="E45" s="60"/>
      <c r="F45" s="55" t="s">
        <v>418</v>
      </c>
      <c r="G45" s="56"/>
      <c r="H45" s="48">
        <v>1933794.26</v>
      </c>
      <c r="I45" s="48">
        <v>0</v>
      </c>
      <c r="J45" s="48">
        <v>0</v>
      </c>
      <c r="K45" s="48">
        <v>1933794.26</v>
      </c>
      <c r="L45" s="57"/>
    </row>
    <row r="46" spans="1:12" x14ac:dyDescent="0.3">
      <c r="A46" s="61" t="s">
        <v>420</v>
      </c>
      <c r="B46" s="59" t="s">
        <v>354</v>
      </c>
      <c r="C46" s="60"/>
      <c r="D46" s="60"/>
      <c r="E46" s="60"/>
      <c r="F46" s="60"/>
      <c r="G46" s="62" t="s">
        <v>421</v>
      </c>
      <c r="H46" s="63">
        <v>181970</v>
      </c>
      <c r="I46" s="63">
        <v>0</v>
      </c>
      <c r="J46" s="63">
        <v>0</v>
      </c>
      <c r="K46" s="63">
        <v>181970</v>
      </c>
      <c r="L46" s="64"/>
    </row>
    <row r="47" spans="1:12" x14ac:dyDescent="0.3">
      <c r="A47" s="61" t="s">
        <v>422</v>
      </c>
      <c r="B47" s="59" t="s">
        <v>354</v>
      </c>
      <c r="C47" s="60"/>
      <c r="D47" s="60"/>
      <c r="E47" s="60"/>
      <c r="F47" s="60"/>
      <c r="G47" s="62" t="s">
        <v>423</v>
      </c>
      <c r="H47" s="63">
        <v>176360.55</v>
      </c>
      <c r="I47" s="63">
        <v>0</v>
      </c>
      <c r="J47" s="63">
        <v>0</v>
      </c>
      <c r="K47" s="63">
        <v>176360.55</v>
      </c>
      <c r="L47" s="64"/>
    </row>
    <row r="48" spans="1:12" x14ac:dyDescent="0.3">
      <c r="A48" s="61" t="s">
        <v>424</v>
      </c>
      <c r="B48" s="59" t="s">
        <v>354</v>
      </c>
      <c r="C48" s="60"/>
      <c r="D48" s="60"/>
      <c r="E48" s="60"/>
      <c r="F48" s="60"/>
      <c r="G48" s="62" t="s">
        <v>425</v>
      </c>
      <c r="H48" s="63">
        <v>75546.350000000006</v>
      </c>
      <c r="I48" s="63">
        <v>0</v>
      </c>
      <c r="J48" s="63">
        <v>0</v>
      </c>
      <c r="K48" s="63">
        <v>75546.350000000006</v>
      </c>
      <c r="L48" s="64"/>
    </row>
    <row r="49" spans="1:12" x14ac:dyDescent="0.3">
      <c r="A49" s="61" t="s">
        <v>426</v>
      </c>
      <c r="B49" s="59" t="s">
        <v>354</v>
      </c>
      <c r="C49" s="60"/>
      <c r="D49" s="60"/>
      <c r="E49" s="60"/>
      <c r="F49" s="60"/>
      <c r="G49" s="62" t="s">
        <v>427</v>
      </c>
      <c r="H49" s="63">
        <v>1378838.36</v>
      </c>
      <c r="I49" s="63">
        <v>0</v>
      </c>
      <c r="J49" s="63">
        <v>0</v>
      </c>
      <c r="K49" s="63">
        <v>1378838.36</v>
      </c>
      <c r="L49" s="64"/>
    </row>
    <row r="50" spans="1:12" x14ac:dyDescent="0.3">
      <c r="A50" s="61" t="s">
        <v>428</v>
      </c>
      <c r="B50" s="59" t="s">
        <v>354</v>
      </c>
      <c r="C50" s="60"/>
      <c r="D50" s="60"/>
      <c r="E50" s="60"/>
      <c r="F50" s="60"/>
      <c r="G50" s="62" t="s">
        <v>429</v>
      </c>
      <c r="H50" s="63">
        <v>121079</v>
      </c>
      <c r="I50" s="63">
        <v>0</v>
      </c>
      <c r="J50" s="63">
        <v>0</v>
      </c>
      <c r="K50" s="63">
        <v>121079</v>
      </c>
      <c r="L50" s="64"/>
    </row>
    <row r="51" spans="1:12" x14ac:dyDescent="0.3">
      <c r="A51" s="65" t="s">
        <v>354</v>
      </c>
      <c r="B51" s="59" t="s">
        <v>354</v>
      </c>
      <c r="C51" s="60"/>
      <c r="D51" s="60"/>
      <c r="E51" s="60"/>
      <c r="F51" s="60"/>
      <c r="G51" s="66" t="s">
        <v>354</v>
      </c>
      <c r="H51" s="67"/>
      <c r="I51" s="67"/>
      <c r="J51" s="67"/>
      <c r="K51" s="67"/>
      <c r="L51" s="68"/>
    </row>
    <row r="52" spans="1:12" x14ac:dyDescent="0.3">
      <c r="A52" s="54" t="s">
        <v>430</v>
      </c>
      <c r="B52" s="59" t="s">
        <v>354</v>
      </c>
      <c r="C52" s="60"/>
      <c r="D52" s="60"/>
      <c r="E52" s="55" t="s">
        <v>431</v>
      </c>
      <c r="F52" s="56"/>
      <c r="G52" s="56"/>
      <c r="H52" s="48">
        <v>-1933794.26</v>
      </c>
      <c r="I52" s="48">
        <v>0</v>
      </c>
      <c r="J52" s="48">
        <v>0</v>
      </c>
      <c r="K52" s="48">
        <v>-1933794.26</v>
      </c>
      <c r="L52" s="57"/>
    </row>
    <row r="53" spans="1:12" x14ac:dyDescent="0.3">
      <c r="A53" s="54" t="s">
        <v>432</v>
      </c>
      <c r="B53" s="59" t="s">
        <v>354</v>
      </c>
      <c r="C53" s="60"/>
      <c r="D53" s="60"/>
      <c r="E53" s="60"/>
      <c r="F53" s="55" t="s">
        <v>431</v>
      </c>
      <c r="G53" s="56"/>
      <c r="H53" s="48">
        <v>-1933794.26</v>
      </c>
      <c r="I53" s="48">
        <v>0</v>
      </c>
      <c r="J53" s="48">
        <v>0</v>
      </c>
      <c r="K53" s="48">
        <v>-1933794.26</v>
      </c>
      <c r="L53" s="57"/>
    </row>
    <row r="54" spans="1:12" x14ac:dyDescent="0.3">
      <c r="A54" s="61" t="s">
        <v>433</v>
      </c>
      <c r="B54" s="59" t="s">
        <v>354</v>
      </c>
      <c r="C54" s="60"/>
      <c r="D54" s="60"/>
      <c r="E54" s="60"/>
      <c r="F54" s="60"/>
      <c r="G54" s="62" t="s">
        <v>434</v>
      </c>
      <c r="H54" s="63">
        <v>-176360.55</v>
      </c>
      <c r="I54" s="63">
        <v>0</v>
      </c>
      <c r="J54" s="63">
        <v>0</v>
      </c>
      <c r="K54" s="63">
        <v>-176360.55</v>
      </c>
      <c r="L54" s="64"/>
    </row>
    <row r="55" spans="1:12" x14ac:dyDescent="0.3">
      <c r="A55" s="61" t="s">
        <v>435</v>
      </c>
      <c r="B55" s="59" t="s">
        <v>354</v>
      </c>
      <c r="C55" s="60"/>
      <c r="D55" s="60"/>
      <c r="E55" s="60"/>
      <c r="F55" s="60"/>
      <c r="G55" s="62" t="s">
        <v>436</v>
      </c>
      <c r="H55" s="63">
        <v>-75546.350000000006</v>
      </c>
      <c r="I55" s="63">
        <v>0</v>
      </c>
      <c r="J55" s="63">
        <v>0</v>
      </c>
      <c r="K55" s="63">
        <v>-75546.350000000006</v>
      </c>
      <c r="L55" s="64"/>
    </row>
    <row r="56" spans="1:12" x14ac:dyDescent="0.3">
      <c r="A56" s="61" t="s">
        <v>437</v>
      </c>
      <c r="B56" s="59" t="s">
        <v>354</v>
      </c>
      <c r="C56" s="60"/>
      <c r="D56" s="60"/>
      <c r="E56" s="60"/>
      <c r="F56" s="60"/>
      <c r="G56" s="62" t="s">
        <v>438</v>
      </c>
      <c r="H56" s="63">
        <v>-1378838.36</v>
      </c>
      <c r="I56" s="63">
        <v>0</v>
      </c>
      <c r="J56" s="63">
        <v>0</v>
      </c>
      <c r="K56" s="63">
        <v>-1378838.36</v>
      </c>
      <c r="L56" s="64"/>
    </row>
    <row r="57" spans="1:12" x14ac:dyDescent="0.3">
      <c r="A57" s="61" t="s">
        <v>439</v>
      </c>
      <c r="B57" s="59" t="s">
        <v>354</v>
      </c>
      <c r="C57" s="60"/>
      <c r="D57" s="60"/>
      <c r="E57" s="60"/>
      <c r="F57" s="60"/>
      <c r="G57" s="62" t="s">
        <v>440</v>
      </c>
      <c r="H57" s="63">
        <v>-181970</v>
      </c>
      <c r="I57" s="63">
        <v>0</v>
      </c>
      <c r="J57" s="63">
        <v>0</v>
      </c>
      <c r="K57" s="63">
        <v>-181970</v>
      </c>
      <c r="L57" s="64"/>
    </row>
    <row r="58" spans="1:12" x14ac:dyDescent="0.3">
      <c r="A58" s="61" t="s">
        <v>441</v>
      </c>
      <c r="B58" s="59" t="s">
        <v>354</v>
      </c>
      <c r="C58" s="60"/>
      <c r="D58" s="60"/>
      <c r="E58" s="60"/>
      <c r="F58" s="60"/>
      <c r="G58" s="62" t="s">
        <v>442</v>
      </c>
      <c r="H58" s="63">
        <v>-121079</v>
      </c>
      <c r="I58" s="63">
        <v>0</v>
      </c>
      <c r="J58" s="63">
        <v>0</v>
      </c>
      <c r="K58" s="63">
        <v>-121079</v>
      </c>
      <c r="L58" s="64"/>
    </row>
    <row r="59" spans="1:12" x14ac:dyDescent="0.3">
      <c r="A59" s="65" t="s">
        <v>354</v>
      </c>
      <c r="B59" s="59" t="s">
        <v>354</v>
      </c>
      <c r="C59" s="60"/>
      <c r="D59" s="60"/>
      <c r="E59" s="60"/>
      <c r="F59" s="60"/>
      <c r="G59" s="66" t="s">
        <v>354</v>
      </c>
      <c r="H59" s="67"/>
      <c r="I59" s="67"/>
      <c r="J59" s="67"/>
      <c r="K59" s="67"/>
      <c r="L59" s="68"/>
    </row>
    <row r="60" spans="1:12" x14ac:dyDescent="0.3">
      <c r="A60" s="54" t="s">
        <v>443</v>
      </c>
      <c r="B60" s="59" t="s">
        <v>354</v>
      </c>
      <c r="C60" s="60"/>
      <c r="D60" s="60"/>
      <c r="E60" s="55" t="s">
        <v>444</v>
      </c>
      <c r="F60" s="56"/>
      <c r="G60" s="56"/>
      <c r="H60" s="48">
        <v>18610058.41</v>
      </c>
      <c r="I60" s="48">
        <v>8110</v>
      </c>
      <c r="J60" s="48">
        <v>4017.82</v>
      </c>
      <c r="K60" s="48">
        <v>18614150.59</v>
      </c>
      <c r="L60" s="57"/>
    </row>
    <row r="61" spans="1:12" x14ac:dyDescent="0.3">
      <c r="A61" s="54" t="s">
        <v>445</v>
      </c>
      <c r="B61" s="59" t="s">
        <v>354</v>
      </c>
      <c r="C61" s="60"/>
      <c r="D61" s="60"/>
      <c r="E61" s="60"/>
      <c r="F61" s="55" t="s">
        <v>444</v>
      </c>
      <c r="G61" s="56"/>
      <c r="H61" s="48">
        <v>18610058.41</v>
      </c>
      <c r="I61" s="48">
        <v>8110</v>
      </c>
      <c r="J61" s="48">
        <v>4017.82</v>
      </c>
      <c r="K61" s="48">
        <v>18614150.59</v>
      </c>
      <c r="L61" s="57"/>
    </row>
    <row r="62" spans="1:12" x14ac:dyDescent="0.3">
      <c r="A62" s="61" t="s">
        <v>446</v>
      </c>
      <c r="B62" s="59" t="s">
        <v>354</v>
      </c>
      <c r="C62" s="60"/>
      <c r="D62" s="60"/>
      <c r="E62" s="60"/>
      <c r="F62" s="60"/>
      <c r="G62" s="62" t="s">
        <v>427</v>
      </c>
      <c r="H62" s="63">
        <v>322762.55</v>
      </c>
      <c r="I62" s="63">
        <v>0</v>
      </c>
      <c r="J62" s="63">
        <v>0</v>
      </c>
      <c r="K62" s="63">
        <v>322762.55</v>
      </c>
      <c r="L62" s="64"/>
    </row>
    <row r="63" spans="1:12" x14ac:dyDescent="0.3">
      <c r="A63" s="61" t="s">
        <v>447</v>
      </c>
      <c r="B63" s="59" t="s">
        <v>354</v>
      </c>
      <c r="C63" s="60"/>
      <c r="D63" s="60"/>
      <c r="E63" s="60"/>
      <c r="F63" s="60"/>
      <c r="G63" s="62" t="s">
        <v>448</v>
      </c>
      <c r="H63" s="63">
        <v>183955.52</v>
      </c>
      <c r="I63" s="63">
        <v>0</v>
      </c>
      <c r="J63" s="63">
        <v>599</v>
      </c>
      <c r="K63" s="63">
        <v>183356.52</v>
      </c>
      <c r="L63" s="64"/>
    </row>
    <row r="64" spans="1:12" x14ac:dyDescent="0.3">
      <c r="A64" s="61" t="s">
        <v>449</v>
      </c>
      <c r="B64" s="59" t="s">
        <v>354</v>
      </c>
      <c r="C64" s="60"/>
      <c r="D64" s="60"/>
      <c r="E64" s="60"/>
      <c r="F64" s="60"/>
      <c r="G64" s="62" t="s">
        <v>450</v>
      </c>
      <c r="H64" s="63">
        <v>2376752.0099999998</v>
      </c>
      <c r="I64" s="63">
        <v>0</v>
      </c>
      <c r="J64" s="63">
        <v>0</v>
      </c>
      <c r="K64" s="63">
        <v>2376752.0099999998</v>
      </c>
      <c r="L64" s="64"/>
    </row>
    <row r="65" spans="1:12" x14ac:dyDescent="0.3">
      <c r="A65" s="61" t="s">
        <v>451</v>
      </c>
      <c r="B65" s="59" t="s">
        <v>354</v>
      </c>
      <c r="C65" s="60"/>
      <c r="D65" s="60"/>
      <c r="E65" s="60"/>
      <c r="F65" s="60"/>
      <c r="G65" s="62" t="s">
        <v>425</v>
      </c>
      <c r="H65" s="63">
        <v>1961269.39</v>
      </c>
      <c r="I65" s="63">
        <v>0</v>
      </c>
      <c r="J65" s="63">
        <v>1851</v>
      </c>
      <c r="K65" s="63">
        <v>1959418.39</v>
      </c>
      <c r="L65" s="64"/>
    </row>
    <row r="66" spans="1:12" x14ac:dyDescent="0.3">
      <c r="A66" s="61" t="s">
        <v>452</v>
      </c>
      <c r="B66" s="59" t="s">
        <v>354</v>
      </c>
      <c r="C66" s="60"/>
      <c r="D66" s="60"/>
      <c r="E66" s="60"/>
      <c r="F66" s="60"/>
      <c r="G66" s="62" t="s">
        <v>423</v>
      </c>
      <c r="H66" s="63">
        <v>4381223.8499999996</v>
      </c>
      <c r="I66" s="63">
        <v>8110</v>
      </c>
      <c r="J66" s="63">
        <v>1567.82</v>
      </c>
      <c r="K66" s="63">
        <v>4387766.03</v>
      </c>
      <c r="L66" s="64"/>
    </row>
    <row r="67" spans="1:12" x14ac:dyDescent="0.3">
      <c r="A67" s="61" t="s">
        <v>453</v>
      </c>
      <c r="B67" s="59" t="s">
        <v>354</v>
      </c>
      <c r="C67" s="60"/>
      <c r="D67" s="60"/>
      <c r="E67" s="60"/>
      <c r="F67" s="60"/>
      <c r="G67" s="62" t="s">
        <v>454</v>
      </c>
      <c r="H67" s="63">
        <v>7732727.1900000004</v>
      </c>
      <c r="I67" s="63">
        <v>0</v>
      </c>
      <c r="J67" s="63">
        <v>0</v>
      </c>
      <c r="K67" s="63">
        <v>7732727.1900000004</v>
      </c>
      <c r="L67" s="64"/>
    </row>
    <row r="68" spans="1:12" x14ac:dyDescent="0.3">
      <c r="A68" s="61" t="s">
        <v>455</v>
      </c>
      <c r="B68" s="59" t="s">
        <v>354</v>
      </c>
      <c r="C68" s="60"/>
      <c r="D68" s="60"/>
      <c r="E68" s="60"/>
      <c r="F68" s="60"/>
      <c r="G68" s="62" t="s">
        <v>456</v>
      </c>
      <c r="H68" s="63">
        <v>1250950.1200000001</v>
      </c>
      <c r="I68" s="63">
        <v>0</v>
      </c>
      <c r="J68" s="63">
        <v>0</v>
      </c>
      <c r="K68" s="63">
        <v>1250950.1200000001</v>
      </c>
      <c r="L68" s="64"/>
    </row>
    <row r="69" spans="1:12" x14ac:dyDescent="0.3">
      <c r="A69" s="61" t="s">
        <v>457</v>
      </c>
      <c r="B69" s="59" t="s">
        <v>354</v>
      </c>
      <c r="C69" s="60"/>
      <c r="D69" s="60"/>
      <c r="E69" s="60"/>
      <c r="F69" s="60"/>
      <c r="G69" s="62" t="s">
        <v>458</v>
      </c>
      <c r="H69" s="63">
        <v>104202.72</v>
      </c>
      <c r="I69" s="63">
        <v>0</v>
      </c>
      <c r="J69" s="63">
        <v>0</v>
      </c>
      <c r="K69" s="63">
        <v>104202.72</v>
      </c>
      <c r="L69" s="64"/>
    </row>
    <row r="70" spans="1:12" x14ac:dyDescent="0.3">
      <c r="A70" s="61" t="s">
        <v>459</v>
      </c>
      <c r="B70" s="59" t="s">
        <v>354</v>
      </c>
      <c r="C70" s="60"/>
      <c r="D70" s="60"/>
      <c r="E70" s="60"/>
      <c r="F70" s="60"/>
      <c r="G70" s="62" t="s">
        <v>421</v>
      </c>
      <c r="H70" s="63">
        <v>281175.06</v>
      </c>
      <c r="I70" s="63">
        <v>0</v>
      </c>
      <c r="J70" s="63">
        <v>0</v>
      </c>
      <c r="K70" s="63">
        <v>281175.06</v>
      </c>
      <c r="L70" s="64"/>
    </row>
    <row r="71" spans="1:12" x14ac:dyDescent="0.3">
      <c r="A71" s="61" t="s">
        <v>460</v>
      </c>
      <c r="B71" s="59" t="s">
        <v>354</v>
      </c>
      <c r="C71" s="60"/>
      <c r="D71" s="60"/>
      <c r="E71" s="60"/>
      <c r="F71" s="60"/>
      <c r="G71" s="62" t="s">
        <v>461</v>
      </c>
      <c r="H71" s="63">
        <v>15040</v>
      </c>
      <c r="I71" s="63">
        <v>0</v>
      </c>
      <c r="J71" s="63">
        <v>0</v>
      </c>
      <c r="K71" s="63">
        <v>15040</v>
      </c>
      <c r="L71" s="64"/>
    </row>
    <row r="72" spans="1:12" x14ac:dyDescent="0.3">
      <c r="A72" s="65" t="s">
        <v>354</v>
      </c>
      <c r="B72" s="59" t="s">
        <v>354</v>
      </c>
      <c r="C72" s="60"/>
      <c r="D72" s="60"/>
      <c r="E72" s="60"/>
      <c r="F72" s="60"/>
      <c r="G72" s="66" t="s">
        <v>354</v>
      </c>
      <c r="H72" s="67"/>
      <c r="I72" s="67"/>
      <c r="J72" s="67"/>
      <c r="K72" s="67"/>
      <c r="L72" s="68"/>
    </row>
    <row r="73" spans="1:12" x14ac:dyDescent="0.3">
      <c r="A73" s="54" t="s">
        <v>464</v>
      </c>
      <c r="B73" s="59" t="s">
        <v>354</v>
      </c>
      <c r="C73" s="60"/>
      <c r="D73" s="60"/>
      <c r="E73" s="55" t="s">
        <v>465</v>
      </c>
      <c r="F73" s="56"/>
      <c r="G73" s="56"/>
      <c r="H73" s="48">
        <v>-14523963.380000001</v>
      </c>
      <c r="I73" s="48">
        <v>3270.44</v>
      </c>
      <c r="J73" s="48">
        <v>149083.78</v>
      </c>
      <c r="K73" s="48">
        <v>-14669776.720000001</v>
      </c>
      <c r="L73" s="57"/>
    </row>
    <row r="74" spans="1:12" x14ac:dyDescent="0.3">
      <c r="A74" s="54" t="s">
        <v>466</v>
      </c>
      <c r="B74" s="59" t="s">
        <v>354</v>
      </c>
      <c r="C74" s="60"/>
      <c r="D74" s="60"/>
      <c r="E74" s="60"/>
      <c r="F74" s="55" t="s">
        <v>465</v>
      </c>
      <c r="G74" s="56"/>
      <c r="H74" s="48">
        <v>-14523963.380000001</v>
      </c>
      <c r="I74" s="48">
        <v>3270.44</v>
      </c>
      <c r="J74" s="48">
        <v>149083.78</v>
      </c>
      <c r="K74" s="48">
        <v>-14669776.720000001</v>
      </c>
      <c r="L74" s="57"/>
    </row>
    <row r="75" spans="1:12" x14ac:dyDescent="0.3">
      <c r="A75" s="61" t="s">
        <v>467</v>
      </c>
      <c r="B75" s="59" t="s">
        <v>354</v>
      </c>
      <c r="C75" s="60"/>
      <c r="D75" s="60"/>
      <c r="E75" s="60"/>
      <c r="F75" s="60"/>
      <c r="G75" s="62" t="s">
        <v>468</v>
      </c>
      <c r="H75" s="63">
        <v>-2376752.0099999998</v>
      </c>
      <c r="I75" s="63">
        <v>0</v>
      </c>
      <c r="J75" s="63">
        <v>0</v>
      </c>
      <c r="K75" s="63">
        <v>-2376752.0099999998</v>
      </c>
      <c r="L75" s="64"/>
    </row>
    <row r="76" spans="1:12" x14ac:dyDescent="0.3">
      <c r="A76" s="61" t="s">
        <v>469</v>
      </c>
      <c r="B76" s="59" t="s">
        <v>354</v>
      </c>
      <c r="C76" s="60"/>
      <c r="D76" s="60"/>
      <c r="E76" s="60"/>
      <c r="F76" s="60"/>
      <c r="G76" s="62" t="s">
        <v>434</v>
      </c>
      <c r="H76" s="63">
        <v>-2217124.2599999998</v>
      </c>
      <c r="I76" s="63">
        <v>820.44</v>
      </c>
      <c r="J76" s="63">
        <v>51107.62</v>
      </c>
      <c r="K76" s="63">
        <v>-2267411.44</v>
      </c>
      <c r="L76" s="64"/>
    </row>
    <row r="77" spans="1:12" x14ac:dyDescent="0.3">
      <c r="A77" s="61" t="s">
        <v>470</v>
      </c>
      <c r="B77" s="59" t="s">
        <v>354</v>
      </c>
      <c r="C77" s="60"/>
      <c r="D77" s="60"/>
      <c r="E77" s="60"/>
      <c r="F77" s="60"/>
      <c r="G77" s="62" t="s">
        <v>436</v>
      </c>
      <c r="H77" s="63">
        <v>-1263252.46</v>
      </c>
      <c r="I77" s="63">
        <v>1851</v>
      </c>
      <c r="J77" s="63">
        <v>10544.77</v>
      </c>
      <c r="K77" s="63">
        <v>-1271946.23</v>
      </c>
      <c r="L77" s="64"/>
    </row>
    <row r="78" spans="1:12" x14ac:dyDescent="0.3">
      <c r="A78" s="61" t="s">
        <v>471</v>
      </c>
      <c r="B78" s="59" t="s">
        <v>354</v>
      </c>
      <c r="C78" s="60"/>
      <c r="D78" s="60"/>
      <c r="E78" s="60"/>
      <c r="F78" s="60"/>
      <c r="G78" s="62" t="s">
        <v>438</v>
      </c>
      <c r="H78" s="63">
        <v>-322762.55</v>
      </c>
      <c r="I78" s="63">
        <v>0</v>
      </c>
      <c r="J78" s="63">
        <v>0</v>
      </c>
      <c r="K78" s="63">
        <v>-322762.55</v>
      </c>
      <c r="L78" s="64"/>
    </row>
    <row r="79" spans="1:12" x14ac:dyDescent="0.3">
      <c r="A79" s="61" t="s">
        <v>472</v>
      </c>
      <c r="B79" s="59" t="s">
        <v>354</v>
      </c>
      <c r="C79" s="60"/>
      <c r="D79" s="60"/>
      <c r="E79" s="60"/>
      <c r="F79" s="60"/>
      <c r="G79" s="62" t="s">
        <v>473</v>
      </c>
      <c r="H79" s="63">
        <v>-696764.93</v>
      </c>
      <c r="I79" s="63">
        <v>0</v>
      </c>
      <c r="J79" s="63">
        <v>12784.65</v>
      </c>
      <c r="K79" s="63">
        <v>-709549.58</v>
      </c>
      <c r="L79" s="64"/>
    </row>
    <row r="80" spans="1:12" x14ac:dyDescent="0.3">
      <c r="A80" s="61" t="s">
        <v>474</v>
      </c>
      <c r="B80" s="59" t="s">
        <v>354</v>
      </c>
      <c r="C80" s="60"/>
      <c r="D80" s="60"/>
      <c r="E80" s="60"/>
      <c r="F80" s="60"/>
      <c r="G80" s="62" t="s">
        <v>475</v>
      </c>
      <c r="H80" s="63">
        <v>-77135.97</v>
      </c>
      <c r="I80" s="63">
        <v>0</v>
      </c>
      <c r="J80" s="63">
        <v>799.34</v>
      </c>
      <c r="K80" s="63">
        <v>-77935.31</v>
      </c>
      <c r="L80" s="64"/>
    </row>
    <row r="81" spans="1:12" x14ac:dyDescent="0.3">
      <c r="A81" s="61" t="s">
        <v>476</v>
      </c>
      <c r="B81" s="59" t="s">
        <v>354</v>
      </c>
      <c r="C81" s="60"/>
      <c r="D81" s="60"/>
      <c r="E81" s="60"/>
      <c r="F81" s="60"/>
      <c r="G81" s="62" t="s">
        <v>477</v>
      </c>
      <c r="H81" s="63">
        <v>-7131263.2699999996</v>
      </c>
      <c r="I81" s="63">
        <v>0</v>
      </c>
      <c r="J81" s="63">
        <v>72549.960000000006</v>
      </c>
      <c r="K81" s="63">
        <v>-7203813.2300000004</v>
      </c>
      <c r="L81" s="64"/>
    </row>
    <row r="82" spans="1:12" x14ac:dyDescent="0.3">
      <c r="A82" s="61" t="s">
        <v>478</v>
      </c>
      <c r="B82" s="59" t="s">
        <v>354</v>
      </c>
      <c r="C82" s="60"/>
      <c r="D82" s="60"/>
      <c r="E82" s="60"/>
      <c r="F82" s="60"/>
      <c r="G82" s="62" t="s">
        <v>479</v>
      </c>
      <c r="H82" s="63">
        <v>-156833.03</v>
      </c>
      <c r="I82" s="63">
        <v>599</v>
      </c>
      <c r="J82" s="63">
        <v>758.54</v>
      </c>
      <c r="K82" s="63">
        <v>-156992.57</v>
      </c>
      <c r="L82" s="64"/>
    </row>
    <row r="83" spans="1:12" x14ac:dyDescent="0.3">
      <c r="A83" s="61" t="s">
        <v>480</v>
      </c>
      <c r="B83" s="59" t="s">
        <v>354</v>
      </c>
      <c r="C83" s="60"/>
      <c r="D83" s="60"/>
      <c r="E83" s="60"/>
      <c r="F83" s="60"/>
      <c r="G83" s="62" t="s">
        <v>440</v>
      </c>
      <c r="H83" s="63">
        <v>-271612.96999999997</v>
      </c>
      <c r="I83" s="63">
        <v>0</v>
      </c>
      <c r="J83" s="63">
        <v>380.25</v>
      </c>
      <c r="K83" s="63">
        <v>-271993.21999999997</v>
      </c>
      <c r="L83" s="64"/>
    </row>
    <row r="84" spans="1:12" x14ac:dyDescent="0.3">
      <c r="A84" s="61" t="s">
        <v>481</v>
      </c>
      <c r="B84" s="59" t="s">
        <v>354</v>
      </c>
      <c r="C84" s="60"/>
      <c r="D84" s="60"/>
      <c r="E84" s="60"/>
      <c r="F84" s="60"/>
      <c r="G84" s="62" t="s">
        <v>482</v>
      </c>
      <c r="H84" s="63">
        <v>-10461.93</v>
      </c>
      <c r="I84" s="63">
        <v>0</v>
      </c>
      <c r="J84" s="63">
        <v>158.65</v>
      </c>
      <c r="K84" s="63">
        <v>-10620.58</v>
      </c>
      <c r="L84" s="64"/>
    </row>
    <row r="85" spans="1:12" x14ac:dyDescent="0.3">
      <c r="A85" s="65" t="s">
        <v>354</v>
      </c>
      <c r="B85" s="59" t="s">
        <v>354</v>
      </c>
      <c r="C85" s="60"/>
      <c r="D85" s="60"/>
      <c r="E85" s="60"/>
      <c r="F85" s="60"/>
      <c r="G85" s="66" t="s">
        <v>354</v>
      </c>
      <c r="H85" s="67"/>
      <c r="I85" s="67"/>
      <c r="J85" s="67"/>
      <c r="K85" s="67"/>
      <c r="L85" s="68"/>
    </row>
    <row r="86" spans="1:12" x14ac:dyDescent="0.3">
      <c r="A86" s="54" t="s">
        <v>483</v>
      </c>
      <c r="B86" s="59" t="s">
        <v>354</v>
      </c>
      <c r="C86" s="60"/>
      <c r="D86" s="60"/>
      <c r="E86" s="55" t="s">
        <v>484</v>
      </c>
      <c r="F86" s="56"/>
      <c r="G86" s="56"/>
      <c r="H86" s="48">
        <v>218767.81</v>
      </c>
      <c r="I86" s="48">
        <v>0</v>
      </c>
      <c r="J86" s="48">
        <v>0</v>
      </c>
      <c r="K86" s="48">
        <v>218767.81</v>
      </c>
      <c r="L86" s="57"/>
    </row>
    <row r="87" spans="1:12" x14ac:dyDescent="0.3">
      <c r="A87" s="54" t="s">
        <v>485</v>
      </c>
      <c r="B87" s="59" t="s">
        <v>354</v>
      </c>
      <c r="C87" s="60"/>
      <c r="D87" s="60"/>
      <c r="E87" s="60"/>
      <c r="F87" s="55" t="s">
        <v>484</v>
      </c>
      <c r="G87" s="56"/>
      <c r="H87" s="48">
        <v>218767.81</v>
      </c>
      <c r="I87" s="48">
        <v>0</v>
      </c>
      <c r="J87" s="48">
        <v>0</v>
      </c>
      <c r="K87" s="48">
        <v>218767.81</v>
      </c>
      <c r="L87" s="57"/>
    </row>
    <row r="88" spans="1:12" x14ac:dyDescent="0.3">
      <c r="A88" s="61" t="s">
        <v>486</v>
      </c>
      <c r="B88" s="59" t="s">
        <v>354</v>
      </c>
      <c r="C88" s="60"/>
      <c r="D88" s="60"/>
      <c r="E88" s="60"/>
      <c r="F88" s="60"/>
      <c r="G88" s="62" t="s">
        <v>487</v>
      </c>
      <c r="H88" s="63">
        <v>218767.81</v>
      </c>
      <c r="I88" s="63">
        <v>0</v>
      </c>
      <c r="J88" s="63">
        <v>0</v>
      </c>
      <c r="K88" s="63">
        <v>218767.81</v>
      </c>
      <c r="L88" s="64"/>
    </row>
    <row r="89" spans="1:12" x14ac:dyDescent="0.3">
      <c r="A89" s="65" t="s">
        <v>354</v>
      </c>
      <c r="B89" s="59" t="s">
        <v>354</v>
      </c>
      <c r="C89" s="60"/>
      <c r="D89" s="60"/>
      <c r="E89" s="60"/>
      <c r="F89" s="60"/>
      <c r="G89" s="66" t="s">
        <v>354</v>
      </c>
      <c r="H89" s="67"/>
      <c r="I89" s="67"/>
      <c r="J89" s="67"/>
      <c r="K89" s="67"/>
      <c r="L89" s="68"/>
    </row>
    <row r="90" spans="1:12" x14ac:dyDescent="0.3">
      <c r="A90" s="54" t="s">
        <v>488</v>
      </c>
      <c r="B90" s="59" t="s">
        <v>354</v>
      </c>
      <c r="C90" s="60"/>
      <c r="D90" s="60"/>
      <c r="E90" s="55" t="s">
        <v>489</v>
      </c>
      <c r="F90" s="56"/>
      <c r="G90" s="56"/>
      <c r="H90" s="48">
        <v>-191516.71</v>
      </c>
      <c r="I90" s="48">
        <v>0</v>
      </c>
      <c r="J90" s="48">
        <v>822.45</v>
      </c>
      <c r="K90" s="48">
        <v>-192339.16</v>
      </c>
      <c r="L90" s="57"/>
    </row>
    <row r="91" spans="1:12" x14ac:dyDescent="0.3">
      <c r="A91" s="54" t="s">
        <v>490</v>
      </c>
      <c r="B91" s="59" t="s">
        <v>354</v>
      </c>
      <c r="C91" s="60"/>
      <c r="D91" s="60"/>
      <c r="E91" s="60"/>
      <c r="F91" s="55" t="s">
        <v>491</v>
      </c>
      <c r="G91" s="56"/>
      <c r="H91" s="48">
        <v>-191516.71</v>
      </c>
      <c r="I91" s="48">
        <v>0</v>
      </c>
      <c r="J91" s="48">
        <v>822.45</v>
      </c>
      <c r="K91" s="48">
        <v>-192339.16</v>
      </c>
      <c r="L91" s="57"/>
    </row>
    <row r="92" spans="1:12" x14ac:dyDescent="0.3">
      <c r="A92" s="61" t="s">
        <v>492</v>
      </c>
      <c r="B92" s="59" t="s">
        <v>354</v>
      </c>
      <c r="C92" s="60"/>
      <c r="D92" s="60"/>
      <c r="E92" s="60"/>
      <c r="F92" s="60"/>
      <c r="G92" s="62" t="s">
        <v>493</v>
      </c>
      <c r="H92" s="63">
        <v>-191516.71</v>
      </c>
      <c r="I92" s="63">
        <v>0</v>
      </c>
      <c r="J92" s="63">
        <v>822.45</v>
      </c>
      <c r="K92" s="63">
        <v>-192339.16</v>
      </c>
      <c r="L92" s="64"/>
    </row>
    <row r="93" spans="1:12" x14ac:dyDescent="0.3">
      <c r="A93" s="54" t="s">
        <v>354</v>
      </c>
      <c r="B93" s="59" t="s">
        <v>354</v>
      </c>
      <c r="C93" s="60"/>
      <c r="D93" s="60"/>
      <c r="E93" s="55" t="s">
        <v>354</v>
      </c>
      <c r="F93" s="56"/>
      <c r="G93" s="56"/>
      <c r="H93" s="53"/>
      <c r="I93" s="53"/>
      <c r="J93" s="53"/>
      <c r="K93" s="53"/>
      <c r="L93" s="56"/>
    </row>
    <row r="94" spans="1:12" x14ac:dyDescent="0.3">
      <c r="A94" s="54" t="s">
        <v>54</v>
      </c>
      <c r="B94" s="55" t="s">
        <v>494</v>
      </c>
      <c r="C94" s="56"/>
      <c r="D94" s="56"/>
      <c r="E94" s="56"/>
      <c r="F94" s="56"/>
      <c r="G94" s="56"/>
      <c r="H94" s="48">
        <v>17969464.039999999</v>
      </c>
      <c r="I94" s="48">
        <v>7871149.5999999996</v>
      </c>
      <c r="J94" s="48">
        <v>9051384.6699999999</v>
      </c>
      <c r="K94" s="48">
        <v>19149699.109999999</v>
      </c>
      <c r="L94" s="57"/>
    </row>
    <row r="95" spans="1:12" x14ac:dyDescent="0.3">
      <c r="A95" s="54" t="s">
        <v>495</v>
      </c>
      <c r="B95" s="58" t="s">
        <v>354</v>
      </c>
      <c r="C95" s="55" t="s">
        <v>496</v>
      </c>
      <c r="D95" s="56"/>
      <c r="E95" s="56"/>
      <c r="F95" s="56"/>
      <c r="G95" s="56"/>
      <c r="H95" s="48">
        <v>13453304.119999999</v>
      </c>
      <c r="I95" s="48">
        <v>7728605.9900000002</v>
      </c>
      <c r="J95" s="48">
        <v>9049370.6099999994</v>
      </c>
      <c r="K95" s="48">
        <v>14774068.74</v>
      </c>
      <c r="L95" s="57"/>
    </row>
    <row r="96" spans="1:12" x14ac:dyDescent="0.3">
      <c r="A96" s="54" t="s">
        <v>497</v>
      </c>
      <c r="B96" s="59" t="s">
        <v>354</v>
      </c>
      <c r="C96" s="60"/>
      <c r="D96" s="55" t="s">
        <v>498</v>
      </c>
      <c r="E96" s="56"/>
      <c r="F96" s="56"/>
      <c r="G96" s="56"/>
      <c r="H96" s="48">
        <v>3242723.55</v>
      </c>
      <c r="I96" s="48">
        <v>4845368.29</v>
      </c>
      <c r="J96" s="48">
        <v>5279948.18</v>
      </c>
      <c r="K96" s="48">
        <v>3677303.44</v>
      </c>
      <c r="L96" s="57"/>
    </row>
    <row r="97" spans="1:12" x14ac:dyDescent="0.3">
      <c r="A97" s="54" t="s">
        <v>499</v>
      </c>
      <c r="B97" s="59" t="s">
        <v>354</v>
      </c>
      <c r="C97" s="60"/>
      <c r="D97" s="60"/>
      <c r="E97" s="55" t="s">
        <v>500</v>
      </c>
      <c r="F97" s="56"/>
      <c r="G97" s="56"/>
      <c r="H97" s="48">
        <v>2234720.98</v>
      </c>
      <c r="I97" s="48">
        <v>3823612.75</v>
      </c>
      <c r="J97" s="48">
        <v>3990792.82</v>
      </c>
      <c r="K97" s="48">
        <v>2401901.0499999998</v>
      </c>
      <c r="L97" s="57"/>
    </row>
    <row r="98" spans="1:12" x14ac:dyDescent="0.3">
      <c r="A98" s="54" t="s">
        <v>501</v>
      </c>
      <c r="B98" s="59" t="s">
        <v>354</v>
      </c>
      <c r="C98" s="60"/>
      <c r="D98" s="60"/>
      <c r="E98" s="60"/>
      <c r="F98" s="55" t="s">
        <v>500</v>
      </c>
      <c r="G98" s="56"/>
      <c r="H98" s="48">
        <v>2234720.98</v>
      </c>
      <c r="I98" s="48">
        <v>3823612.75</v>
      </c>
      <c r="J98" s="48">
        <v>3990792.82</v>
      </c>
      <c r="K98" s="48">
        <v>2401901.0499999998</v>
      </c>
      <c r="L98" s="57"/>
    </row>
    <row r="99" spans="1:12" x14ac:dyDescent="0.3">
      <c r="A99" s="61" t="s">
        <v>502</v>
      </c>
      <c r="B99" s="59" t="s">
        <v>354</v>
      </c>
      <c r="C99" s="60"/>
      <c r="D99" s="60"/>
      <c r="E99" s="60"/>
      <c r="F99" s="60"/>
      <c r="G99" s="62" t="s">
        <v>503</v>
      </c>
      <c r="H99" s="63">
        <v>0</v>
      </c>
      <c r="I99" s="63">
        <v>1342567.14</v>
      </c>
      <c r="J99" s="63">
        <v>1342567.14</v>
      </c>
      <c r="K99" s="63">
        <v>0</v>
      </c>
      <c r="L99" s="64"/>
    </row>
    <row r="100" spans="1:12" x14ac:dyDescent="0.3">
      <c r="A100" s="61" t="s">
        <v>504</v>
      </c>
      <c r="B100" s="59" t="s">
        <v>354</v>
      </c>
      <c r="C100" s="60"/>
      <c r="D100" s="60"/>
      <c r="E100" s="60"/>
      <c r="F100" s="60"/>
      <c r="G100" s="62" t="s">
        <v>505</v>
      </c>
      <c r="H100" s="63">
        <v>2234720.98</v>
      </c>
      <c r="I100" s="63">
        <v>2234720.98</v>
      </c>
      <c r="J100" s="63">
        <v>2145252.6</v>
      </c>
      <c r="K100" s="63">
        <v>2145252.6</v>
      </c>
      <c r="L100" s="64"/>
    </row>
    <row r="101" spans="1:12" x14ac:dyDescent="0.3">
      <c r="A101" s="61" t="s">
        <v>506</v>
      </c>
      <c r="B101" s="59" t="s">
        <v>354</v>
      </c>
      <c r="C101" s="60"/>
      <c r="D101" s="60"/>
      <c r="E101" s="60"/>
      <c r="F101" s="60"/>
      <c r="G101" s="62" t="s">
        <v>507</v>
      </c>
      <c r="H101" s="63">
        <v>0</v>
      </c>
      <c r="I101" s="63">
        <v>0</v>
      </c>
      <c r="J101" s="63">
        <v>106750.04</v>
      </c>
      <c r="K101" s="63">
        <v>106750.04</v>
      </c>
      <c r="L101" s="64"/>
    </row>
    <row r="102" spans="1:12" x14ac:dyDescent="0.3">
      <c r="A102" s="61" t="s">
        <v>508</v>
      </c>
      <c r="B102" s="59" t="s">
        <v>354</v>
      </c>
      <c r="C102" s="60"/>
      <c r="D102" s="60"/>
      <c r="E102" s="60"/>
      <c r="F102" s="60"/>
      <c r="G102" s="62" t="s">
        <v>509</v>
      </c>
      <c r="H102" s="63">
        <v>0</v>
      </c>
      <c r="I102" s="63">
        <v>2764.54</v>
      </c>
      <c r="J102" s="63">
        <v>2765.08</v>
      </c>
      <c r="K102" s="63">
        <v>0.54</v>
      </c>
      <c r="L102" s="64"/>
    </row>
    <row r="103" spans="1:12" x14ac:dyDescent="0.3">
      <c r="A103" s="61" t="s">
        <v>514</v>
      </c>
      <c r="B103" s="59" t="s">
        <v>354</v>
      </c>
      <c r="C103" s="60"/>
      <c r="D103" s="60"/>
      <c r="E103" s="60"/>
      <c r="F103" s="60"/>
      <c r="G103" s="62" t="s">
        <v>515</v>
      </c>
      <c r="H103" s="63">
        <v>0</v>
      </c>
      <c r="I103" s="63">
        <v>243560.09</v>
      </c>
      <c r="J103" s="63">
        <v>393457.96</v>
      </c>
      <c r="K103" s="63">
        <v>149897.87</v>
      </c>
      <c r="L103" s="64"/>
    </row>
    <row r="104" spans="1:12" x14ac:dyDescent="0.3">
      <c r="A104" s="65" t="s">
        <v>354</v>
      </c>
      <c r="B104" s="59" t="s">
        <v>354</v>
      </c>
      <c r="C104" s="60"/>
      <c r="D104" s="60"/>
      <c r="E104" s="60"/>
      <c r="F104" s="60"/>
      <c r="G104" s="66" t="s">
        <v>354</v>
      </c>
      <c r="H104" s="67"/>
      <c r="I104" s="67"/>
      <c r="J104" s="67"/>
      <c r="K104" s="67"/>
      <c r="L104" s="68"/>
    </row>
    <row r="105" spans="1:12" x14ac:dyDescent="0.3">
      <c r="A105" s="54" t="s">
        <v>516</v>
      </c>
      <c r="B105" s="59" t="s">
        <v>354</v>
      </c>
      <c r="C105" s="60"/>
      <c r="D105" s="60"/>
      <c r="E105" s="55" t="s">
        <v>517</v>
      </c>
      <c r="F105" s="56"/>
      <c r="G105" s="56"/>
      <c r="H105" s="48">
        <v>621451.72</v>
      </c>
      <c r="I105" s="48">
        <v>632040.43000000005</v>
      </c>
      <c r="J105" s="48">
        <v>544100.01</v>
      </c>
      <c r="K105" s="48">
        <v>533511.30000000005</v>
      </c>
      <c r="L105" s="57"/>
    </row>
    <row r="106" spans="1:12" x14ac:dyDescent="0.3">
      <c r="A106" s="54" t="s">
        <v>518</v>
      </c>
      <c r="B106" s="59" t="s">
        <v>354</v>
      </c>
      <c r="C106" s="60"/>
      <c r="D106" s="60"/>
      <c r="E106" s="60"/>
      <c r="F106" s="55" t="s">
        <v>517</v>
      </c>
      <c r="G106" s="56"/>
      <c r="H106" s="48">
        <v>621451.72</v>
      </c>
      <c r="I106" s="48">
        <v>632040.43000000005</v>
      </c>
      <c r="J106" s="48">
        <v>544100.01</v>
      </c>
      <c r="K106" s="48">
        <v>533511.30000000005</v>
      </c>
      <c r="L106" s="57"/>
    </row>
    <row r="107" spans="1:12" x14ac:dyDescent="0.3">
      <c r="A107" s="61" t="s">
        <v>519</v>
      </c>
      <c r="B107" s="59" t="s">
        <v>354</v>
      </c>
      <c r="C107" s="60"/>
      <c r="D107" s="60"/>
      <c r="E107" s="60"/>
      <c r="F107" s="60"/>
      <c r="G107" s="62" t="s">
        <v>520</v>
      </c>
      <c r="H107" s="63">
        <v>582629.03</v>
      </c>
      <c r="I107" s="63">
        <v>593217.74</v>
      </c>
      <c r="J107" s="63">
        <v>435210.28</v>
      </c>
      <c r="K107" s="63">
        <v>424621.57</v>
      </c>
      <c r="L107" s="64"/>
    </row>
    <row r="108" spans="1:12" x14ac:dyDescent="0.3">
      <c r="A108" s="61" t="s">
        <v>521</v>
      </c>
      <c r="B108" s="59" t="s">
        <v>354</v>
      </c>
      <c r="C108" s="60"/>
      <c r="D108" s="60"/>
      <c r="E108" s="60"/>
      <c r="F108" s="60"/>
      <c r="G108" s="62" t="s">
        <v>522</v>
      </c>
      <c r="H108" s="63">
        <v>0</v>
      </c>
      <c r="I108" s="63">
        <v>0</v>
      </c>
      <c r="J108" s="63">
        <v>96900.88</v>
      </c>
      <c r="K108" s="63">
        <v>96900.88</v>
      </c>
      <c r="L108" s="64"/>
    </row>
    <row r="109" spans="1:12" x14ac:dyDescent="0.3">
      <c r="A109" s="61" t="s">
        <v>523</v>
      </c>
      <c r="B109" s="59" t="s">
        <v>354</v>
      </c>
      <c r="C109" s="60"/>
      <c r="D109" s="60"/>
      <c r="E109" s="60"/>
      <c r="F109" s="60"/>
      <c r="G109" s="62" t="s">
        <v>524</v>
      </c>
      <c r="H109" s="63">
        <v>28291.65</v>
      </c>
      <c r="I109" s="63">
        <v>28291.65</v>
      </c>
      <c r="J109" s="63">
        <v>11988.85</v>
      </c>
      <c r="K109" s="63">
        <v>11988.85</v>
      </c>
      <c r="L109" s="64"/>
    </row>
    <row r="110" spans="1:12" x14ac:dyDescent="0.3">
      <c r="A110" s="61" t="s">
        <v>525</v>
      </c>
      <c r="B110" s="59" t="s">
        <v>354</v>
      </c>
      <c r="C110" s="60"/>
      <c r="D110" s="60"/>
      <c r="E110" s="60"/>
      <c r="F110" s="60"/>
      <c r="G110" s="62" t="s">
        <v>526</v>
      </c>
      <c r="H110" s="63">
        <v>10531.04</v>
      </c>
      <c r="I110" s="63">
        <v>10531.04</v>
      </c>
      <c r="J110" s="63">
        <v>0</v>
      </c>
      <c r="K110" s="63">
        <v>0</v>
      </c>
      <c r="L110" s="64"/>
    </row>
    <row r="111" spans="1:12" x14ac:dyDescent="0.3">
      <c r="A111" s="65" t="s">
        <v>354</v>
      </c>
      <c r="B111" s="59" t="s">
        <v>354</v>
      </c>
      <c r="C111" s="60"/>
      <c r="D111" s="60"/>
      <c r="E111" s="60"/>
      <c r="F111" s="60"/>
      <c r="G111" s="66" t="s">
        <v>354</v>
      </c>
      <c r="H111" s="67"/>
      <c r="I111" s="67"/>
      <c r="J111" s="67"/>
      <c r="K111" s="67"/>
      <c r="L111" s="68"/>
    </row>
    <row r="112" spans="1:12" x14ac:dyDescent="0.3">
      <c r="A112" s="54" t="s">
        <v>527</v>
      </c>
      <c r="B112" s="59" t="s">
        <v>354</v>
      </c>
      <c r="C112" s="60"/>
      <c r="D112" s="60"/>
      <c r="E112" s="55" t="s">
        <v>528</v>
      </c>
      <c r="F112" s="56"/>
      <c r="G112" s="56"/>
      <c r="H112" s="48">
        <v>298897.21999999997</v>
      </c>
      <c r="I112" s="48">
        <v>291176.52</v>
      </c>
      <c r="J112" s="48">
        <v>127230.66</v>
      </c>
      <c r="K112" s="48">
        <v>134951.35999999999</v>
      </c>
      <c r="L112" s="57"/>
    </row>
    <row r="113" spans="1:12" x14ac:dyDescent="0.3">
      <c r="A113" s="54" t="s">
        <v>529</v>
      </c>
      <c r="B113" s="59" t="s">
        <v>354</v>
      </c>
      <c r="C113" s="60"/>
      <c r="D113" s="60"/>
      <c r="E113" s="60"/>
      <c r="F113" s="55" t="s">
        <v>528</v>
      </c>
      <c r="G113" s="56"/>
      <c r="H113" s="48">
        <v>298897.21999999997</v>
      </c>
      <c r="I113" s="48">
        <v>291176.52</v>
      </c>
      <c r="J113" s="48">
        <v>127230.66</v>
      </c>
      <c r="K113" s="48">
        <v>134951.35999999999</v>
      </c>
      <c r="L113" s="57"/>
    </row>
    <row r="114" spans="1:12" x14ac:dyDescent="0.3">
      <c r="A114" s="61" t="s">
        <v>530</v>
      </c>
      <c r="B114" s="59" t="s">
        <v>354</v>
      </c>
      <c r="C114" s="60"/>
      <c r="D114" s="60"/>
      <c r="E114" s="60"/>
      <c r="F114" s="60"/>
      <c r="G114" s="62" t="s">
        <v>531</v>
      </c>
      <c r="H114" s="63">
        <v>215635.88</v>
      </c>
      <c r="I114" s="63">
        <v>224945.38</v>
      </c>
      <c r="J114" s="63">
        <v>53680.63</v>
      </c>
      <c r="K114" s="63">
        <v>44371.13</v>
      </c>
      <c r="L114" s="64"/>
    </row>
    <row r="115" spans="1:12" x14ac:dyDescent="0.3">
      <c r="A115" s="61" t="s">
        <v>532</v>
      </c>
      <c r="B115" s="59" t="s">
        <v>354</v>
      </c>
      <c r="C115" s="60"/>
      <c r="D115" s="60"/>
      <c r="E115" s="60"/>
      <c r="F115" s="60"/>
      <c r="G115" s="62" t="s">
        <v>533</v>
      </c>
      <c r="H115" s="63">
        <v>1232.94</v>
      </c>
      <c r="I115" s="63">
        <v>1232.94</v>
      </c>
      <c r="J115" s="63">
        <v>0</v>
      </c>
      <c r="K115" s="63">
        <v>0</v>
      </c>
      <c r="L115" s="64"/>
    </row>
    <row r="116" spans="1:12" x14ac:dyDescent="0.3">
      <c r="A116" s="61" t="s">
        <v>534</v>
      </c>
      <c r="B116" s="59" t="s">
        <v>354</v>
      </c>
      <c r="C116" s="60"/>
      <c r="D116" s="60"/>
      <c r="E116" s="60"/>
      <c r="F116" s="60"/>
      <c r="G116" s="62" t="s">
        <v>535</v>
      </c>
      <c r="H116" s="63">
        <v>3720.28</v>
      </c>
      <c r="I116" s="63">
        <v>3720.34</v>
      </c>
      <c r="J116" s="63">
        <v>4382.24</v>
      </c>
      <c r="K116" s="63">
        <v>4382.18</v>
      </c>
      <c r="L116" s="64"/>
    </row>
    <row r="117" spans="1:12" x14ac:dyDescent="0.3">
      <c r="A117" s="61" t="s">
        <v>536</v>
      </c>
      <c r="B117" s="59" t="s">
        <v>354</v>
      </c>
      <c r="C117" s="60"/>
      <c r="D117" s="60"/>
      <c r="E117" s="60"/>
      <c r="F117" s="60"/>
      <c r="G117" s="62" t="s">
        <v>537</v>
      </c>
      <c r="H117" s="63">
        <v>34529.65</v>
      </c>
      <c r="I117" s="63">
        <v>17499.36</v>
      </c>
      <c r="J117" s="63">
        <v>20187.88</v>
      </c>
      <c r="K117" s="63">
        <v>37218.17</v>
      </c>
      <c r="L117" s="64"/>
    </row>
    <row r="118" spans="1:12" x14ac:dyDescent="0.3">
      <c r="A118" s="61" t="s">
        <v>538</v>
      </c>
      <c r="B118" s="59" t="s">
        <v>354</v>
      </c>
      <c r="C118" s="60"/>
      <c r="D118" s="60"/>
      <c r="E118" s="60"/>
      <c r="F118" s="60"/>
      <c r="G118" s="62" t="s">
        <v>539</v>
      </c>
      <c r="H118" s="63">
        <v>31529.3</v>
      </c>
      <c r="I118" s="63">
        <v>31529.32</v>
      </c>
      <c r="J118" s="63">
        <v>36392.81</v>
      </c>
      <c r="K118" s="63">
        <v>36392.79</v>
      </c>
      <c r="L118" s="64"/>
    </row>
    <row r="119" spans="1:12" x14ac:dyDescent="0.3">
      <c r="A119" s="61" t="s">
        <v>540</v>
      </c>
      <c r="B119" s="59" t="s">
        <v>354</v>
      </c>
      <c r="C119" s="60"/>
      <c r="D119" s="60"/>
      <c r="E119" s="60"/>
      <c r="F119" s="60"/>
      <c r="G119" s="62" t="s">
        <v>541</v>
      </c>
      <c r="H119" s="63">
        <v>7788.71</v>
      </c>
      <c r="I119" s="63">
        <v>7788.72</v>
      </c>
      <c r="J119" s="63">
        <v>8902.7900000000009</v>
      </c>
      <c r="K119" s="63">
        <v>8902.7800000000007</v>
      </c>
      <c r="L119" s="64"/>
    </row>
    <row r="120" spans="1:12" x14ac:dyDescent="0.3">
      <c r="A120" s="61" t="s">
        <v>544</v>
      </c>
      <c r="B120" s="59" t="s">
        <v>354</v>
      </c>
      <c r="C120" s="60"/>
      <c r="D120" s="60"/>
      <c r="E120" s="60"/>
      <c r="F120" s="60"/>
      <c r="G120" s="62" t="s">
        <v>545</v>
      </c>
      <c r="H120" s="63">
        <v>4460.46</v>
      </c>
      <c r="I120" s="63">
        <v>4460.46</v>
      </c>
      <c r="J120" s="63">
        <v>3684.31</v>
      </c>
      <c r="K120" s="63">
        <v>3684.31</v>
      </c>
      <c r="L120" s="64"/>
    </row>
    <row r="121" spans="1:12" x14ac:dyDescent="0.3">
      <c r="A121" s="65" t="s">
        <v>354</v>
      </c>
      <c r="B121" s="59" t="s">
        <v>354</v>
      </c>
      <c r="C121" s="60"/>
      <c r="D121" s="60"/>
      <c r="E121" s="60"/>
      <c r="F121" s="60"/>
      <c r="G121" s="66" t="s">
        <v>354</v>
      </c>
      <c r="H121" s="67"/>
      <c r="I121" s="67"/>
      <c r="J121" s="67"/>
      <c r="K121" s="67"/>
      <c r="L121" s="68"/>
    </row>
    <row r="122" spans="1:12" x14ac:dyDescent="0.3">
      <c r="A122" s="54" t="s">
        <v>546</v>
      </c>
      <c r="B122" s="59" t="s">
        <v>354</v>
      </c>
      <c r="C122" s="60"/>
      <c r="D122" s="60"/>
      <c r="E122" s="55" t="s">
        <v>547</v>
      </c>
      <c r="F122" s="56"/>
      <c r="G122" s="56"/>
      <c r="H122" s="48">
        <v>87653.63</v>
      </c>
      <c r="I122" s="48">
        <v>98538.59</v>
      </c>
      <c r="J122" s="48">
        <v>617521.09</v>
      </c>
      <c r="K122" s="48">
        <v>606636.13</v>
      </c>
      <c r="L122" s="57"/>
    </row>
    <row r="123" spans="1:12" x14ac:dyDescent="0.3">
      <c r="A123" s="54" t="s">
        <v>548</v>
      </c>
      <c r="B123" s="59" t="s">
        <v>354</v>
      </c>
      <c r="C123" s="60"/>
      <c r="D123" s="60"/>
      <c r="E123" s="60"/>
      <c r="F123" s="55" t="s">
        <v>547</v>
      </c>
      <c r="G123" s="56"/>
      <c r="H123" s="48">
        <v>87653.63</v>
      </c>
      <c r="I123" s="48">
        <v>98538.59</v>
      </c>
      <c r="J123" s="48">
        <v>617521.09</v>
      </c>
      <c r="K123" s="48">
        <v>606636.13</v>
      </c>
      <c r="L123" s="57"/>
    </row>
    <row r="124" spans="1:12" x14ac:dyDescent="0.3">
      <c r="A124" s="61" t="s">
        <v>549</v>
      </c>
      <c r="B124" s="59" t="s">
        <v>354</v>
      </c>
      <c r="C124" s="60"/>
      <c r="D124" s="60"/>
      <c r="E124" s="60"/>
      <c r="F124" s="60"/>
      <c r="G124" s="62" t="s">
        <v>550</v>
      </c>
      <c r="H124" s="63">
        <v>45262.29</v>
      </c>
      <c r="I124" s="63">
        <v>93191.29</v>
      </c>
      <c r="J124" s="63">
        <v>617521.09</v>
      </c>
      <c r="K124" s="63">
        <v>569592.09</v>
      </c>
      <c r="L124" s="64"/>
    </row>
    <row r="125" spans="1:12" x14ac:dyDescent="0.3">
      <c r="A125" s="61" t="s">
        <v>1016</v>
      </c>
      <c r="B125" s="59" t="s">
        <v>354</v>
      </c>
      <c r="C125" s="60"/>
      <c r="D125" s="60"/>
      <c r="E125" s="60"/>
      <c r="F125" s="60"/>
      <c r="G125" s="62" t="s">
        <v>1017</v>
      </c>
      <c r="H125" s="63">
        <v>42391.34</v>
      </c>
      <c r="I125" s="63">
        <v>5347.3</v>
      </c>
      <c r="J125" s="63">
        <v>0</v>
      </c>
      <c r="K125" s="63">
        <v>37044.04</v>
      </c>
      <c r="L125" s="64"/>
    </row>
    <row r="126" spans="1:12" x14ac:dyDescent="0.3">
      <c r="A126" s="65" t="s">
        <v>354</v>
      </c>
      <c r="B126" s="59" t="s">
        <v>354</v>
      </c>
      <c r="C126" s="60"/>
      <c r="D126" s="60"/>
      <c r="E126" s="60"/>
      <c r="F126" s="60"/>
      <c r="G126" s="66" t="s">
        <v>354</v>
      </c>
      <c r="H126" s="67"/>
      <c r="I126" s="67"/>
      <c r="J126" s="67"/>
      <c r="K126" s="67"/>
      <c r="L126" s="68"/>
    </row>
    <row r="127" spans="1:12" x14ac:dyDescent="0.3">
      <c r="A127" s="54" t="s">
        <v>551</v>
      </c>
      <c r="B127" s="59" t="s">
        <v>354</v>
      </c>
      <c r="C127" s="60"/>
      <c r="D127" s="60"/>
      <c r="E127" s="55" t="s">
        <v>390</v>
      </c>
      <c r="F127" s="56"/>
      <c r="G127" s="56"/>
      <c r="H127" s="48">
        <v>0</v>
      </c>
      <c r="I127" s="48">
        <v>0</v>
      </c>
      <c r="J127" s="48">
        <v>303.60000000000002</v>
      </c>
      <c r="K127" s="48">
        <v>303.60000000000002</v>
      </c>
      <c r="L127" s="57"/>
    </row>
    <row r="128" spans="1:12" x14ac:dyDescent="0.3">
      <c r="A128" s="54" t="s">
        <v>552</v>
      </c>
      <c r="B128" s="59" t="s">
        <v>354</v>
      </c>
      <c r="C128" s="60"/>
      <c r="D128" s="60"/>
      <c r="E128" s="60"/>
      <c r="F128" s="55" t="s">
        <v>390</v>
      </c>
      <c r="G128" s="56"/>
      <c r="H128" s="48">
        <v>0</v>
      </c>
      <c r="I128" s="48">
        <v>0</v>
      </c>
      <c r="J128" s="48">
        <v>303.60000000000002</v>
      </c>
      <c r="K128" s="48">
        <v>303.60000000000002</v>
      </c>
      <c r="L128" s="57"/>
    </row>
    <row r="129" spans="1:12" x14ac:dyDescent="0.3">
      <c r="A129" s="61" t="s">
        <v>553</v>
      </c>
      <c r="B129" s="59" t="s">
        <v>354</v>
      </c>
      <c r="C129" s="60"/>
      <c r="D129" s="60"/>
      <c r="E129" s="60"/>
      <c r="F129" s="60"/>
      <c r="G129" s="62" t="s">
        <v>403</v>
      </c>
      <c r="H129" s="63">
        <v>0</v>
      </c>
      <c r="I129" s="63">
        <v>0</v>
      </c>
      <c r="J129" s="63">
        <v>303.60000000000002</v>
      </c>
      <c r="K129" s="63">
        <v>303.60000000000002</v>
      </c>
      <c r="L129" s="64"/>
    </row>
    <row r="130" spans="1:12" x14ac:dyDescent="0.3">
      <c r="A130" s="54" t="s">
        <v>354</v>
      </c>
      <c r="B130" s="59" t="s">
        <v>354</v>
      </c>
      <c r="C130" s="60"/>
      <c r="D130" s="60"/>
      <c r="E130" s="55" t="s">
        <v>354</v>
      </c>
      <c r="F130" s="56"/>
      <c r="G130" s="56"/>
      <c r="H130" s="53"/>
      <c r="I130" s="53"/>
      <c r="J130" s="53"/>
      <c r="K130" s="53"/>
      <c r="L130" s="56"/>
    </row>
    <row r="131" spans="1:12" x14ac:dyDescent="0.3">
      <c r="A131" s="54" t="s">
        <v>554</v>
      </c>
      <c r="B131" s="59" t="s">
        <v>354</v>
      </c>
      <c r="C131" s="60"/>
      <c r="D131" s="55" t="s">
        <v>555</v>
      </c>
      <c r="E131" s="56"/>
      <c r="F131" s="56"/>
      <c r="G131" s="56"/>
      <c r="H131" s="48">
        <v>10210580.57</v>
      </c>
      <c r="I131" s="48">
        <v>2883237.7</v>
      </c>
      <c r="J131" s="48">
        <v>3769422.43</v>
      </c>
      <c r="K131" s="48">
        <v>11096765.300000001</v>
      </c>
      <c r="L131" s="57"/>
    </row>
    <row r="132" spans="1:12" x14ac:dyDescent="0.3">
      <c r="A132" s="54" t="s">
        <v>556</v>
      </c>
      <c r="B132" s="59" t="s">
        <v>354</v>
      </c>
      <c r="C132" s="60"/>
      <c r="D132" s="60"/>
      <c r="E132" s="55" t="s">
        <v>555</v>
      </c>
      <c r="F132" s="56"/>
      <c r="G132" s="56"/>
      <c r="H132" s="48">
        <v>10210580.57</v>
      </c>
      <c r="I132" s="48">
        <v>2883237.7</v>
      </c>
      <c r="J132" s="48">
        <v>3769422.43</v>
      </c>
      <c r="K132" s="48">
        <v>11096765.300000001</v>
      </c>
      <c r="L132" s="57"/>
    </row>
    <row r="133" spans="1:12" x14ac:dyDescent="0.3">
      <c r="A133" s="54" t="s">
        <v>557</v>
      </c>
      <c r="B133" s="59" t="s">
        <v>354</v>
      </c>
      <c r="C133" s="60"/>
      <c r="D133" s="60"/>
      <c r="E133" s="60"/>
      <c r="F133" s="55" t="s">
        <v>555</v>
      </c>
      <c r="G133" s="56"/>
      <c r="H133" s="48">
        <v>10210580.57</v>
      </c>
      <c r="I133" s="48">
        <v>2883237.7</v>
      </c>
      <c r="J133" s="48">
        <v>3769422.43</v>
      </c>
      <c r="K133" s="48">
        <v>11096765.300000001</v>
      </c>
      <c r="L133" s="57"/>
    </row>
    <row r="134" spans="1:12" x14ac:dyDescent="0.3">
      <c r="A134" s="61" t="s">
        <v>558</v>
      </c>
      <c r="B134" s="59" t="s">
        <v>354</v>
      </c>
      <c r="C134" s="60"/>
      <c r="D134" s="60"/>
      <c r="E134" s="60"/>
      <c r="F134" s="60"/>
      <c r="G134" s="62" t="s">
        <v>559</v>
      </c>
      <c r="H134" s="63">
        <v>10210580.57</v>
      </c>
      <c r="I134" s="63">
        <v>2883237.7</v>
      </c>
      <c r="J134" s="63">
        <v>3769422.43</v>
      </c>
      <c r="K134" s="63">
        <v>11096765.300000001</v>
      </c>
      <c r="L134" s="64"/>
    </row>
    <row r="135" spans="1:12" x14ac:dyDescent="0.3">
      <c r="A135" s="54" t="s">
        <v>354</v>
      </c>
      <c r="B135" s="59" t="s">
        <v>354</v>
      </c>
      <c r="C135" s="60"/>
      <c r="D135" s="55" t="s">
        <v>354</v>
      </c>
      <c r="E135" s="56"/>
      <c r="F135" s="56"/>
      <c r="G135" s="56"/>
      <c r="H135" s="53"/>
      <c r="I135" s="53"/>
      <c r="J135" s="53"/>
      <c r="K135" s="53"/>
      <c r="L135" s="56"/>
    </row>
    <row r="136" spans="1:12" x14ac:dyDescent="0.3">
      <c r="A136" s="54" t="s">
        <v>560</v>
      </c>
      <c r="B136" s="58" t="s">
        <v>354</v>
      </c>
      <c r="C136" s="55" t="s">
        <v>561</v>
      </c>
      <c r="D136" s="56"/>
      <c r="E136" s="56"/>
      <c r="F136" s="56"/>
      <c r="G136" s="56"/>
      <c r="H136" s="48">
        <v>4516159.92</v>
      </c>
      <c r="I136" s="48">
        <v>142543.60999999999</v>
      </c>
      <c r="J136" s="48">
        <v>2014.06</v>
      </c>
      <c r="K136" s="48">
        <v>4375630.37</v>
      </c>
      <c r="L136" s="57"/>
    </row>
    <row r="137" spans="1:12" x14ac:dyDescent="0.3">
      <c r="A137" s="54" t="s">
        <v>562</v>
      </c>
      <c r="B137" s="59" t="s">
        <v>354</v>
      </c>
      <c r="C137" s="60"/>
      <c r="D137" s="55" t="s">
        <v>563</v>
      </c>
      <c r="E137" s="56"/>
      <c r="F137" s="56"/>
      <c r="G137" s="56"/>
      <c r="H137" s="48">
        <v>4516159.92</v>
      </c>
      <c r="I137" s="48">
        <v>142543.60999999999</v>
      </c>
      <c r="J137" s="48">
        <v>2014.06</v>
      </c>
      <c r="K137" s="48">
        <v>4375630.37</v>
      </c>
      <c r="L137" s="57"/>
    </row>
    <row r="138" spans="1:12" x14ac:dyDescent="0.3">
      <c r="A138" s="54" t="s">
        <v>564</v>
      </c>
      <c r="B138" s="59" t="s">
        <v>354</v>
      </c>
      <c r="C138" s="60"/>
      <c r="D138" s="60"/>
      <c r="E138" s="55" t="s">
        <v>565</v>
      </c>
      <c r="F138" s="56"/>
      <c r="G138" s="56"/>
      <c r="H138" s="48">
        <v>4106461.02</v>
      </c>
      <c r="I138" s="48">
        <v>142221.18</v>
      </c>
      <c r="J138" s="48">
        <v>0</v>
      </c>
      <c r="K138" s="48">
        <v>3964239.84</v>
      </c>
      <c r="L138" s="57"/>
    </row>
    <row r="139" spans="1:12" x14ac:dyDescent="0.3">
      <c r="A139" s="54" t="s">
        <v>566</v>
      </c>
      <c r="B139" s="59" t="s">
        <v>354</v>
      </c>
      <c r="C139" s="60"/>
      <c r="D139" s="60"/>
      <c r="E139" s="60"/>
      <c r="F139" s="55" t="s">
        <v>565</v>
      </c>
      <c r="G139" s="56"/>
      <c r="H139" s="48">
        <v>4106461.02</v>
      </c>
      <c r="I139" s="48">
        <v>142221.18</v>
      </c>
      <c r="J139" s="48">
        <v>0</v>
      </c>
      <c r="K139" s="48">
        <v>3964239.84</v>
      </c>
      <c r="L139" s="57"/>
    </row>
    <row r="140" spans="1:12" x14ac:dyDescent="0.3">
      <c r="A140" s="61" t="s">
        <v>567</v>
      </c>
      <c r="B140" s="59" t="s">
        <v>354</v>
      </c>
      <c r="C140" s="60"/>
      <c r="D140" s="60"/>
      <c r="E140" s="60"/>
      <c r="F140" s="60"/>
      <c r="G140" s="62" t="s">
        <v>568</v>
      </c>
      <c r="H140" s="63">
        <v>4106461.02</v>
      </c>
      <c r="I140" s="63">
        <v>142221.18</v>
      </c>
      <c r="J140" s="63">
        <v>0</v>
      </c>
      <c r="K140" s="63">
        <v>3964239.84</v>
      </c>
      <c r="L140" s="64"/>
    </row>
    <row r="141" spans="1:12" x14ac:dyDescent="0.3">
      <c r="A141" s="65" t="s">
        <v>354</v>
      </c>
      <c r="B141" s="59" t="s">
        <v>354</v>
      </c>
      <c r="C141" s="60"/>
      <c r="D141" s="60"/>
      <c r="E141" s="60"/>
      <c r="F141" s="60"/>
      <c r="G141" s="66" t="s">
        <v>354</v>
      </c>
      <c r="H141" s="67"/>
      <c r="I141" s="67"/>
      <c r="J141" s="67"/>
      <c r="K141" s="67"/>
      <c r="L141" s="68"/>
    </row>
    <row r="142" spans="1:12" x14ac:dyDescent="0.3">
      <c r="A142" s="54" t="s">
        <v>569</v>
      </c>
      <c r="B142" s="59" t="s">
        <v>354</v>
      </c>
      <c r="C142" s="60"/>
      <c r="D142" s="60"/>
      <c r="E142" s="55" t="s">
        <v>570</v>
      </c>
      <c r="F142" s="56"/>
      <c r="G142" s="56"/>
      <c r="H142" s="48">
        <v>6885.11</v>
      </c>
      <c r="I142" s="48">
        <v>322.43</v>
      </c>
      <c r="J142" s="48">
        <v>0</v>
      </c>
      <c r="K142" s="48">
        <v>6562.68</v>
      </c>
      <c r="L142" s="57"/>
    </row>
    <row r="143" spans="1:12" x14ac:dyDescent="0.3">
      <c r="A143" s="54" t="s">
        <v>571</v>
      </c>
      <c r="B143" s="59" t="s">
        <v>354</v>
      </c>
      <c r="C143" s="60"/>
      <c r="D143" s="60"/>
      <c r="E143" s="60"/>
      <c r="F143" s="55" t="s">
        <v>570</v>
      </c>
      <c r="G143" s="56"/>
      <c r="H143" s="48">
        <v>6885.11</v>
      </c>
      <c r="I143" s="48">
        <v>322.43</v>
      </c>
      <c r="J143" s="48">
        <v>0</v>
      </c>
      <c r="K143" s="48">
        <v>6562.68</v>
      </c>
      <c r="L143" s="57"/>
    </row>
    <row r="144" spans="1:12" x14ac:dyDescent="0.3">
      <c r="A144" s="61" t="s">
        <v>572</v>
      </c>
      <c r="B144" s="59" t="s">
        <v>354</v>
      </c>
      <c r="C144" s="60"/>
      <c r="D144" s="60"/>
      <c r="E144" s="60"/>
      <c r="F144" s="60"/>
      <c r="G144" s="62" t="s">
        <v>573</v>
      </c>
      <c r="H144" s="63">
        <v>6885.11</v>
      </c>
      <c r="I144" s="63">
        <v>322.43</v>
      </c>
      <c r="J144" s="63">
        <v>0</v>
      </c>
      <c r="K144" s="63">
        <v>6562.68</v>
      </c>
      <c r="L144" s="64"/>
    </row>
    <row r="145" spans="1:12" x14ac:dyDescent="0.3">
      <c r="A145" s="65" t="s">
        <v>354</v>
      </c>
      <c r="B145" s="59" t="s">
        <v>354</v>
      </c>
      <c r="C145" s="60"/>
      <c r="D145" s="60"/>
      <c r="E145" s="60"/>
      <c r="F145" s="60"/>
      <c r="G145" s="66" t="s">
        <v>354</v>
      </c>
      <c r="H145" s="67"/>
      <c r="I145" s="67"/>
      <c r="J145" s="67"/>
      <c r="K145" s="67"/>
      <c r="L145" s="68"/>
    </row>
    <row r="146" spans="1:12" x14ac:dyDescent="0.3">
      <c r="A146" s="54" t="s">
        <v>574</v>
      </c>
      <c r="B146" s="59" t="s">
        <v>354</v>
      </c>
      <c r="C146" s="60"/>
      <c r="D146" s="60"/>
      <c r="E146" s="55" t="s">
        <v>575</v>
      </c>
      <c r="F146" s="56"/>
      <c r="G146" s="56"/>
      <c r="H146" s="48">
        <v>402813.79</v>
      </c>
      <c r="I146" s="48">
        <v>0</v>
      </c>
      <c r="J146" s="48">
        <v>2014.06</v>
      </c>
      <c r="K146" s="48">
        <v>404827.85</v>
      </c>
      <c r="L146" s="57"/>
    </row>
    <row r="147" spans="1:12" x14ac:dyDescent="0.3">
      <c r="A147" s="54" t="s">
        <v>576</v>
      </c>
      <c r="B147" s="59" t="s">
        <v>354</v>
      </c>
      <c r="C147" s="60"/>
      <c r="D147" s="60"/>
      <c r="E147" s="60"/>
      <c r="F147" s="55" t="s">
        <v>575</v>
      </c>
      <c r="G147" s="56"/>
      <c r="H147" s="48">
        <v>402813.79</v>
      </c>
      <c r="I147" s="48">
        <v>0</v>
      </c>
      <c r="J147" s="48">
        <v>2014.06</v>
      </c>
      <c r="K147" s="48">
        <v>404827.85</v>
      </c>
      <c r="L147" s="57"/>
    </row>
    <row r="148" spans="1:12" x14ac:dyDescent="0.3">
      <c r="A148" s="61" t="s">
        <v>577</v>
      </c>
      <c r="B148" s="59" t="s">
        <v>354</v>
      </c>
      <c r="C148" s="60"/>
      <c r="D148" s="60"/>
      <c r="E148" s="60"/>
      <c r="F148" s="60"/>
      <c r="G148" s="62" t="s">
        <v>578</v>
      </c>
      <c r="H148" s="63">
        <v>35901.19</v>
      </c>
      <c r="I148" s="63">
        <v>0</v>
      </c>
      <c r="J148" s="63">
        <v>179.5</v>
      </c>
      <c r="K148" s="63">
        <v>36080.69</v>
      </c>
      <c r="L148" s="64"/>
    </row>
    <row r="149" spans="1:12" x14ac:dyDescent="0.3">
      <c r="A149" s="61" t="s">
        <v>579</v>
      </c>
      <c r="B149" s="59" t="s">
        <v>354</v>
      </c>
      <c r="C149" s="60"/>
      <c r="D149" s="60"/>
      <c r="E149" s="60"/>
      <c r="F149" s="60"/>
      <c r="G149" s="62" t="s">
        <v>580</v>
      </c>
      <c r="H149" s="63">
        <v>366912.6</v>
      </c>
      <c r="I149" s="63">
        <v>0</v>
      </c>
      <c r="J149" s="63">
        <v>1834.56</v>
      </c>
      <c r="K149" s="63">
        <v>368747.16</v>
      </c>
      <c r="L149" s="64"/>
    </row>
    <row r="150" spans="1:12" x14ac:dyDescent="0.3">
      <c r="A150" s="54" t="s">
        <v>354</v>
      </c>
      <c r="B150" s="59" t="s">
        <v>354</v>
      </c>
      <c r="C150" s="60"/>
      <c r="D150" s="55" t="s">
        <v>354</v>
      </c>
      <c r="E150" s="56"/>
      <c r="F150" s="56"/>
      <c r="G150" s="56"/>
      <c r="H150" s="53"/>
      <c r="I150" s="53"/>
      <c r="J150" s="53"/>
      <c r="K150" s="53"/>
      <c r="L150" s="56"/>
    </row>
    <row r="151" spans="1:12" x14ac:dyDescent="0.3">
      <c r="A151" s="54" t="s">
        <v>58</v>
      </c>
      <c r="B151" s="55" t="s">
        <v>581</v>
      </c>
      <c r="C151" s="56"/>
      <c r="D151" s="56"/>
      <c r="E151" s="56"/>
      <c r="F151" s="56"/>
      <c r="G151" s="56"/>
      <c r="H151" s="48">
        <v>0</v>
      </c>
      <c r="I151" s="48">
        <v>5316544.66</v>
      </c>
      <c r="J151" s="48">
        <v>2315128</v>
      </c>
      <c r="K151" s="48">
        <v>3001416.66</v>
      </c>
      <c r="L151" s="57"/>
    </row>
    <row r="152" spans="1:12" x14ac:dyDescent="0.3">
      <c r="A152" s="54" t="s">
        <v>582</v>
      </c>
      <c r="B152" s="58" t="s">
        <v>354</v>
      </c>
      <c r="C152" s="55" t="s">
        <v>583</v>
      </c>
      <c r="D152" s="56"/>
      <c r="E152" s="56"/>
      <c r="F152" s="56"/>
      <c r="G152" s="56"/>
      <c r="H152" s="48">
        <v>0</v>
      </c>
      <c r="I152" s="48">
        <v>4873263.76</v>
      </c>
      <c r="J152" s="48">
        <v>2311087.2400000002</v>
      </c>
      <c r="K152" s="48">
        <v>2562176.52</v>
      </c>
      <c r="L152" s="57"/>
    </row>
    <row r="153" spans="1:12" x14ac:dyDescent="0.3">
      <c r="A153" s="54" t="s">
        <v>584</v>
      </c>
      <c r="B153" s="59" t="s">
        <v>354</v>
      </c>
      <c r="C153" s="60"/>
      <c r="D153" s="55" t="s">
        <v>585</v>
      </c>
      <c r="E153" s="56"/>
      <c r="F153" s="56"/>
      <c r="G153" s="56"/>
      <c r="H153" s="48">
        <v>0</v>
      </c>
      <c r="I153" s="48">
        <v>4429424.1900000004</v>
      </c>
      <c r="J153" s="48">
        <v>2311085.92</v>
      </c>
      <c r="K153" s="48">
        <v>2118338.27</v>
      </c>
      <c r="L153" s="57"/>
    </row>
    <row r="154" spans="1:12" x14ac:dyDescent="0.3">
      <c r="A154" s="54" t="s">
        <v>586</v>
      </c>
      <c r="B154" s="59" t="s">
        <v>354</v>
      </c>
      <c r="C154" s="60"/>
      <c r="D154" s="60"/>
      <c r="E154" s="55" t="s">
        <v>587</v>
      </c>
      <c r="F154" s="56"/>
      <c r="G154" s="56"/>
      <c r="H154" s="48">
        <v>0</v>
      </c>
      <c r="I154" s="48">
        <v>72129.39</v>
      </c>
      <c r="J154" s="48">
        <v>40468.76</v>
      </c>
      <c r="K154" s="48">
        <v>31660.63</v>
      </c>
      <c r="L154" s="57"/>
    </row>
    <row r="155" spans="1:12" x14ac:dyDescent="0.3">
      <c r="A155" s="54" t="s">
        <v>610</v>
      </c>
      <c r="B155" s="59" t="s">
        <v>354</v>
      </c>
      <c r="C155" s="60"/>
      <c r="D155" s="60"/>
      <c r="E155" s="60"/>
      <c r="F155" s="55" t="s">
        <v>611</v>
      </c>
      <c r="G155" s="56"/>
      <c r="H155" s="48">
        <v>0</v>
      </c>
      <c r="I155" s="48">
        <v>72129.39</v>
      </c>
      <c r="J155" s="48">
        <v>40468.76</v>
      </c>
      <c r="K155" s="48">
        <v>31660.63</v>
      </c>
      <c r="L155" s="57"/>
    </row>
    <row r="156" spans="1:12" x14ac:dyDescent="0.3">
      <c r="A156" s="61" t="s">
        <v>612</v>
      </c>
      <c r="B156" s="59" t="s">
        <v>354</v>
      </c>
      <c r="C156" s="60"/>
      <c r="D156" s="60"/>
      <c r="E156" s="60"/>
      <c r="F156" s="60"/>
      <c r="G156" s="62" t="s">
        <v>591</v>
      </c>
      <c r="H156" s="63">
        <v>0</v>
      </c>
      <c r="I156" s="63">
        <v>20324.71</v>
      </c>
      <c r="J156" s="63">
        <v>0</v>
      </c>
      <c r="K156" s="63">
        <v>20324.71</v>
      </c>
      <c r="L156" s="64"/>
    </row>
    <row r="157" spans="1:12" x14ac:dyDescent="0.3">
      <c r="A157" s="61" t="s">
        <v>613</v>
      </c>
      <c r="B157" s="59" t="s">
        <v>354</v>
      </c>
      <c r="C157" s="60"/>
      <c r="D157" s="60"/>
      <c r="E157" s="60"/>
      <c r="F157" s="60"/>
      <c r="G157" s="62" t="s">
        <v>593</v>
      </c>
      <c r="H157" s="63">
        <v>0</v>
      </c>
      <c r="I157" s="63">
        <v>43359.39</v>
      </c>
      <c r="J157" s="63">
        <v>40468.76</v>
      </c>
      <c r="K157" s="63">
        <v>2890.63</v>
      </c>
      <c r="L157" s="64"/>
    </row>
    <row r="158" spans="1:12" x14ac:dyDescent="0.3">
      <c r="A158" s="61" t="s">
        <v>614</v>
      </c>
      <c r="B158" s="59" t="s">
        <v>354</v>
      </c>
      <c r="C158" s="60"/>
      <c r="D158" s="60"/>
      <c r="E158" s="60"/>
      <c r="F158" s="60"/>
      <c r="G158" s="62" t="s">
        <v>595</v>
      </c>
      <c r="H158" s="63">
        <v>0</v>
      </c>
      <c r="I158" s="63">
        <v>2167.9699999999998</v>
      </c>
      <c r="J158" s="63">
        <v>0</v>
      </c>
      <c r="K158" s="63">
        <v>2167.9699999999998</v>
      </c>
      <c r="L158" s="64"/>
    </row>
    <row r="159" spans="1:12" x14ac:dyDescent="0.3">
      <c r="A159" s="61" t="s">
        <v>615</v>
      </c>
      <c r="B159" s="59" t="s">
        <v>354</v>
      </c>
      <c r="C159" s="60"/>
      <c r="D159" s="60"/>
      <c r="E159" s="60"/>
      <c r="F159" s="60"/>
      <c r="G159" s="62" t="s">
        <v>597</v>
      </c>
      <c r="H159" s="63">
        <v>0</v>
      </c>
      <c r="I159" s="63">
        <v>4064.94</v>
      </c>
      <c r="J159" s="63">
        <v>0</v>
      </c>
      <c r="K159" s="63">
        <v>4064.94</v>
      </c>
      <c r="L159" s="64"/>
    </row>
    <row r="160" spans="1:12" x14ac:dyDescent="0.3">
      <c r="A160" s="61" t="s">
        <v>616</v>
      </c>
      <c r="B160" s="59" t="s">
        <v>354</v>
      </c>
      <c r="C160" s="60"/>
      <c r="D160" s="60"/>
      <c r="E160" s="60"/>
      <c r="F160" s="60"/>
      <c r="G160" s="62" t="s">
        <v>599</v>
      </c>
      <c r="H160" s="63">
        <v>0</v>
      </c>
      <c r="I160" s="63">
        <v>1625.98</v>
      </c>
      <c r="J160" s="63">
        <v>0</v>
      </c>
      <c r="K160" s="63">
        <v>1625.98</v>
      </c>
      <c r="L160" s="64"/>
    </row>
    <row r="161" spans="1:12" x14ac:dyDescent="0.3">
      <c r="A161" s="61" t="s">
        <v>618</v>
      </c>
      <c r="B161" s="59" t="s">
        <v>354</v>
      </c>
      <c r="C161" s="60"/>
      <c r="D161" s="60"/>
      <c r="E161" s="60"/>
      <c r="F161" s="60"/>
      <c r="G161" s="62" t="s">
        <v>605</v>
      </c>
      <c r="H161" s="63">
        <v>0</v>
      </c>
      <c r="I161" s="63">
        <v>6.83</v>
      </c>
      <c r="J161" s="63">
        <v>0</v>
      </c>
      <c r="K161" s="63">
        <v>6.83</v>
      </c>
      <c r="L161" s="64"/>
    </row>
    <row r="162" spans="1:12" x14ac:dyDescent="0.3">
      <c r="A162" s="61" t="s">
        <v>619</v>
      </c>
      <c r="B162" s="59" t="s">
        <v>354</v>
      </c>
      <c r="C162" s="60"/>
      <c r="D162" s="60"/>
      <c r="E162" s="60"/>
      <c r="F162" s="60"/>
      <c r="G162" s="62" t="s">
        <v>607</v>
      </c>
      <c r="H162" s="63">
        <v>0</v>
      </c>
      <c r="I162" s="63">
        <v>579.57000000000005</v>
      </c>
      <c r="J162" s="63">
        <v>0</v>
      </c>
      <c r="K162" s="63">
        <v>579.57000000000005</v>
      </c>
      <c r="L162" s="64"/>
    </row>
    <row r="163" spans="1:12" x14ac:dyDescent="0.3">
      <c r="A163" s="65" t="s">
        <v>354</v>
      </c>
      <c r="B163" s="59" t="s">
        <v>354</v>
      </c>
      <c r="C163" s="60"/>
      <c r="D163" s="60"/>
      <c r="E163" s="60"/>
      <c r="F163" s="60"/>
      <c r="G163" s="66" t="s">
        <v>354</v>
      </c>
      <c r="H163" s="67"/>
      <c r="I163" s="67"/>
      <c r="J163" s="67"/>
      <c r="K163" s="67"/>
      <c r="L163" s="68"/>
    </row>
    <row r="164" spans="1:12" x14ac:dyDescent="0.3">
      <c r="A164" s="54" t="s">
        <v>621</v>
      </c>
      <c r="B164" s="59" t="s">
        <v>354</v>
      </c>
      <c r="C164" s="60"/>
      <c r="D164" s="60"/>
      <c r="E164" s="55" t="s">
        <v>622</v>
      </c>
      <c r="F164" s="56"/>
      <c r="G164" s="56"/>
      <c r="H164" s="48">
        <v>0</v>
      </c>
      <c r="I164" s="48">
        <v>4311973.58</v>
      </c>
      <c r="J164" s="48">
        <v>2254676.8199999998</v>
      </c>
      <c r="K164" s="48">
        <v>2057296.76</v>
      </c>
      <c r="L164" s="57"/>
    </row>
    <row r="165" spans="1:12" x14ac:dyDescent="0.3">
      <c r="A165" s="54" t="s">
        <v>623</v>
      </c>
      <c r="B165" s="59" t="s">
        <v>354</v>
      </c>
      <c r="C165" s="60"/>
      <c r="D165" s="60"/>
      <c r="E165" s="60"/>
      <c r="F165" s="55" t="s">
        <v>589</v>
      </c>
      <c r="G165" s="56"/>
      <c r="H165" s="48">
        <v>0</v>
      </c>
      <c r="I165" s="48">
        <v>608150.09</v>
      </c>
      <c r="J165" s="48">
        <v>333972.13</v>
      </c>
      <c r="K165" s="48">
        <v>274177.96000000002</v>
      </c>
      <c r="L165" s="57"/>
    </row>
    <row r="166" spans="1:12" x14ac:dyDescent="0.3">
      <c r="A166" s="61" t="s">
        <v>624</v>
      </c>
      <c r="B166" s="59" t="s">
        <v>354</v>
      </c>
      <c r="C166" s="60"/>
      <c r="D166" s="60"/>
      <c r="E166" s="60"/>
      <c r="F166" s="60"/>
      <c r="G166" s="62" t="s">
        <v>591</v>
      </c>
      <c r="H166" s="63">
        <v>0</v>
      </c>
      <c r="I166" s="63">
        <v>145672.38</v>
      </c>
      <c r="J166" s="63">
        <v>134.59</v>
      </c>
      <c r="K166" s="63">
        <v>145537.79</v>
      </c>
      <c r="L166" s="64"/>
    </row>
    <row r="167" spans="1:12" x14ac:dyDescent="0.3">
      <c r="A167" s="61" t="s">
        <v>625</v>
      </c>
      <c r="B167" s="59" t="s">
        <v>354</v>
      </c>
      <c r="C167" s="60"/>
      <c r="D167" s="60"/>
      <c r="E167" s="60"/>
      <c r="F167" s="60"/>
      <c r="G167" s="62" t="s">
        <v>593</v>
      </c>
      <c r="H167" s="63">
        <v>0</v>
      </c>
      <c r="I167" s="63">
        <v>341548.44</v>
      </c>
      <c r="J167" s="63">
        <v>324912.05</v>
      </c>
      <c r="K167" s="63">
        <v>16636.39</v>
      </c>
      <c r="L167" s="64"/>
    </row>
    <row r="168" spans="1:12" x14ac:dyDescent="0.3">
      <c r="A168" s="61" t="s">
        <v>626</v>
      </c>
      <c r="B168" s="59" t="s">
        <v>354</v>
      </c>
      <c r="C168" s="60"/>
      <c r="D168" s="60"/>
      <c r="E168" s="60"/>
      <c r="F168" s="60"/>
      <c r="G168" s="62" t="s">
        <v>595</v>
      </c>
      <c r="H168" s="63">
        <v>0</v>
      </c>
      <c r="I168" s="63">
        <v>17684.45</v>
      </c>
      <c r="J168" s="63">
        <v>0</v>
      </c>
      <c r="K168" s="63">
        <v>17684.45</v>
      </c>
      <c r="L168" s="64"/>
    </row>
    <row r="169" spans="1:12" x14ac:dyDescent="0.3">
      <c r="A169" s="61" t="s">
        <v>629</v>
      </c>
      <c r="B169" s="59" t="s">
        <v>354</v>
      </c>
      <c r="C169" s="60"/>
      <c r="D169" s="60"/>
      <c r="E169" s="60"/>
      <c r="F169" s="60"/>
      <c r="G169" s="62" t="s">
        <v>597</v>
      </c>
      <c r="H169" s="63">
        <v>0</v>
      </c>
      <c r="I169" s="63">
        <v>40001.050000000003</v>
      </c>
      <c r="J169" s="63">
        <v>0</v>
      </c>
      <c r="K169" s="63">
        <v>40001.050000000003</v>
      </c>
      <c r="L169" s="64"/>
    </row>
    <row r="170" spans="1:12" x14ac:dyDescent="0.3">
      <c r="A170" s="61" t="s">
        <v>630</v>
      </c>
      <c r="B170" s="59" t="s">
        <v>354</v>
      </c>
      <c r="C170" s="60"/>
      <c r="D170" s="60"/>
      <c r="E170" s="60"/>
      <c r="F170" s="60"/>
      <c r="G170" s="62" t="s">
        <v>599</v>
      </c>
      <c r="H170" s="63">
        <v>0</v>
      </c>
      <c r="I170" s="63">
        <v>12512.93</v>
      </c>
      <c r="J170" s="63">
        <v>0</v>
      </c>
      <c r="K170" s="63">
        <v>12512.93</v>
      </c>
      <c r="L170" s="64"/>
    </row>
    <row r="171" spans="1:12" x14ac:dyDescent="0.3">
      <c r="A171" s="61" t="s">
        <v>631</v>
      </c>
      <c r="B171" s="59" t="s">
        <v>354</v>
      </c>
      <c r="C171" s="60"/>
      <c r="D171" s="60"/>
      <c r="E171" s="60"/>
      <c r="F171" s="60"/>
      <c r="G171" s="62" t="s">
        <v>601</v>
      </c>
      <c r="H171" s="63">
        <v>0</v>
      </c>
      <c r="I171" s="63">
        <v>1570.9</v>
      </c>
      <c r="J171" s="63">
        <v>0</v>
      </c>
      <c r="K171" s="63">
        <v>1570.9</v>
      </c>
      <c r="L171" s="64"/>
    </row>
    <row r="172" spans="1:12" x14ac:dyDescent="0.3">
      <c r="A172" s="61" t="s">
        <v>632</v>
      </c>
      <c r="B172" s="59" t="s">
        <v>354</v>
      </c>
      <c r="C172" s="60"/>
      <c r="D172" s="60"/>
      <c r="E172" s="60"/>
      <c r="F172" s="60"/>
      <c r="G172" s="62" t="s">
        <v>603</v>
      </c>
      <c r="H172" s="63">
        <v>0</v>
      </c>
      <c r="I172" s="63">
        <v>15481.59</v>
      </c>
      <c r="J172" s="63">
        <v>5057.12</v>
      </c>
      <c r="K172" s="63">
        <v>10424.469999999999</v>
      </c>
      <c r="L172" s="64"/>
    </row>
    <row r="173" spans="1:12" x14ac:dyDescent="0.3">
      <c r="A173" s="61" t="s">
        <v>633</v>
      </c>
      <c r="B173" s="59" t="s">
        <v>354</v>
      </c>
      <c r="C173" s="60"/>
      <c r="D173" s="60"/>
      <c r="E173" s="60"/>
      <c r="F173" s="60"/>
      <c r="G173" s="62" t="s">
        <v>605</v>
      </c>
      <c r="H173" s="63">
        <v>0</v>
      </c>
      <c r="I173" s="63">
        <v>307.44</v>
      </c>
      <c r="J173" s="63">
        <v>0</v>
      </c>
      <c r="K173" s="63">
        <v>307.44</v>
      </c>
      <c r="L173" s="64"/>
    </row>
    <row r="174" spans="1:12" x14ac:dyDescent="0.3">
      <c r="A174" s="61" t="s">
        <v>634</v>
      </c>
      <c r="B174" s="59" t="s">
        <v>354</v>
      </c>
      <c r="C174" s="60"/>
      <c r="D174" s="60"/>
      <c r="E174" s="60"/>
      <c r="F174" s="60"/>
      <c r="G174" s="62" t="s">
        <v>607</v>
      </c>
      <c r="H174" s="63">
        <v>0</v>
      </c>
      <c r="I174" s="63">
        <v>22965.23</v>
      </c>
      <c r="J174" s="63">
        <v>0</v>
      </c>
      <c r="K174" s="63">
        <v>22965.23</v>
      </c>
      <c r="L174" s="64"/>
    </row>
    <row r="175" spans="1:12" x14ac:dyDescent="0.3">
      <c r="A175" s="61" t="s">
        <v>635</v>
      </c>
      <c r="B175" s="59" t="s">
        <v>354</v>
      </c>
      <c r="C175" s="60"/>
      <c r="D175" s="60"/>
      <c r="E175" s="60"/>
      <c r="F175" s="60"/>
      <c r="G175" s="62" t="s">
        <v>636</v>
      </c>
      <c r="H175" s="63">
        <v>0</v>
      </c>
      <c r="I175" s="63">
        <v>9241.68</v>
      </c>
      <c r="J175" s="63">
        <v>3868.37</v>
      </c>
      <c r="K175" s="63">
        <v>5373.31</v>
      </c>
      <c r="L175" s="64"/>
    </row>
    <row r="176" spans="1:12" x14ac:dyDescent="0.3">
      <c r="A176" s="61" t="s">
        <v>637</v>
      </c>
      <c r="B176" s="59" t="s">
        <v>354</v>
      </c>
      <c r="C176" s="60"/>
      <c r="D176" s="60"/>
      <c r="E176" s="60"/>
      <c r="F176" s="60"/>
      <c r="G176" s="62" t="s">
        <v>609</v>
      </c>
      <c r="H176" s="63">
        <v>0</v>
      </c>
      <c r="I176" s="63">
        <v>1164</v>
      </c>
      <c r="J176" s="63">
        <v>0</v>
      </c>
      <c r="K176" s="63">
        <v>1164</v>
      </c>
      <c r="L176" s="64"/>
    </row>
    <row r="177" spans="1:12" x14ac:dyDescent="0.3">
      <c r="A177" s="65" t="s">
        <v>354</v>
      </c>
      <c r="B177" s="59" t="s">
        <v>354</v>
      </c>
      <c r="C177" s="60"/>
      <c r="D177" s="60"/>
      <c r="E177" s="60"/>
      <c r="F177" s="60"/>
      <c r="G177" s="66" t="s">
        <v>354</v>
      </c>
      <c r="H177" s="67"/>
      <c r="I177" s="67"/>
      <c r="J177" s="67"/>
      <c r="K177" s="67"/>
      <c r="L177" s="68"/>
    </row>
    <row r="178" spans="1:12" x14ac:dyDescent="0.3">
      <c r="A178" s="54" t="s">
        <v>638</v>
      </c>
      <c r="B178" s="59" t="s">
        <v>354</v>
      </c>
      <c r="C178" s="60"/>
      <c r="D178" s="60"/>
      <c r="E178" s="60"/>
      <c r="F178" s="55" t="s">
        <v>611</v>
      </c>
      <c r="G178" s="56"/>
      <c r="H178" s="48">
        <v>0</v>
      </c>
      <c r="I178" s="48">
        <v>3703823.49</v>
      </c>
      <c r="J178" s="48">
        <v>1920704.69</v>
      </c>
      <c r="K178" s="48">
        <v>1783118.8</v>
      </c>
      <c r="L178" s="57"/>
    </row>
    <row r="179" spans="1:12" x14ac:dyDescent="0.3">
      <c r="A179" s="61" t="s">
        <v>639</v>
      </c>
      <c r="B179" s="59" t="s">
        <v>354</v>
      </c>
      <c r="C179" s="60"/>
      <c r="D179" s="60"/>
      <c r="E179" s="60"/>
      <c r="F179" s="60"/>
      <c r="G179" s="62" t="s">
        <v>591</v>
      </c>
      <c r="H179" s="63">
        <v>0</v>
      </c>
      <c r="I179" s="63">
        <v>680332.58</v>
      </c>
      <c r="J179" s="63">
        <v>9368.0300000000007</v>
      </c>
      <c r="K179" s="63">
        <v>670964.55000000005</v>
      </c>
      <c r="L179" s="64"/>
    </row>
    <row r="180" spans="1:12" x14ac:dyDescent="0.3">
      <c r="A180" s="61" t="s">
        <v>640</v>
      </c>
      <c r="B180" s="59" t="s">
        <v>354</v>
      </c>
      <c r="C180" s="60"/>
      <c r="D180" s="60"/>
      <c r="E180" s="60"/>
      <c r="F180" s="60"/>
      <c r="G180" s="62" t="s">
        <v>593</v>
      </c>
      <c r="H180" s="63">
        <v>0</v>
      </c>
      <c r="I180" s="63">
        <v>2202265.56</v>
      </c>
      <c r="J180" s="63">
        <v>1854148.25</v>
      </c>
      <c r="K180" s="63">
        <v>348117.31</v>
      </c>
      <c r="L180" s="64"/>
    </row>
    <row r="181" spans="1:12" x14ac:dyDescent="0.3">
      <c r="A181" s="61" t="s">
        <v>641</v>
      </c>
      <c r="B181" s="59" t="s">
        <v>354</v>
      </c>
      <c r="C181" s="60"/>
      <c r="D181" s="60"/>
      <c r="E181" s="60"/>
      <c r="F181" s="60"/>
      <c r="G181" s="62" t="s">
        <v>595</v>
      </c>
      <c r="H181" s="63">
        <v>0</v>
      </c>
      <c r="I181" s="63">
        <v>86066.67</v>
      </c>
      <c r="J181" s="63">
        <v>0</v>
      </c>
      <c r="K181" s="63">
        <v>86066.67</v>
      </c>
      <c r="L181" s="64"/>
    </row>
    <row r="182" spans="1:12" x14ac:dyDescent="0.3">
      <c r="A182" s="61" t="s">
        <v>642</v>
      </c>
      <c r="B182" s="59" t="s">
        <v>354</v>
      </c>
      <c r="C182" s="60"/>
      <c r="D182" s="60"/>
      <c r="E182" s="60"/>
      <c r="F182" s="60"/>
      <c r="G182" s="62" t="s">
        <v>628</v>
      </c>
      <c r="H182" s="63">
        <v>0</v>
      </c>
      <c r="I182" s="63">
        <v>9020.16</v>
      </c>
      <c r="J182" s="63">
        <v>4556.74</v>
      </c>
      <c r="K182" s="63">
        <v>4463.42</v>
      </c>
      <c r="L182" s="64"/>
    </row>
    <row r="183" spans="1:12" x14ac:dyDescent="0.3">
      <c r="A183" s="61" t="s">
        <v>645</v>
      </c>
      <c r="B183" s="59" t="s">
        <v>354</v>
      </c>
      <c r="C183" s="60"/>
      <c r="D183" s="60"/>
      <c r="E183" s="60"/>
      <c r="F183" s="60"/>
      <c r="G183" s="62" t="s">
        <v>597</v>
      </c>
      <c r="H183" s="63">
        <v>0</v>
      </c>
      <c r="I183" s="63">
        <v>275367.15999999997</v>
      </c>
      <c r="J183" s="63">
        <v>0</v>
      </c>
      <c r="K183" s="63">
        <v>275367.15999999997</v>
      </c>
      <c r="L183" s="64"/>
    </row>
    <row r="184" spans="1:12" x14ac:dyDescent="0.3">
      <c r="A184" s="61" t="s">
        <v>646</v>
      </c>
      <c r="B184" s="59" t="s">
        <v>354</v>
      </c>
      <c r="C184" s="60"/>
      <c r="D184" s="60"/>
      <c r="E184" s="60"/>
      <c r="F184" s="60"/>
      <c r="G184" s="62" t="s">
        <v>599</v>
      </c>
      <c r="H184" s="63">
        <v>0</v>
      </c>
      <c r="I184" s="63">
        <v>101880.33</v>
      </c>
      <c r="J184" s="63">
        <v>0</v>
      </c>
      <c r="K184" s="63">
        <v>101880.33</v>
      </c>
      <c r="L184" s="64"/>
    </row>
    <row r="185" spans="1:12" x14ac:dyDescent="0.3">
      <c r="A185" s="61" t="s">
        <v>647</v>
      </c>
      <c r="B185" s="59" t="s">
        <v>354</v>
      </c>
      <c r="C185" s="60"/>
      <c r="D185" s="60"/>
      <c r="E185" s="60"/>
      <c r="F185" s="60"/>
      <c r="G185" s="62" t="s">
        <v>601</v>
      </c>
      <c r="H185" s="63">
        <v>0</v>
      </c>
      <c r="I185" s="63">
        <v>10294.049999999999</v>
      </c>
      <c r="J185" s="63">
        <v>0</v>
      </c>
      <c r="K185" s="63">
        <v>10294.049999999999</v>
      </c>
      <c r="L185" s="64"/>
    </row>
    <row r="186" spans="1:12" x14ac:dyDescent="0.3">
      <c r="A186" s="61" t="s">
        <v>648</v>
      </c>
      <c r="B186" s="59" t="s">
        <v>354</v>
      </c>
      <c r="C186" s="60"/>
      <c r="D186" s="60"/>
      <c r="E186" s="60"/>
      <c r="F186" s="60"/>
      <c r="G186" s="62" t="s">
        <v>603</v>
      </c>
      <c r="H186" s="63">
        <v>0</v>
      </c>
      <c r="I186" s="63">
        <v>129433.27</v>
      </c>
      <c r="J186" s="63">
        <v>36524.5</v>
      </c>
      <c r="K186" s="63">
        <v>92908.77</v>
      </c>
      <c r="L186" s="64"/>
    </row>
    <row r="187" spans="1:12" x14ac:dyDescent="0.3">
      <c r="A187" s="61" t="s">
        <v>649</v>
      </c>
      <c r="B187" s="59" t="s">
        <v>354</v>
      </c>
      <c r="C187" s="60"/>
      <c r="D187" s="60"/>
      <c r="E187" s="60"/>
      <c r="F187" s="60"/>
      <c r="G187" s="62" t="s">
        <v>605</v>
      </c>
      <c r="H187" s="63">
        <v>0</v>
      </c>
      <c r="I187" s="63">
        <v>2768.66</v>
      </c>
      <c r="J187" s="63">
        <v>0</v>
      </c>
      <c r="K187" s="63">
        <v>2768.66</v>
      </c>
      <c r="L187" s="64"/>
    </row>
    <row r="188" spans="1:12" x14ac:dyDescent="0.3">
      <c r="A188" s="61" t="s">
        <v>650</v>
      </c>
      <c r="B188" s="59" t="s">
        <v>354</v>
      </c>
      <c r="C188" s="60"/>
      <c r="D188" s="60"/>
      <c r="E188" s="60"/>
      <c r="F188" s="60"/>
      <c r="G188" s="62" t="s">
        <v>607</v>
      </c>
      <c r="H188" s="63">
        <v>0</v>
      </c>
      <c r="I188" s="63">
        <v>165645.54999999999</v>
      </c>
      <c r="J188" s="63">
        <v>1547.71</v>
      </c>
      <c r="K188" s="63">
        <v>164097.84</v>
      </c>
      <c r="L188" s="64"/>
    </row>
    <row r="189" spans="1:12" x14ac:dyDescent="0.3">
      <c r="A189" s="61" t="s">
        <v>651</v>
      </c>
      <c r="B189" s="59" t="s">
        <v>354</v>
      </c>
      <c r="C189" s="60"/>
      <c r="D189" s="60"/>
      <c r="E189" s="60"/>
      <c r="F189" s="60"/>
      <c r="G189" s="62" t="s">
        <v>636</v>
      </c>
      <c r="H189" s="63">
        <v>0</v>
      </c>
      <c r="I189" s="63">
        <v>39262.76</v>
      </c>
      <c r="J189" s="63">
        <v>14559.46</v>
      </c>
      <c r="K189" s="63">
        <v>24703.3</v>
      </c>
      <c r="L189" s="64"/>
    </row>
    <row r="190" spans="1:12" x14ac:dyDescent="0.3">
      <c r="A190" s="61" t="s">
        <v>652</v>
      </c>
      <c r="B190" s="59" t="s">
        <v>354</v>
      </c>
      <c r="C190" s="60"/>
      <c r="D190" s="60"/>
      <c r="E190" s="60"/>
      <c r="F190" s="60"/>
      <c r="G190" s="62" t="s">
        <v>609</v>
      </c>
      <c r="H190" s="63">
        <v>0</v>
      </c>
      <c r="I190" s="63">
        <v>1486.74</v>
      </c>
      <c r="J190" s="63">
        <v>0</v>
      </c>
      <c r="K190" s="63">
        <v>1486.74</v>
      </c>
      <c r="L190" s="64"/>
    </row>
    <row r="191" spans="1:12" x14ac:dyDescent="0.3">
      <c r="A191" s="65" t="s">
        <v>354</v>
      </c>
      <c r="B191" s="59" t="s">
        <v>354</v>
      </c>
      <c r="C191" s="60"/>
      <c r="D191" s="60"/>
      <c r="E191" s="60"/>
      <c r="F191" s="60"/>
      <c r="G191" s="66" t="s">
        <v>354</v>
      </c>
      <c r="H191" s="67"/>
      <c r="I191" s="67"/>
      <c r="J191" s="67"/>
      <c r="K191" s="67"/>
      <c r="L191" s="68"/>
    </row>
    <row r="192" spans="1:12" x14ac:dyDescent="0.3">
      <c r="A192" s="54" t="s">
        <v>653</v>
      </c>
      <c r="B192" s="59" t="s">
        <v>354</v>
      </c>
      <c r="C192" s="60"/>
      <c r="D192" s="60"/>
      <c r="E192" s="55" t="s">
        <v>654</v>
      </c>
      <c r="F192" s="56"/>
      <c r="G192" s="56"/>
      <c r="H192" s="48">
        <v>0</v>
      </c>
      <c r="I192" s="48">
        <v>2239.44</v>
      </c>
      <c r="J192" s="48">
        <v>0</v>
      </c>
      <c r="K192" s="48">
        <v>2239.44</v>
      </c>
      <c r="L192" s="57"/>
    </row>
    <row r="193" spans="1:12" x14ac:dyDescent="0.3">
      <c r="A193" s="54" t="s">
        <v>655</v>
      </c>
      <c r="B193" s="59" t="s">
        <v>354</v>
      </c>
      <c r="C193" s="60"/>
      <c r="D193" s="60"/>
      <c r="E193" s="60"/>
      <c r="F193" s="55" t="s">
        <v>589</v>
      </c>
      <c r="G193" s="56"/>
      <c r="H193" s="48">
        <v>0</v>
      </c>
      <c r="I193" s="48">
        <v>2239.44</v>
      </c>
      <c r="J193" s="48">
        <v>0</v>
      </c>
      <c r="K193" s="48">
        <v>2239.44</v>
      </c>
      <c r="L193" s="57"/>
    </row>
    <row r="194" spans="1:12" x14ac:dyDescent="0.3">
      <c r="A194" s="61" t="s">
        <v>656</v>
      </c>
      <c r="B194" s="59" t="s">
        <v>354</v>
      </c>
      <c r="C194" s="60"/>
      <c r="D194" s="60"/>
      <c r="E194" s="60"/>
      <c r="F194" s="60"/>
      <c r="G194" s="62" t="s">
        <v>605</v>
      </c>
      <c r="H194" s="63">
        <v>0</v>
      </c>
      <c r="I194" s="63">
        <v>13.66</v>
      </c>
      <c r="J194" s="63">
        <v>0</v>
      </c>
      <c r="K194" s="63">
        <v>13.66</v>
      </c>
      <c r="L194" s="64"/>
    </row>
    <row r="195" spans="1:12" x14ac:dyDescent="0.3">
      <c r="A195" s="61" t="s">
        <v>657</v>
      </c>
      <c r="B195" s="59" t="s">
        <v>354</v>
      </c>
      <c r="C195" s="60"/>
      <c r="D195" s="60"/>
      <c r="E195" s="60"/>
      <c r="F195" s="60"/>
      <c r="G195" s="62" t="s">
        <v>636</v>
      </c>
      <c r="H195" s="63">
        <v>0</v>
      </c>
      <c r="I195" s="63">
        <v>465.78</v>
      </c>
      <c r="J195" s="63">
        <v>0</v>
      </c>
      <c r="K195" s="63">
        <v>465.78</v>
      </c>
      <c r="L195" s="64"/>
    </row>
    <row r="196" spans="1:12" x14ac:dyDescent="0.3">
      <c r="A196" s="61" t="s">
        <v>658</v>
      </c>
      <c r="B196" s="59" t="s">
        <v>354</v>
      </c>
      <c r="C196" s="60"/>
      <c r="D196" s="60"/>
      <c r="E196" s="60"/>
      <c r="F196" s="60"/>
      <c r="G196" s="62" t="s">
        <v>659</v>
      </c>
      <c r="H196" s="63">
        <v>0</v>
      </c>
      <c r="I196" s="63">
        <v>1760</v>
      </c>
      <c r="J196" s="63">
        <v>0</v>
      </c>
      <c r="K196" s="63">
        <v>1760</v>
      </c>
      <c r="L196" s="64"/>
    </row>
    <row r="197" spans="1:12" x14ac:dyDescent="0.3">
      <c r="A197" s="65" t="s">
        <v>354</v>
      </c>
      <c r="B197" s="59" t="s">
        <v>354</v>
      </c>
      <c r="C197" s="60"/>
      <c r="D197" s="60"/>
      <c r="E197" s="60"/>
      <c r="F197" s="60"/>
      <c r="G197" s="66" t="s">
        <v>354</v>
      </c>
      <c r="H197" s="67"/>
      <c r="I197" s="67"/>
      <c r="J197" s="67"/>
      <c r="K197" s="67"/>
      <c r="L197" s="68"/>
    </row>
    <row r="198" spans="1:12" x14ac:dyDescent="0.3">
      <c r="A198" s="54" t="s">
        <v>660</v>
      </c>
      <c r="B198" s="59" t="s">
        <v>354</v>
      </c>
      <c r="C198" s="60"/>
      <c r="D198" s="60"/>
      <c r="E198" s="55" t="s">
        <v>661</v>
      </c>
      <c r="F198" s="56"/>
      <c r="G198" s="56"/>
      <c r="H198" s="48">
        <v>0</v>
      </c>
      <c r="I198" s="48">
        <v>43081.78</v>
      </c>
      <c r="J198" s="48">
        <v>15940.34</v>
      </c>
      <c r="K198" s="48">
        <v>27141.439999999999</v>
      </c>
      <c r="L198" s="57"/>
    </row>
    <row r="199" spans="1:12" x14ac:dyDescent="0.3">
      <c r="A199" s="54" t="s">
        <v>662</v>
      </c>
      <c r="B199" s="59" t="s">
        <v>354</v>
      </c>
      <c r="C199" s="60"/>
      <c r="D199" s="60"/>
      <c r="E199" s="60"/>
      <c r="F199" s="55" t="s">
        <v>611</v>
      </c>
      <c r="G199" s="56"/>
      <c r="H199" s="48">
        <v>0</v>
      </c>
      <c r="I199" s="48">
        <v>43081.78</v>
      </c>
      <c r="J199" s="48">
        <v>15940.34</v>
      </c>
      <c r="K199" s="48">
        <v>27141.439999999999</v>
      </c>
      <c r="L199" s="57"/>
    </row>
    <row r="200" spans="1:12" x14ac:dyDescent="0.3">
      <c r="A200" s="61" t="s">
        <v>663</v>
      </c>
      <c r="B200" s="59" t="s">
        <v>354</v>
      </c>
      <c r="C200" s="60"/>
      <c r="D200" s="60"/>
      <c r="E200" s="60"/>
      <c r="F200" s="60"/>
      <c r="G200" s="62" t="s">
        <v>591</v>
      </c>
      <c r="H200" s="63">
        <v>0</v>
      </c>
      <c r="I200" s="63">
        <v>12393.08</v>
      </c>
      <c r="J200" s="63">
        <v>0</v>
      </c>
      <c r="K200" s="63">
        <v>12393.08</v>
      </c>
      <c r="L200" s="64"/>
    </row>
    <row r="201" spans="1:12" x14ac:dyDescent="0.3">
      <c r="A201" s="61" t="s">
        <v>664</v>
      </c>
      <c r="B201" s="59" t="s">
        <v>354</v>
      </c>
      <c r="C201" s="60"/>
      <c r="D201" s="60"/>
      <c r="E201" s="60"/>
      <c r="F201" s="60"/>
      <c r="G201" s="62" t="s">
        <v>593</v>
      </c>
      <c r="H201" s="63">
        <v>0</v>
      </c>
      <c r="I201" s="63">
        <v>17097.47</v>
      </c>
      <c r="J201" s="63">
        <v>15191.92</v>
      </c>
      <c r="K201" s="63">
        <v>1905.55</v>
      </c>
      <c r="L201" s="64"/>
    </row>
    <row r="202" spans="1:12" x14ac:dyDescent="0.3">
      <c r="A202" s="61" t="s">
        <v>665</v>
      </c>
      <c r="B202" s="59" t="s">
        <v>354</v>
      </c>
      <c r="C202" s="60"/>
      <c r="D202" s="60"/>
      <c r="E202" s="60"/>
      <c r="F202" s="60"/>
      <c r="G202" s="62" t="s">
        <v>595</v>
      </c>
      <c r="H202" s="63">
        <v>0</v>
      </c>
      <c r="I202" s="63">
        <v>1402.58</v>
      </c>
      <c r="J202" s="63">
        <v>0</v>
      </c>
      <c r="K202" s="63">
        <v>1402.58</v>
      </c>
      <c r="L202" s="64"/>
    </row>
    <row r="203" spans="1:12" x14ac:dyDescent="0.3">
      <c r="A203" s="61" t="s">
        <v>667</v>
      </c>
      <c r="B203" s="59" t="s">
        <v>354</v>
      </c>
      <c r="C203" s="60"/>
      <c r="D203" s="60"/>
      <c r="E203" s="60"/>
      <c r="F203" s="60"/>
      <c r="G203" s="62" t="s">
        <v>597</v>
      </c>
      <c r="H203" s="63">
        <v>0</v>
      </c>
      <c r="I203" s="63">
        <v>3321.92</v>
      </c>
      <c r="J203" s="63">
        <v>0</v>
      </c>
      <c r="K203" s="63">
        <v>3321.92</v>
      </c>
      <c r="L203" s="64"/>
    </row>
    <row r="204" spans="1:12" x14ac:dyDescent="0.3">
      <c r="A204" s="61" t="s">
        <v>668</v>
      </c>
      <c r="B204" s="59" t="s">
        <v>354</v>
      </c>
      <c r="C204" s="60"/>
      <c r="D204" s="60"/>
      <c r="E204" s="60"/>
      <c r="F204" s="60"/>
      <c r="G204" s="62" t="s">
        <v>599</v>
      </c>
      <c r="H204" s="63">
        <v>0</v>
      </c>
      <c r="I204" s="63">
        <v>991.48</v>
      </c>
      <c r="J204" s="63">
        <v>0</v>
      </c>
      <c r="K204" s="63">
        <v>991.48</v>
      </c>
      <c r="L204" s="64"/>
    </row>
    <row r="205" spans="1:12" x14ac:dyDescent="0.3">
      <c r="A205" s="61" t="s">
        <v>669</v>
      </c>
      <c r="B205" s="59" t="s">
        <v>354</v>
      </c>
      <c r="C205" s="60"/>
      <c r="D205" s="60"/>
      <c r="E205" s="60"/>
      <c r="F205" s="60"/>
      <c r="G205" s="62" t="s">
        <v>601</v>
      </c>
      <c r="H205" s="63">
        <v>0</v>
      </c>
      <c r="I205" s="63">
        <v>123.9</v>
      </c>
      <c r="J205" s="63">
        <v>0</v>
      </c>
      <c r="K205" s="63">
        <v>123.9</v>
      </c>
      <c r="L205" s="64"/>
    </row>
    <row r="206" spans="1:12" x14ac:dyDescent="0.3">
      <c r="A206" s="61" t="s">
        <v>670</v>
      </c>
      <c r="B206" s="59" t="s">
        <v>354</v>
      </c>
      <c r="C206" s="60"/>
      <c r="D206" s="60"/>
      <c r="E206" s="60"/>
      <c r="F206" s="60"/>
      <c r="G206" s="62" t="s">
        <v>603</v>
      </c>
      <c r="H206" s="63">
        <v>0</v>
      </c>
      <c r="I206" s="63">
        <v>1997.36</v>
      </c>
      <c r="J206" s="63">
        <v>429.76</v>
      </c>
      <c r="K206" s="63">
        <v>1567.6</v>
      </c>
      <c r="L206" s="64"/>
    </row>
    <row r="207" spans="1:12" x14ac:dyDescent="0.3">
      <c r="A207" s="61" t="s">
        <v>671</v>
      </c>
      <c r="B207" s="59" t="s">
        <v>354</v>
      </c>
      <c r="C207" s="60"/>
      <c r="D207" s="60"/>
      <c r="E207" s="60"/>
      <c r="F207" s="60"/>
      <c r="G207" s="62" t="s">
        <v>605</v>
      </c>
      <c r="H207" s="63">
        <v>0</v>
      </c>
      <c r="I207" s="63">
        <v>119.54</v>
      </c>
      <c r="J207" s="63">
        <v>0</v>
      </c>
      <c r="K207" s="63">
        <v>119.54</v>
      </c>
      <c r="L207" s="64"/>
    </row>
    <row r="208" spans="1:12" x14ac:dyDescent="0.3">
      <c r="A208" s="61" t="s">
        <v>672</v>
      </c>
      <c r="B208" s="59" t="s">
        <v>354</v>
      </c>
      <c r="C208" s="60"/>
      <c r="D208" s="60"/>
      <c r="E208" s="60"/>
      <c r="F208" s="60"/>
      <c r="G208" s="62" t="s">
        <v>607</v>
      </c>
      <c r="H208" s="63">
        <v>0</v>
      </c>
      <c r="I208" s="63">
        <v>4089.54</v>
      </c>
      <c r="J208" s="63">
        <v>0</v>
      </c>
      <c r="K208" s="63">
        <v>4089.54</v>
      </c>
      <c r="L208" s="64"/>
    </row>
    <row r="209" spans="1:12" x14ac:dyDescent="0.3">
      <c r="A209" s="61" t="s">
        <v>673</v>
      </c>
      <c r="B209" s="59" t="s">
        <v>354</v>
      </c>
      <c r="C209" s="60"/>
      <c r="D209" s="60"/>
      <c r="E209" s="60"/>
      <c r="F209" s="60"/>
      <c r="G209" s="62" t="s">
        <v>636</v>
      </c>
      <c r="H209" s="63">
        <v>0</v>
      </c>
      <c r="I209" s="63">
        <v>1544.91</v>
      </c>
      <c r="J209" s="63">
        <v>318.66000000000003</v>
      </c>
      <c r="K209" s="63">
        <v>1226.25</v>
      </c>
      <c r="L209" s="64"/>
    </row>
    <row r="210" spans="1:12" x14ac:dyDescent="0.3">
      <c r="A210" s="65" t="s">
        <v>354</v>
      </c>
      <c r="B210" s="59" t="s">
        <v>354</v>
      </c>
      <c r="C210" s="60"/>
      <c r="D210" s="60"/>
      <c r="E210" s="60"/>
      <c r="F210" s="60"/>
      <c r="G210" s="66" t="s">
        <v>354</v>
      </c>
      <c r="H210" s="67"/>
      <c r="I210" s="67"/>
      <c r="J210" s="67"/>
      <c r="K210" s="67"/>
      <c r="L210" s="68"/>
    </row>
    <row r="211" spans="1:12" x14ac:dyDescent="0.3">
      <c r="A211" s="54" t="s">
        <v>675</v>
      </c>
      <c r="B211" s="59" t="s">
        <v>354</v>
      </c>
      <c r="C211" s="60"/>
      <c r="D211" s="55" t="s">
        <v>676</v>
      </c>
      <c r="E211" s="56"/>
      <c r="F211" s="56"/>
      <c r="G211" s="56"/>
      <c r="H211" s="48">
        <v>0</v>
      </c>
      <c r="I211" s="48">
        <v>443839.57</v>
      </c>
      <c r="J211" s="48">
        <v>1.32</v>
      </c>
      <c r="K211" s="48">
        <v>443838.25</v>
      </c>
      <c r="L211" s="57"/>
    </row>
    <row r="212" spans="1:12" x14ac:dyDescent="0.3">
      <c r="A212" s="54" t="s">
        <v>677</v>
      </c>
      <c r="B212" s="59" t="s">
        <v>354</v>
      </c>
      <c r="C212" s="60"/>
      <c r="D212" s="60"/>
      <c r="E212" s="55" t="s">
        <v>676</v>
      </c>
      <c r="F212" s="56"/>
      <c r="G212" s="56"/>
      <c r="H212" s="48">
        <v>0</v>
      </c>
      <c r="I212" s="48">
        <v>443839.57</v>
      </c>
      <c r="J212" s="48">
        <v>1.32</v>
      </c>
      <c r="K212" s="48">
        <v>443838.25</v>
      </c>
      <c r="L212" s="57"/>
    </row>
    <row r="213" spans="1:12" x14ac:dyDescent="0.3">
      <c r="A213" s="54" t="s">
        <v>678</v>
      </c>
      <c r="B213" s="59" t="s">
        <v>354</v>
      </c>
      <c r="C213" s="60"/>
      <c r="D213" s="60"/>
      <c r="E213" s="60"/>
      <c r="F213" s="55" t="s">
        <v>676</v>
      </c>
      <c r="G213" s="56"/>
      <c r="H213" s="48">
        <v>0</v>
      </c>
      <c r="I213" s="48">
        <v>443839.57</v>
      </c>
      <c r="J213" s="48">
        <v>1.32</v>
      </c>
      <c r="K213" s="48">
        <v>443838.25</v>
      </c>
      <c r="L213" s="57"/>
    </row>
    <row r="214" spans="1:12" x14ac:dyDescent="0.3">
      <c r="A214" s="61" t="s">
        <v>681</v>
      </c>
      <c r="B214" s="59" t="s">
        <v>354</v>
      </c>
      <c r="C214" s="60"/>
      <c r="D214" s="60"/>
      <c r="E214" s="60"/>
      <c r="F214" s="60"/>
      <c r="G214" s="62" t="s">
        <v>682</v>
      </c>
      <c r="H214" s="63">
        <v>0</v>
      </c>
      <c r="I214" s="63">
        <v>5880</v>
      </c>
      <c r="J214" s="63">
        <v>0</v>
      </c>
      <c r="K214" s="63">
        <v>5880</v>
      </c>
      <c r="L214" s="64"/>
    </row>
    <row r="215" spans="1:12" x14ac:dyDescent="0.3">
      <c r="A215" s="61" t="s">
        <v>683</v>
      </c>
      <c r="B215" s="59" t="s">
        <v>354</v>
      </c>
      <c r="C215" s="60"/>
      <c r="D215" s="60"/>
      <c r="E215" s="60"/>
      <c r="F215" s="60"/>
      <c r="G215" s="62" t="s">
        <v>684</v>
      </c>
      <c r="H215" s="63">
        <v>0</v>
      </c>
      <c r="I215" s="63">
        <v>8862.5300000000007</v>
      </c>
      <c r="J215" s="63">
        <v>0</v>
      </c>
      <c r="K215" s="63">
        <v>8862.5300000000007</v>
      </c>
      <c r="L215" s="64"/>
    </row>
    <row r="216" spans="1:12" x14ac:dyDescent="0.3">
      <c r="A216" s="61" t="s">
        <v>687</v>
      </c>
      <c r="B216" s="59" t="s">
        <v>354</v>
      </c>
      <c r="C216" s="60"/>
      <c r="D216" s="60"/>
      <c r="E216" s="60"/>
      <c r="F216" s="60"/>
      <c r="G216" s="62" t="s">
        <v>688</v>
      </c>
      <c r="H216" s="63">
        <v>0</v>
      </c>
      <c r="I216" s="63">
        <v>162989.32</v>
      </c>
      <c r="J216" s="63">
        <v>0</v>
      </c>
      <c r="K216" s="63">
        <v>162989.32</v>
      </c>
      <c r="L216" s="64"/>
    </row>
    <row r="217" spans="1:12" x14ac:dyDescent="0.3">
      <c r="A217" s="61" t="s">
        <v>691</v>
      </c>
      <c r="B217" s="59" t="s">
        <v>354</v>
      </c>
      <c r="C217" s="60"/>
      <c r="D217" s="60"/>
      <c r="E217" s="60"/>
      <c r="F217" s="60"/>
      <c r="G217" s="62" t="s">
        <v>692</v>
      </c>
      <c r="H217" s="63">
        <v>0</v>
      </c>
      <c r="I217" s="63">
        <v>238755.07</v>
      </c>
      <c r="J217" s="63">
        <v>0</v>
      </c>
      <c r="K217" s="63">
        <v>238755.07</v>
      </c>
      <c r="L217" s="64"/>
    </row>
    <row r="218" spans="1:12" x14ac:dyDescent="0.3">
      <c r="A218" s="61" t="s">
        <v>693</v>
      </c>
      <c r="B218" s="59" t="s">
        <v>354</v>
      </c>
      <c r="C218" s="60"/>
      <c r="D218" s="60"/>
      <c r="E218" s="60"/>
      <c r="F218" s="60"/>
      <c r="G218" s="62" t="s">
        <v>694</v>
      </c>
      <c r="H218" s="63">
        <v>0</v>
      </c>
      <c r="I218" s="63">
        <v>12441.55</v>
      </c>
      <c r="J218" s="63">
        <v>0</v>
      </c>
      <c r="K218" s="63">
        <v>12441.55</v>
      </c>
      <c r="L218" s="64"/>
    </row>
    <row r="219" spans="1:12" x14ac:dyDescent="0.3">
      <c r="A219" s="61" t="s">
        <v>695</v>
      </c>
      <c r="B219" s="59" t="s">
        <v>354</v>
      </c>
      <c r="C219" s="60"/>
      <c r="D219" s="60"/>
      <c r="E219" s="60"/>
      <c r="F219" s="60"/>
      <c r="G219" s="62" t="s">
        <v>696</v>
      </c>
      <c r="H219" s="63">
        <v>0</v>
      </c>
      <c r="I219" s="63">
        <v>14911.1</v>
      </c>
      <c r="J219" s="63">
        <v>1.32</v>
      </c>
      <c r="K219" s="63">
        <v>14909.78</v>
      </c>
      <c r="L219" s="64"/>
    </row>
    <row r="220" spans="1:12" x14ac:dyDescent="0.3">
      <c r="A220" s="65" t="s">
        <v>354</v>
      </c>
      <c r="B220" s="59" t="s">
        <v>354</v>
      </c>
      <c r="C220" s="60"/>
      <c r="D220" s="60"/>
      <c r="E220" s="60"/>
      <c r="F220" s="60"/>
      <c r="G220" s="66" t="s">
        <v>354</v>
      </c>
      <c r="H220" s="67"/>
      <c r="I220" s="67"/>
      <c r="J220" s="67"/>
      <c r="K220" s="67"/>
      <c r="L220" s="68"/>
    </row>
    <row r="221" spans="1:12" x14ac:dyDescent="0.3">
      <c r="A221" s="54" t="s">
        <v>697</v>
      </c>
      <c r="B221" s="58" t="s">
        <v>354</v>
      </c>
      <c r="C221" s="55" t="s">
        <v>698</v>
      </c>
      <c r="D221" s="56"/>
      <c r="E221" s="56"/>
      <c r="F221" s="56"/>
      <c r="G221" s="56"/>
      <c r="H221" s="48">
        <v>0</v>
      </c>
      <c r="I221" s="48">
        <v>169350.61</v>
      </c>
      <c r="J221" s="48">
        <v>0</v>
      </c>
      <c r="K221" s="48">
        <v>169350.61</v>
      </c>
      <c r="L221" s="57"/>
    </row>
    <row r="222" spans="1:12" x14ac:dyDescent="0.3">
      <c r="A222" s="54" t="s">
        <v>699</v>
      </c>
      <c r="B222" s="59" t="s">
        <v>354</v>
      </c>
      <c r="C222" s="60"/>
      <c r="D222" s="55" t="s">
        <v>698</v>
      </c>
      <c r="E222" s="56"/>
      <c r="F222" s="56"/>
      <c r="G222" s="56"/>
      <c r="H222" s="48">
        <v>0</v>
      </c>
      <c r="I222" s="48">
        <v>169350.61</v>
      </c>
      <c r="J222" s="48">
        <v>0</v>
      </c>
      <c r="K222" s="48">
        <v>169350.61</v>
      </c>
      <c r="L222" s="57"/>
    </row>
    <row r="223" spans="1:12" x14ac:dyDescent="0.3">
      <c r="A223" s="54" t="s">
        <v>700</v>
      </c>
      <c r="B223" s="59" t="s">
        <v>354</v>
      </c>
      <c r="C223" s="60"/>
      <c r="D223" s="60"/>
      <c r="E223" s="55" t="s">
        <v>698</v>
      </c>
      <c r="F223" s="56"/>
      <c r="G223" s="56"/>
      <c r="H223" s="48">
        <v>0</v>
      </c>
      <c r="I223" s="48">
        <v>169350.61</v>
      </c>
      <c r="J223" s="48">
        <v>0</v>
      </c>
      <c r="K223" s="48">
        <v>169350.61</v>
      </c>
      <c r="L223" s="57"/>
    </row>
    <row r="224" spans="1:12" x14ac:dyDescent="0.3">
      <c r="A224" s="54" t="s">
        <v>701</v>
      </c>
      <c r="B224" s="59" t="s">
        <v>354</v>
      </c>
      <c r="C224" s="60"/>
      <c r="D224" s="60"/>
      <c r="E224" s="60"/>
      <c r="F224" s="55" t="s">
        <v>702</v>
      </c>
      <c r="G224" s="56"/>
      <c r="H224" s="48">
        <v>0</v>
      </c>
      <c r="I224" s="48">
        <v>21343.08</v>
      </c>
      <c r="J224" s="48">
        <v>0</v>
      </c>
      <c r="K224" s="48">
        <v>21343.08</v>
      </c>
      <c r="L224" s="57"/>
    </row>
    <row r="225" spans="1:12" x14ac:dyDescent="0.3">
      <c r="A225" s="61" t="s">
        <v>703</v>
      </c>
      <c r="B225" s="59" t="s">
        <v>354</v>
      </c>
      <c r="C225" s="60"/>
      <c r="D225" s="60"/>
      <c r="E225" s="60"/>
      <c r="F225" s="60"/>
      <c r="G225" s="62" t="s">
        <v>704</v>
      </c>
      <c r="H225" s="63">
        <v>0</v>
      </c>
      <c r="I225" s="63">
        <v>21343.08</v>
      </c>
      <c r="J225" s="63">
        <v>0</v>
      </c>
      <c r="K225" s="63">
        <v>21343.08</v>
      </c>
      <c r="L225" s="64"/>
    </row>
    <row r="226" spans="1:12" x14ac:dyDescent="0.3">
      <c r="A226" s="65" t="s">
        <v>354</v>
      </c>
      <c r="B226" s="59" t="s">
        <v>354</v>
      </c>
      <c r="C226" s="60"/>
      <c r="D226" s="60"/>
      <c r="E226" s="60"/>
      <c r="F226" s="60"/>
      <c r="G226" s="66" t="s">
        <v>354</v>
      </c>
      <c r="H226" s="67"/>
      <c r="I226" s="67"/>
      <c r="J226" s="67"/>
      <c r="K226" s="67"/>
      <c r="L226" s="68"/>
    </row>
    <row r="227" spans="1:12" x14ac:dyDescent="0.3">
      <c r="A227" s="54" t="s">
        <v>705</v>
      </c>
      <c r="B227" s="59" t="s">
        <v>354</v>
      </c>
      <c r="C227" s="60"/>
      <c r="D227" s="60"/>
      <c r="E227" s="60"/>
      <c r="F227" s="55" t="s">
        <v>706</v>
      </c>
      <c r="G227" s="56"/>
      <c r="H227" s="48">
        <v>0</v>
      </c>
      <c r="I227" s="48">
        <v>89548.22</v>
      </c>
      <c r="J227" s="48">
        <v>0</v>
      </c>
      <c r="K227" s="48">
        <v>89548.22</v>
      </c>
      <c r="L227" s="57"/>
    </row>
    <row r="228" spans="1:12" x14ac:dyDescent="0.3">
      <c r="A228" s="61" t="s">
        <v>707</v>
      </c>
      <c r="B228" s="59" t="s">
        <v>354</v>
      </c>
      <c r="C228" s="60"/>
      <c r="D228" s="60"/>
      <c r="E228" s="60"/>
      <c r="F228" s="60"/>
      <c r="G228" s="62" t="s">
        <v>708</v>
      </c>
      <c r="H228" s="63">
        <v>0</v>
      </c>
      <c r="I228" s="63">
        <v>42311.05</v>
      </c>
      <c r="J228" s="63">
        <v>0</v>
      </c>
      <c r="K228" s="63">
        <v>42311.05</v>
      </c>
      <c r="L228" s="64"/>
    </row>
    <row r="229" spans="1:12" x14ac:dyDescent="0.3">
      <c r="A229" s="61" t="s">
        <v>709</v>
      </c>
      <c r="B229" s="59" t="s">
        <v>354</v>
      </c>
      <c r="C229" s="60"/>
      <c r="D229" s="60"/>
      <c r="E229" s="60"/>
      <c r="F229" s="60"/>
      <c r="G229" s="62" t="s">
        <v>710</v>
      </c>
      <c r="H229" s="63">
        <v>0</v>
      </c>
      <c r="I229" s="63">
        <v>26946.54</v>
      </c>
      <c r="J229" s="63">
        <v>0</v>
      </c>
      <c r="K229" s="63">
        <v>26946.54</v>
      </c>
      <c r="L229" s="64"/>
    </row>
    <row r="230" spans="1:12" x14ac:dyDescent="0.3">
      <c r="A230" s="61" t="s">
        <v>711</v>
      </c>
      <c r="B230" s="59" t="s">
        <v>354</v>
      </c>
      <c r="C230" s="60"/>
      <c r="D230" s="60"/>
      <c r="E230" s="60"/>
      <c r="F230" s="60"/>
      <c r="G230" s="62" t="s">
        <v>712</v>
      </c>
      <c r="H230" s="63">
        <v>0</v>
      </c>
      <c r="I230" s="63">
        <v>12715.04</v>
      </c>
      <c r="J230" s="63">
        <v>0</v>
      </c>
      <c r="K230" s="63">
        <v>12715.04</v>
      </c>
      <c r="L230" s="64"/>
    </row>
    <row r="231" spans="1:12" x14ac:dyDescent="0.3">
      <c r="A231" s="61" t="s">
        <v>713</v>
      </c>
      <c r="B231" s="59" t="s">
        <v>354</v>
      </c>
      <c r="C231" s="60"/>
      <c r="D231" s="60"/>
      <c r="E231" s="60"/>
      <c r="F231" s="60"/>
      <c r="G231" s="62" t="s">
        <v>714</v>
      </c>
      <c r="H231" s="63">
        <v>0</v>
      </c>
      <c r="I231" s="63">
        <v>7575.59</v>
      </c>
      <c r="J231" s="63">
        <v>0</v>
      </c>
      <c r="K231" s="63">
        <v>7575.59</v>
      </c>
      <c r="L231" s="64"/>
    </row>
    <row r="232" spans="1:12" x14ac:dyDescent="0.3">
      <c r="A232" s="65" t="s">
        <v>354</v>
      </c>
      <c r="B232" s="59" t="s">
        <v>354</v>
      </c>
      <c r="C232" s="60"/>
      <c r="D232" s="60"/>
      <c r="E232" s="60"/>
      <c r="F232" s="60"/>
      <c r="G232" s="66" t="s">
        <v>354</v>
      </c>
      <c r="H232" s="67"/>
      <c r="I232" s="67"/>
      <c r="J232" s="67"/>
      <c r="K232" s="67"/>
      <c r="L232" s="68"/>
    </row>
    <row r="233" spans="1:12" x14ac:dyDescent="0.3">
      <c r="A233" s="54" t="s">
        <v>721</v>
      </c>
      <c r="B233" s="59" t="s">
        <v>354</v>
      </c>
      <c r="C233" s="60"/>
      <c r="D233" s="60"/>
      <c r="E233" s="60"/>
      <c r="F233" s="55" t="s">
        <v>722</v>
      </c>
      <c r="G233" s="56"/>
      <c r="H233" s="48">
        <v>0</v>
      </c>
      <c r="I233" s="48">
        <v>627.5</v>
      </c>
      <c r="J233" s="48">
        <v>0</v>
      </c>
      <c r="K233" s="48">
        <v>627.5</v>
      </c>
      <c r="L233" s="57"/>
    </row>
    <row r="234" spans="1:12" x14ac:dyDescent="0.3">
      <c r="A234" s="61" t="s">
        <v>727</v>
      </c>
      <c r="B234" s="59" t="s">
        <v>354</v>
      </c>
      <c r="C234" s="60"/>
      <c r="D234" s="60"/>
      <c r="E234" s="60"/>
      <c r="F234" s="60"/>
      <c r="G234" s="62" t="s">
        <v>728</v>
      </c>
      <c r="H234" s="63">
        <v>0</v>
      </c>
      <c r="I234" s="63">
        <v>556.79999999999995</v>
      </c>
      <c r="J234" s="63">
        <v>0</v>
      </c>
      <c r="K234" s="63">
        <v>556.79999999999995</v>
      </c>
      <c r="L234" s="64"/>
    </row>
    <row r="235" spans="1:12" x14ac:dyDescent="0.3">
      <c r="A235" s="61" t="s">
        <v>731</v>
      </c>
      <c r="B235" s="59" t="s">
        <v>354</v>
      </c>
      <c r="C235" s="60"/>
      <c r="D235" s="60"/>
      <c r="E235" s="60"/>
      <c r="F235" s="60"/>
      <c r="G235" s="62" t="s">
        <v>732</v>
      </c>
      <c r="H235" s="63">
        <v>0</v>
      </c>
      <c r="I235" s="63">
        <v>70.7</v>
      </c>
      <c r="J235" s="63">
        <v>0</v>
      </c>
      <c r="K235" s="63">
        <v>70.7</v>
      </c>
      <c r="L235" s="64"/>
    </row>
    <row r="236" spans="1:12" x14ac:dyDescent="0.3">
      <c r="A236" s="65" t="s">
        <v>354</v>
      </c>
      <c r="B236" s="59" t="s">
        <v>354</v>
      </c>
      <c r="C236" s="60"/>
      <c r="D236" s="60"/>
      <c r="E236" s="60"/>
      <c r="F236" s="60"/>
      <c r="G236" s="66" t="s">
        <v>354</v>
      </c>
      <c r="H236" s="67"/>
      <c r="I236" s="67"/>
      <c r="J236" s="67"/>
      <c r="K236" s="67"/>
      <c r="L236" s="68"/>
    </row>
    <row r="237" spans="1:12" x14ac:dyDescent="0.3">
      <c r="A237" s="54" t="s">
        <v>733</v>
      </c>
      <c r="B237" s="59" t="s">
        <v>354</v>
      </c>
      <c r="C237" s="60"/>
      <c r="D237" s="60"/>
      <c r="E237" s="60"/>
      <c r="F237" s="55" t="s">
        <v>734</v>
      </c>
      <c r="G237" s="56"/>
      <c r="H237" s="48">
        <v>0</v>
      </c>
      <c r="I237" s="48">
        <v>16061.15</v>
      </c>
      <c r="J237" s="48">
        <v>0</v>
      </c>
      <c r="K237" s="48">
        <v>16061.15</v>
      </c>
      <c r="L237" s="57"/>
    </row>
    <row r="238" spans="1:12" x14ac:dyDescent="0.3">
      <c r="A238" s="61" t="s">
        <v>735</v>
      </c>
      <c r="B238" s="59" t="s">
        <v>354</v>
      </c>
      <c r="C238" s="60"/>
      <c r="D238" s="60"/>
      <c r="E238" s="60"/>
      <c r="F238" s="60"/>
      <c r="G238" s="62" t="s">
        <v>736</v>
      </c>
      <c r="H238" s="63">
        <v>0</v>
      </c>
      <c r="I238" s="63">
        <v>8036.86</v>
      </c>
      <c r="J238" s="63">
        <v>0</v>
      </c>
      <c r="K238" s="63">
        <v>8036.86</v>
      </c>
      <c r="L238" s="64"/>
    </row>
    <row r="239" spans="1:12" x14ac:dyDescent="0.3">
      <c r="A239" s="61" t="s">
        <v>737</v>
      </c>
      <c r="B239" s="59" t="s">
        <v>354</v>
      </c>
      <c r="C239" s="60"/>
      <c r="D239" s="60"/>
      <c r="E239" s="60"/>
      <c r="F239" s="60"/>
      <c r="G239" s="62" t="s">
        <v>738</v>
      </c>
      <c r="H239" s="63">
        <v>0</v>
      </c>
      <c r="I239" s="63">
        <v>3808.49</v>
      </c>
      <c r="J239" s="63">
        <v>0</v>
      </c>
      <c r="K239" s="63">
        <v>3808.49</v>
      </c>
      <c r="L239" s="64"/>
    </row>
    <row r="240" spans="1:12" x14ac:dyDescent="0.3">
      <c r="A240" s="61" t="s">
        <v>741</v>
      </c>
      <c r="B240" s="59" t="s">
        <v>354</v>
      </c>
      <c r="C240" s="60"/>
      <c r="D240" s="60"/>
      <c r="E240" s="60"/>
      <c r="F240" s="60"/>
      <c r="G240" s="62" t="s">
        <v>742</v>
      </c>
      <c r="H240" s="63">
        <v>0</v>
      </c>
      <c r="I240" s="63">
        <v>4215.8</v>
      </c>
      <c r="J240" s="63">
        <v>0</v>
      </c>
      <c r="K240" s="63">
        <v>4215.8</v>
      </c>
      <c r="L240" s="64"/>
    </row>
    <row r="241" spans="1:12" x14ac:dyDescent="0.3">
      <c r="A241" s="65" t="s">
        <v>354</v>
      </c>
      <c r="B241" s="59" t="s">
        <v>354</v>
      </c>
      <c r="C241" s="60"/>
      <c r="D241" s="60"/>
      <c r="E241" s="60"/>
      <c r="F241" s="60"/>
      <c r="G241" s="66" t="s">
        <v>354</v>
      </c>
      <c r="H241" s="67"/>
      <c r="I241" s="67"/>
      <c r="J241" s="67"/>
      <c r="K241" s="67"/>
      <c r="L241" s="68"/>
    </row>
    <row r="242" spans="1:12" x14ac:dyDescent="0.3">
      <c r="A242" s="54" t="s">
        <v>744</v>
      </c>
      <c r="B242" s="59" t="s">
        <v>354</v>
      </c>
      <c r="C242" s="60"/>
      <c r="D242" s="60"/>
      <c r="E242" s="60"/>
      <c r="F242" s="55" t="s">
        <v>745</v>
      </c>
      <c r="G242" s="56"/>
      <c r="H242" s="48">
        <v>0</v>
      </c>
      <c r="I242" s="48">
        <v>23786.94</v>
      </c>
      <c r="J242" s="48">
        <v>0</v>
      </c>
      <c r="K242" s="48">
        <v>23786.94</v>
      </c>
      <c r="L242" s="57"/>
    </row>
    <row r="243" spans="1:12" x14ac:dyDescent="0.3">
      <c r="A243" s="61" t="s">
        <v>746</v>
      </c>
      <c r="B243" s="59" t="s">
        <v>354</v>
      </c>
      <c r="C243" s="60"/>
      <c r="D243" s="60"/>
      <c r="E243" s="60"/>
      <c r="F243" s="60"/>
      <c r="G243" s="62" t="s">
        <v>545</v>
      </c>
      <c r="H243" s="63">
        <v>0</v>
      </c>
      <c r="I243" s="63">
        <v>3684.31</v>
      </c>
      <c r="J243" s="63">
        <v>0</v>
      </c>
      <c r="K243" s="63">
        <v>3684.31</v>
      </c>
      <c r="L243" s="64"/>
    </row>
    <row r="244" spans="1:12" x14ac:dyDescent="0.3">
      <c r="A244" s="61" t="s">
        <v>747</v>
      </c>
      <c r="B244" s="59" t="s">
        <v>354</v>
      </c>
      <c r="C244" s="60"/>
      <c r="D244" s="60"/>
      <c r="E244" s="60"/>
      <c r="F244" s="60"/>
      <c r="G244" s="62" t="s">
        <v>748</v>
      </c>
      <c r="H244" s="63">
        <v>0</v>
      </c>
      <c r="I244" s="63">
        <v>1302.2</v>
      </c>
      <c r="J244" s="63">
        <v>0</v>
      </c>
      <c r="K244" s="63">
        <v>1302.2</v>
      </c>
      <c r="L244" s="64"/>
    </row>
    <row r="245" spans="1:12" x14ac:dyDescent="0.3">
      <c r="A245" s="61" t="s">
        <v>749</v>
      </c>
      <c r="B245" s="59" t="s">
        <v>354</v>
      </c>
      <c r="C245" s="60"/>
      <c r="D245" s="60"/>
      <c r="E245" s="60"/>
      <c r="F245" s="60"/>
      <c r="G245" s="62" t="s">
        <v>750</v>
      </c>
      <c r="H245" s="63">
        <v>0</v>
      </c>
      <c r="I245" s="63">
        <v>18800.43</v>
      </c>
      <c r="J245" s="63">
        <v>0</v>
      </c>
      <c r="K245" s="63">
        <v>18800.43</v>
      </c>
      <c r="L245" s="64"/>
    </row>
    <row r="246" spans="1:12" x14ac:dyDescent="0.3">
      <c r="A246" s="65" t="s">
        <v>354</v>
      </c>
      <c r="B246" s="59" t="s">
        <v>354</v>
      </c>
      <c r="C246" s="60"/>
      <c r="D246" s="60"/>
      <c r="E246" s="60"/>
      <c r="F246" s="60"/>
      <c r="G246" s="66" t="s">
        <v>354</v>
      </c>
      <c r="H246" s="67"/>
      <c r="I246" s="67"/>
      <c r="J246" s="67"/>
      <c r="K246" s="67"/>
      <c r="L246" s="68"/>
    </row>
    <row r="247" spans="1:12" x14ac:dyDescent="0.3">
      <c r="A247" s="54" t="s">
        <v>753</v>
      </c>
      <c r="B247" s="59" t="s">
        <v>354</v>
      </c>
      <c r="C247" s="60"/>
      <c r="D247" s="60"/>
      <c r="E247" s="60"/>
      <c r="F247" s="55" t="s">
        <v>754</v>
      </c>
      <c r="G247" s="56"/>
      <c r="H247" s="48">
        <v>0</v>
      </c>
      <c r="I247" s="48">
        <v>17983.72</v>
      </c>
      <c r="J247" s="48">
        <v>0</v>
      </c>
      <c r="K247" s="48">
        <v>17983.72</v>
      </c>
      <c r="L247" s="57"/>
    </row>
    <row r="248" spans="1:12" x14ac:dyDescent="0.3">
      <c r="A248" s="61" t="s">
        <v>757</v>
      </c>
      <c r="B248" s="59" t="s">
        <v>354</v>
      </c>
      <c r="C248" s="60"/>
      <c r="D248" s="60"/>
      <c r="E248" s="60"/>
      <c r="F248" s="60"/>
      <c r="G248" s="62" t="s">
        <v>758</v>
      </c>
      <c r="H248" s="63">
        <v>0</v>
      </c>
      <c r="I248" s="63">
        <v>18.579999999999998</v>
      </c>
      <c r="J248" s="63">
        <v>0</v>
      </c>
      <c r="K248" s="63">
        <v>18.579999999999998</v>
      </c>
      <c r="L248" s="64"/>
    </row>
    <row r="249" spans="1:12" x14ac:dyDescent="0.3">
      <c r="A249" s="61" t="s">
        <v>761</v>
      </c>
      <c r="B249" s="59" t="s">
        <v>354</v>
      </c>
      <c r="C249" s="60"/>
      <c r="D249" s="60"/>
      <c r="E249" s="60"/>
      <c r="F249" s="60"/>
      <c r="G249" s="62" t="s">
        <v>762</v>
      </c>
      <c r="H249" s="63">
        <v>0</v>
      </c>
      <c r="I249" s="63">
        <v>165</v>
      </c>
      <c r="J249" s="63">
        <v>0</v>
      </c>
      <c r="K249" s="63">
        <v>165</v>
      </c>
      <c r="L249" s="64"/>
    </row>
    <row r="250" spans="1:12" x14ac:dyDescent="0.3">
      <c r="A250" s="61" t="s">
        <v>763</v>
      </c>
      <c r="B250" s="59" t="s">
        <v>354</v>
      </c>
      <c r="C250" s="60"/>
      <c r="D250" s="60"/>
      <c r="E250" s="60"/>
      <c r="F250" s="60"/>
      <c r="G250" s="62" t="s">
        <v>764</v>
      </c>
      <c r="H250" s="63">
        <v>0</v>
      </c>
      <c r="I250" s="63">
        <v>2920.36</v>
      </c>
      <c r="J250" s="63">
        <v>0</v>
      </c>
      <c r="K250" s="63">
        <v>2920.36</v>
      </c>
      <c r="L250" s="64"/>
    </row>
    <row r="251" spans="1:12" x14ac:dyDescent="0.3">
      <c r="A251" s="61" t="s">
        <v>765</v>
      </c>
      <c r="B251" s="59" t="s">
        <v>354</v>
      </c>
      <c r="C251" s="60"/>
      <c r="D251" s="60"/>
      <c r="E251" s="60"/>
      <c r="F251" s="60"/>
      <c r="G251" s="62" t="s">
        <v>766</v>
      </c>
      <c r="H251" s="63">
        <v>0</v>
      </c>
      <c r="I251" s="63">
        <v>10</v>
      </c>
      <c r="J251" s="63">
        <v>0</v>
      </c>
      <c r="K251" s="63">
        <v>10</v>
      </c>
      <c r="L251" s="64"/>
    </row>
    <row r="252" spans="1:12" x14ac:dyDescent="0.3">
      <c r="A252" s="61" t="s">
        <v>771</v>
      </c>
      <c r="B252" s="59" t="s">
        <v>354</v>
      </c>
      <c r="C252" s="60"/>
      <c r="D252" s="60"/>
      <c r="E252" s="60"/>
      <c r="F252" s="60"/>
      <c r="G252" s="62" t="s">
        <v>772</v>
      </c>
      <c r="H252" s="63">
        <v>0</v>
      </c>
      <c r="I252" s="63">
        <v>1316.41</v>
      </c>
      <c r="J252" s="63">
        <v>0</v>
      </c>
      <c r="K252" s="63">
        <v>1316.41</v>
      </c>
      <c r="L252" s="64"/>
    </row>
    <row r="253" spans="1:12" x14ac:dyDescent="0.3">
      <c r="A253" s="61" t="s">
        <v>774</v>
      </c>
      <c r="B253" s="59" t="s">
        <v>354</v>
      </c>
      <c r="C253" s="60"/>
      <c r="D253" s="60"/>
      <c r="E253" s="60"/>
      <c r="F253" s="60"/>
      <c r="G253" s="62" t="s">
        <v>775</v>
      </c>
      <c r="H253" s="63">
        <v>0</v>
      </c>
      <c r="I253" s="63">
        <v>4800.9799999999996</v>
      </c>
      <c r="J253" s="63">
        <v>0</v>
      </c>
      <c r="K253" s="63">
        <v>4800.9799999999996</v>
      </c>
      <c r="L253" s="64"/>
    </row>
    <row r="254" spans="1:12" x14ac:dyDescent="0.3">
      <c r="A254" s="61" t="s">
        <v>776</v>
      </c>
      <c r="B254" s="59" t="s">
        <v>354</v>
      </c>
      <c r="C254" s="60"/>
      <c r="D254" s="60"/>
      <c r="E254" s="60"/>
      <c r="F254" s="60"/>
      <c r="G254" s="62" t="s">
        <v>777</v>
      </c>
      <c r="H254" s="63">
        <v>0</v>
      </c>
      <c r="I254" s="63">
        <v>407.25</v>
      </c>
      <c r="J254" s="63">
        <v>0</v>
      </c>
      <c r="K254" s="63">
        <v>407.25</v>
      </c>
      <c r="L254" s="64"/>
    </row>
    <row r="255" spans="1:12" x14ac:dyDescent="0.3">
      <c r="A255" s="61" t="s">
        <v>782</v>
      </c>
      <c r="B255" s="59" t="s">
        <v>354</v>
      </c>
      <c r="C255" s="60"/>
      <c r="D255" s="60"/>
      <c r="E255" s="60"/>
      <c r="F255" s="60"/>
      <c r="G255" s="62" t="s">
        <v>783</v>
      </c>
      <c r="H255" s="63">
        <v>0</v>
      </c>
      <c r="I255" s="63">
        <v>1885.27</v>
      </c>
      <c r="J255" s="63">
        <v>0</v>
      </c>
      <c r="K255" s="63">
        <v>1885.27</v>
      </c>
      <c r="L255" s="64"/>
    </row>
    <row r="256" spans="1:12" x14ac:dyDescent="0.3">
      <c r="A256" s="61" t="s">
        <v>784</v>
      </c>
      <c r="B256" s="59" t="s">
        <v>354</v>
      </c>
      <c r="C256" s="60"/>
      <c r="D256" s="60"/>
      <c r="E256" s="60"/>
      <c r="F256" s="60"/>
      <c r="G256" s="62" t="s">
        <v>785</v>
      </c>
      <c r="H256" s="63">
        <v>0</v>
      </c>
      <c r="I256" s="63">
        <v>6459.87</v>
      </c>
      <c r="J256" s="63">
        <v>0</v>
      </c>
      <c r="K256" s="63">
        <v>6459.87</v>
      </c>
      <c r="L256" s="64"/>
    </row>
    <row r="257" spans="1:12" x14ac:dyDescent="0.3">
      <c r="A257" s="65" t="s">
        <v>354</v>
      </c>
      <c r="B257" s="59" t="s">
        <v>354</v>
      </c>
      <c r="C257" s="60"/>
      <c r="D257" s="60"/>
      <c r="E257" s="60"/>
      <c r="F257" s="60"/>
      <c r="G257" s="66" t="s">
        <v>354</v>
      </c>
      <c r="H257" s="67"/>
      <c r="I257" s="67"/>
      <c r="J257" s="67"/>
      <c r="K257" s="67"/>
      <c r="L257" s="68"/>
    </row>
    <row r="258" spans="1:12" x14ac:dyDescent="0.3">
      <c r="A258" s="54" t="s">
        <v>792</v>
      </c>
      <c r="B258" s="58" t="s">
        <v>354</v>
      </c>
      <c r="C258" s="55" t="s">
        <v>793</v>
      </c>
      <c r="D258" s="56"/>
      <c r="E258" s="56"/>
      <c r="F258" s="56"/>
      <c r="G258" s="56"/>
      <c r="H258" s="48">
        <v>0</v>
      </c>
      <c r="I258" s="48">
        <v>44046.39</v>
      </c>
      <c r="J258" s="48">
        <v>0</v>
      </c>
      <c r="K258" s="48">
        <v>44046.39</v>
      </c>
      <c r="L258" s="57"/>
    </row>
    <row r="259" spans="1:12" x14ac:dyDescent="0.3">
      <c r="A259" s="54" t="s">
        <v>794</v>
      </c>
      <c r="B259" s="59" t="s">
        <v>354</v>
      </c>
      <c r="C259" s="60"/>
      <c r="D259" s="55" t="s">
        <v>793</v>
      </c>
      <c r="E259" s="56"/>
      <c r="F259" s="56"/>
      <c r="G259" s="56"/>
      <c r="H259" s="48">
        <v>0</v>
      </c>
      <c r="I259" s="48">
        <v>44046.39</v>
      </c>
      <c r="J259" s="48">
        <v>0</v>
      </c>
      <c r="K259" s="48">
        <v>44046.39</v>
      </c>
      <c r="L259" s="57"/>
    </row>
    <row r="260" spans="1:12" x14ac:dyDescent="0.3">
      <c r="A260" s="54" t="s">
        <v>795</v>
      </c>
      <c r="B260" s="59" t="s">
        <v>354</v>
      </c>
      <c r="C260" s="60"/>
      <c r="D260" s="60"/>
      <c r="E260" s="55" t="s">
        <v>793</v>
      </c>
      <c r="F260" s="56"/>
      <c r="G260" s="56"/>
      <c r="H260" s="48">
        <v>0</v>
      </c>
      <c r="I260" s="48">
        <v>44046.39</v>
      </c>
      <c r="J260" s="48">
        <v>0</v>
      </c>
      <c r="K260" s="48">
        <v>44046.39</v>
      </c>
      <c r="L260" s="57"/>
    </row>
    <row r="261" spans="1:12" x14ac:dyDescent="0.3">
      <c r="A261" s="54" t="s">
        <v>796</v>
      </c>
      <c r="B261" s="59" t="s">
        <v>354</v>
      </c>
      <c r="C261" s="60"/>
      <c r="D261" s="60"/>
      <c r="E261" s="60"/>
      <c r="F261" s="55" t="s">
        <v>797</v>
      </c>
      <c r="G261" s="56"/>
      <c r="H261" s="48">
        <v>0</v>
      </c>
      <c r="I261" s="48">
        <v>36138.879999999997</v>
      </c>
      <c r="J261" s="48">
        <v>0</v>
      </c>
      <c r="K261" s="48">
        <v>36138.879999999997</v>
      </c>
      <c r="L261" s="57"/>
    </row>
    <row r="262" spans="1:12" x14ac:dyDescent="0.3">
      <c r="A262" s="61" t="s">
        <v>804</v>
      </c>
      <c r="B262" s="59" t="s">
        <v>354</v>
      </c>
      <c r="C262" s="60"/>
      <c r="D262" s="60"/>
      <c r="E262" s="60"/>
      <c r="F262" s="60"/>
      <c r="G262" s="62" t="s">
        <v>805</v>
      </c>
      <c r="H262" s="63">
        <v>0</v>
      </c>
      <c r="I262" s="63">
        <v>7276</v>
      </c>
      <c r="J262" s="63">
        <v>0</v>
      </c>
      <c r="K262" s="63">
        <v>7276</v>
      </c>
      <c r="L262" s="64"/>
    </row>
    <row r="263" spans="1:12" x14ac:dyDescent="0.3">
      <c r="A263" s="61" t="s">
        <v>806</v>
      </c>
      <c r="B263" s="59" t="s">
        <v>354</v>
      </c>
      <c r="C263" s="60"/>
      <c r="D263" s="60"/>
      <c r="E263" s="60"/>
      <c r="F263" s="60"/>
      <c r="G263" s="62" t="s">
        <v>807</v>
      </c>
      <c r="H263" s="63">
        <v>0</v>
      </c>
      <c r="I263" s="63">
        <v>379.46</v>
      </c>
      <c r="J263" s="63">
        <v>0</v>
      </c>
      <c r="K263" s="63">
        <v>379.46</v>
      </c>
      <c r="L263" s="64"/>
    </row>
    <row r="264" spans="1:12" x14ac:dyDescent="0.3">
      <c r="A264" s="61" t="s">
        <v>808</v>
      </c>
      <c r="B264" s="59" t="s">
        <v>354</v>
      </c>
      <c r="C264" s="60"/>
      <c r="D264" s="60"/>
      <c r="E264" s="60"/>
      <c r="F264" s="60"/>
      <c r="G264" s="62" t="s">
        <v>809</v>
      </c>
      <c r="H264" s="63">
        <v>0</v>
      </c>
      <c r="I264" s="63">
        <v>4467.01</v>
      </c>
      <c r="J264" s="63">
        <v>0</v>
      </c>
      <c r="K264" s="63">
        <v>4467.01</v>
      </c>
      <c r="L264" s="64"/>
    </row>
    <row r="265" spans="1:12" x14ac:dyDescent="0.3">
      <c r="A265" s="61" t="s">
        <v>810</v>
      </c>
      <c r="B265" s="59" t="s">
        <v>354</v>
      </c>
      <c r="C265" s="60"/>
      <c r="D265" s="60"/>
      <c r="E265" s="60"/>
      <c r="F265" s="60"/>
      <c r="G265" s="62" t="s">
        <v>811</v>
      </c>
      <c r="H265" s="63">
        <v>0</v>
      </c>
      <c r="I265" s="63">
        <v>24016.41</v>
      </c>
      <c r="J265" s="63">
        <v>0</v>
      </c>
      <c r="K265" s="63">
        <v>24016.41</v>
      </c>
      <c r="L265" s="64"/>
    </row>
    <row r="266" spans="1:12" x14ac:dyDescent="0.3">
      <c r="A266" s="65" t="s">
        <v>354</v>
      </c>
      <c r="B266" s="59" t="s">
        <v>354</v>
      </c>
      <c r="C266" s="60"/>
      <c r="D266" s="60"/>
      <c r="E266" s="60"/>
      <c r="F266" s="60"/>
      <c r="G266" s="66" t="s">
        <v>354</v>
      </c>
      <c r="H266" s="67"/>
      <c r="I266" s="67"/>
      <c r="J266" s="67"/>
      <c r="K266" s="67"/>
      <c r="L266" s="68"/>
    </row>
    <row r="267" spans="1:12" x14ac:dyDescent="0.3">
      <c r="A267" s="54" t="s">
        <v>814</v>
      </c>
      <c r="B267" s="59" t="s">
        <v>354</v>
      </c>
      <c r="C267" s="60"/>
      <c r="D267" s="60"/>
      <c r="E267" s="60"/>
      <c r="F267" s="55" t="s">
        <v>815</v>
      </c>
      <c r="G267" s="56"/>
      <c r="H267" s="48">
        <v>0</v>
      </c>
      <c r="I267" s="48">
        <v>3181.42</v>
      </c>
      <c r="J267" s="48">
        <v>0</v>
      </c>
      <c r="K267" s="48">
        <v>3181.42</v>
      </c>
      <c r="L267" s="57"/>
    </row>
    <row r="268" spans="1:12" x14ac:dyDescent="0.3">
      <c r="A268" s="61" t="s">
        <v>816</v>
      </c>
      <c r="B268" s="59" t="s">
        <v>354</v>
      </c>
      <c r="C268" s="60"/>
      <c r="D268" s="60"/>
      <c r="E268" s="60"/>
      <c r="F268" s="60"/>
      <c r="G268" s="62" t="s">
        <v>817</v>
      </c>
      <c r="H268" s="63">
        <v>0</v>
      </c>
      <c r="I268" s="63">
        <v>3181.42</v>
      </c>
      <c r="J268" s="63">
        <v>0</v>
      </c>
      <c r="K268" s="63">
        <v>3181.42</v>
      </c>
      <c r="L268" s="64"/>
    </row>
    <row r="269" spans="1:12" x14ac:dyDescent="0.3">
      <c r="A269" s="65" t="s">
        <v>354</v>
      </c>
      <c r="B269" s="59" t="s">
        <v>354</v>
      </c>
      <c r="C269" s="60"/>
      <c r="D269" s="60"/>
      <c r="E269" s="60"/>
      <c r="F269" s="60"/>
      <c r="G269" s="66" t="s">
        <v>354</v>
      </c>
      <c r="H269" s="67"/>
      <c r="I269" s="67"/>
      <c r="J269" s="67"/>
      <c r="K269" s="67"/>
      <c r="L269" s="68"/>
    </row>
    <row r="270" spans="1:12" x14ac:dyDescent="0.3">
      <c r="A270" s="54" t="s">
        <v>818</v>
      </c>
      <c r="B270" s="59" t="s">
        <v>354</v>
      </c>
      <c r="C270" s="60"/>
      <c r="D270" s="60"/>
      <c r="E270" s="60"/>
      <c r="F270" s="55" t="s">
        <v>819</v>
      </c>
      <c r="G270" s="56"/>
      <c r="H270" s="48">
        <v>0</v>
      </c>
      <c r="I270" s="48">
        <v>4649.09</v>
      </c>
      <c r="J270" s="48">
        <v>0</v>
      </c>
      <c r="K270" s="48">
        <v>4649.09</v>
      </c>
      <c r="L270" s="57"/>
    </row>
    <row r="271" spans="1:12" x14ac:dyDescent="0.3">
      <c r="A271" s="61" t="s">
        <v>820</v>
      </c>
      <c r="B271" s="59" t="s">
        <v>354</v>
      </c>
      <c r="C271" s="60"/>
      <c r="D271" s="60"/>
      <c r="E271" s="60"/>
      <c r="F271" s="60"/>
      <c r="G271" s="62" t="s">
        <v>821</v>
      </c>
      <c r="H271" s="63">
        <v>0</v>
      </c>
      <c r="I271" s="63">
        <v>4649.09</v>
      </c>
      <c r="J271" s="63">
        <v>0</v>
      </c>
      <c r="K271" s="63">
        <v>4649.09</v>
      </c>
      <c r="L271" s="64"/>
    </row>
    <row r="272" spans="1:12" x14ac:dyDescent="0.3">
      <c r="A272" s="65" t="s">
        <v>354</v>
      </c>
      <c r="B272" s="59" t="s">
        <v>354</v>
      </c>
      <c r="C272" s="60"/>
      <c r="D272" s="60"/>
      <c r="E272" s="60"/>
      <c r="F272" s="60"/>
      <c r="G272" s="66" t="s">
        <v>354</v>
      </c>
      <c r="H272" s="67"/>
      <c r="I272" s="67"/>
      <c r="J272" s="67"/>
      <c r="K272" s="67"/>
      <c r="L272" s="68"/>
    </row>
    <row r="273" spans="1:12" x14ac:dyDescent="0.3">
      <c r="A273" s="54" t="s">
        <v>826</v>
      </c>
      <c r="B273" s="59" t="s">
        <v>354</v>
      </c>
      <c r="C273" s="60"/>
      <c r="D273" s="60"/>
      <c r="E273" s="60"/>
      <c r="F273" s="55" t="s">
        <v>787</v>
      </c>
      <c r="G273" s="56"/>
      <c r="H273" s="48">
        <v>0</v>
      </c>
      <c r="I273" s="48">
        <v>77</v>
      </c>
      <c r="J273" s="48">
        <v>0</v>
      </c>
      <c r="K273" s="48">
        <v>77</v>
      </c>
      <c r="L273" s="57"/>
    </row>
    <row r="274" spans="1:12" x14ac:dyDescent="0.3">
      <c r="A274" s="61" t="s">
        <v>832</v>
      </c>
      <c r="B274" s="59" t="s">
        <v>354</v>
      </c>
      <c r="C274" s="60"/>
      <c r="D274" s="60"/>
      <c r="E274" s="60"/>
      <c r="F274" s="60"/>
      <c r="G274" s="62" t="s">
        <v>791</v>
      </c>
      <c r="H274" s="63">
        <v>0</v>
      </c>
      <c r="I274" s="63">
        <v>77</v>
      </c>
      <c r="J274" s="63">
        <v>0</v>
      </c>
      <c r="K274" s="63">
        <v>77</v>
      </c>
      <c r="L274" s="64"/>
    </row>
    <row r="275" spans="1:12" x14ac:dyDescent="0.3">
      <c r="A275" s="65" t="s">
        <v>354</v>
      </c>
      <c r="B275" s="59" t="s">
        <v>354</v>
      </c>
      <c r="C275" s="60"/>
      <c r="D275" s="60"/>
      <c r="E275" s="60"/>
      <c r="F275" s="60"/>
      <c r="G275" s="66" t="s">
        <v>354</v>
      </c>
      <c r="H275" s="67"/>
      <c r="I275" s="67"/>
      <c r="J275" s="67"/>
      <c r="K275" s="67"/>
      <c r="L275" s="68"/>
    </row>
    <row r="276" spans="1:12" x14ac:dyDescent="0.3">
      <c r="A276" s="54" t="s">
        <v>833</v>
      </c>
      <c r="B276" s="58" t="s">
        <v>354</v>
      </c>
      <c r="C276" s="55" t="s">
        <v>834</v>
      </c>
      <c r="D276" s="56"/>
      <c r="E276" s="56"/>
      <c r="F276" s="56"/>
      <c r="G276" s="56"/>
      <c r="H276" s="48">
        <v>0</v>
      </c>
      <c r="I276" s="48">
        <v>6799.12</v>
      </c>
      <c r="J276" s="48">
        <v>0.06</v>
      </c>
      <c r="K276" s="48">
        <v>6799.06</v>
      </c>
      <c r="L276" s="57"/>
    </row>
    <row r="277" spans="1:12" x14ac:dyDescent="0.3">
      <c r="A277" s="54" t="s">
        <v>835</v>
      </c>
      <c r="B277" s="59" t="s">
        <v>354</v>
      </c>
      <c r="C277" s="60"/>
      <c r="D277" s="55" t="s">
        <v>834</v>
      </c>
      <c r="E277" s="56"/>
      <c r="F277" s="56"/>
      <c r="G277" s="56"/>
      <c r="H277" s="48">
        <v>0</v>
      </c>
      <c r="I277" s="48">
        <v>6799.12</v>
      </c>
      <c r="J277" s="48">
        <v>0.06</v>
      </c>
      <c r="K277" s="48">
        <v>6799.06</v>
      </c>
      <c r="L277" s="57"/>
    </row>
    <row r="278" spans="1:12" x14ac:dyDescent="0.3">
      <c r="A278" s="54" t="s">
        <v>836</v>
      </c>
      <c r="B278" s="59" t="s">
        <v>354</v>
      </c>
      <c r="C278" s="60"/>
      <c r="D278" s="60"/>
      <c r="E278" s="55" t="s">
        <v>837</v>
      </c>
      <c r="F278" s="56"/>
      <c r="G278" s="56"/>
      <c r="H278" s="48">
        <v>0</v>
      </c>
      <c r="I278" s="48">
        <v>6799.12</v>
      </c>
      <c r="J278" s="48">
        <v>0.06</v>
      </c>
      <c r="K278" s="48">
        <v>6799.06</v>
      </c>
      <c r="L278" s="57"/>
    </row>
    <row r="279" spans="1:12" x14ac:dyDescent="0.3">
      <c r="A279" s="54" t="s">
        <v>838</v>
      </c>
      <c r="B279" s="59" t="s">
        <v>354</v>
      </c>
      <c r="C279" s="60"/>
      <c r="D279" s="60"/>
      <c r="E279" s="60"/>
      <c r="F279" s="55" t="s">
        <v>839</v>
      </c>
      <c r="G279" s="56"/>
      <c r="H279" s="48">
        <v>0</v>
      </c>
      <c r="I279" s="48">
        <v>5340.72</v>
      </c>
      <c r="J279" s="48">
        <v>0.03</v>
      </c>
      <c r="K279" s="48">
        <v>5340.69</v>
      </c>
      <c r="L279" s="57"/>
    </row>
    <row r="280" spans="1:12" x14ac:dyDescent="0.3">
      <c r="A280" s="61" t="s">
        <v>840</v>
      </c>
      <c r="B280" s="59" t="s">
        <v>354</v>
      </c>
      <c r="C280" s="60"/>
      <c r="D280" s="60"/>
      <c r="E280" s="60"/>
      <c r="F280" s="60"/>
      <c r="G280" s="62" t="s">
        <v>841</v>
      </c>
      <c r="H280" s="63">
        <v>0</v>
      </c>
      <c r="I280" s="63">
        <v>5340.72</v>
      </c>
      <c r="J280" s="63">
        <v>0.03</v>
      </c>
      <c r="K280" s="63">
        <v>5340.69</v>
      </c>
      <c r="L280" s="64"/>
    </row>
    <row r="281" spans="1:12" x14ac:dyDescent="0.3">
      <c r="A281" s="65" t="s">
        <v>354</v>
      </c>
      <c r="B281" s="59" t="s">
        <v>354</v>
      </c>
      <c r="C281" s="60"/>
      <c r="D281" s="60"/>
      <c r="E281" s="60"/>
      <c r="F281" s="60"/>
      <c r="G281" s="66" t="s">
        <v>354</v>
      </c>
      <c r="H281" s="67"/>
      <c r="I281" s="67"/>
      <c r="J281" s="67"/>
      <c r="K281" s="67"/>
      <c r="L281" s="68"/>
    </row>
    <row r="282" spans="1:12" x14ac:dyDescent="0.3">
      <c r="A282" s="54" t="s">
        <v>850</v>
      </c>
      <c r="B282" s="59" t="s">
        <v>354</v>
      </c>
      <c r="C282" s="60"/>
      <c r="D282" s="60"/>
      <c r="E282" s="60"/>
      <c r="F282" s="55" t="s">
        <v>787</v>
      </c>
      <c r="G282" s="56"/>
      <c r="H282" s="48">
        <v>0</v>
      </c>
      <c r="I282" s="48">
        <v>1458.4</v>
      </c>
      <c r="J282" s="48">
        <v>0.03</v>
      </c>
      <c r="K282" s="48">
        <v>1458.37</v>
      </c>
      <c r="L282" s="57"/>
    </row>
    <row r="283" spans="1:12" x14ac:dyDescent="0.3">
      <c r="A283" s="61" t="s">
        <v>852</v>
      </c>
      <c r="B283" s="59" t="s">
        <v>354</v>
      </c>
      <c r="C283" s="60"/>
      <c r="D283" s="60"/>
      <c r="E283" s="60"/>
      <c r="F283" s="60"/>
      <c r="G283" s="62" t="s">
        <v>853</v>
      </c>
      <c r="H283" s="63">
        <v>0</v>
      </c>
      <c r="I283" s="63">
        <v>1458.4</v>
      </c>
      <c r="J283" s="63">
        <v>0.03</v>
      </c>
      <c r="K283" s="63">
        <v>1458.37</v>
      </c>
      <c r="L283" s="64"/>
    </row>
    <row r="284" spans="1:12" x14ac:dyDescent="0.3">
      <c r="A284" s="54" t="s">
        <v>354</v>
      </c>
      <c r="B284" s="59" t="s">
        <v>354</v>
      </c>
      <c r="C284" s="60"/>
      <c r="D284" s="60"/>
      <c r="E284" s="55" t="s">
        <v>354</v>
      </c>
      <c r="F284" s="56"/>
      <c r="G284" s="56"/>
      <c r="H284" s="53"/>
      <c r="I284" s="53"/>
      <c r="J284" s="53"/>
      <c r="K284" s="53"/>
      <c r="L284" s="56"/>
    </row>
    <row r="285" spans="1:12" x14ac:dyDescent="0.3">
      <c r="A285" s="54" t="s">
        <v>854</v>
      </c>
      <c r="B285" s="58" t="s">
        <v>354</v>
      </c>
      <c r="C285" s="55" t="s">
        <v>855</v>
      </c>
      <c r="D285" s="56"/>
      <c r="E285" s="56"/>
      <c r="F285" s="56"/>
      <c r="G285" s="56"/>
      <c r="H285" s="48">
        <v>0</v>
      </c>
      <c r="I285" s="48">
        <v>3150.33</v>
      </c>
      <c r="J285" s="48">
        <v>0.25</v>
      </c>
      <c r="K285" s="48">
        <v>3150.08</v>
      </c>
      <c r="L285" s="57"/>
    </row>
    <row r="286" spans="1:12" x14ac:dyDescent="0.3">
      <c r="A286" s="54" t="s">
        <v>856</v>
      </c>
      <c r="B286" s="59" t="s">
        <v>354</v>
      </c>
      <c r="C286" s="60"/>
      <c r="D286" s="55" t="s">
        <v>855</v>
      </c>
      <c r="E286" s="56"/>
      <c r="F286" s="56"/>
      <c r="G286" s="56"/>
      <c r="H286" s="48">
        <v>0</v>
      </c>
      <c r="I286" s="48">
        <v>3150.33</v>
      </c>
      <c r="J286" s="48">
        <v>0.25</v>
      </c>
      <c r="K286" s="48">
        <v>3150.08</v>
      </c>
      <c r="L286" s="57"/>
    </row>
    <row r="287" spans="1:12" x14ac:dyDescent="0.3">
      <c r="A287" s="54" t="s">
        <v>857</v>
      </c>
      <c r="B287" s="59" t="s">
        <v>354</v>
      </c>
      <c r="C287" s="60"/>
      <c r="D287" s="60"/>
      <c r="E287" s="55" t="s">
        <v>855</v>
      </c>
      <c r="F287" s="56"/>
      <c r="G287" s="56"/>
      <c r="H287" s="48">
        <v>0</v>
      </c>
      <c r="I287" s="48">
        <v>3150.33</v>
      </c>
      <c r="J287" s="48">
        <v>0.25</v>
      </c>
      <c r="K287" s="48">
        <v>3150.08</v>
      </c>
      <c r="L287" s="57"/>
    </row>
    <row r="288" spans="1:12" x14ac:dyDescent="0.3">
      <c r="A288" s="54" t="s">
        <v>858</v>
      </c>
      <c r="B288" s="59" t="s">
        <v>354</v>
      </c>
      <c r="C288" s="60"/>
      <c r="D288" s="60"/>
      <c r="E288" s="60"/>
      <c r="F288" s="55" t="s">
        <v>843</v>
      </c>
      <c r="G288" s="56"/>
      <c r="H288" s="48">
        <v>0</v>
      </c>
      <c r="I288" s="48">
        <v>150</v>
      </c>
      <c r="J288" s="48">
        <v>0.25</v>
      </c>
      <c r="K288" s="48">
        <v>149.75</v>
      </c>
      <c r="L288" s="57"/>
    </row>
    <row r="289" spans="1:12" x14ac:dyDescent="0.3">
      <c r="A289" s="61" t="s">
        <v>859</v>
      </c>
      <c r="B289" s="59" t="s">
        <v>354</v>
      </c>
      <c r="C289" s="60"/>
      <c r="D289" s="60"/>
      <c r="E289" s="60"/>
      <c r="F289" s="60"/>
      <c r="G289" s="62" t="s">
        <v>860</v>
      </c>
      <c r="H289" s="63">
        <v>0</v>
      </c>
      <c r="I289" s="63">
        <v>150</v>
      </c>
      <c r="J289" s="63">
        <v>0.25</v>
      </c>
      <c r="K289" s="63">
        <v>149.75</v>
      </c>
      <c r="L289" s="64"/>
    </row>
    <row r="290" spans="1:12" x14ac:dyDescent="0.3">
      <c r="A290" s="65" t="s">
        <v>354</v>
      </c>
      <c r="B290" s="59" t="s">
        <v>354</v>
      </c>
      <c r="C290" s="60"/>
      <c r="D290" s="60"/>
      <c r="E290" s="60"/>
      <c r="F290" s="60"/>
      <c r="G290" s="66" t="s">
        <v>354</v>
      </c>
      <c r="H290" s="67"/>
      <c r="I290" s="67"/>
      <c r="J290" s="67"/>
      <c r="K290" s="67"/>
      <c r="L290" s="68"/>
    </row>
    <row r="291" spans="1:12" x14ac:dyDescent="0.3">
      <c r="A291" s="54" t="s">
        <v>861</v>
      </c>
      <c r="B291" s="59" t="s">
        <v>354</v>
      </c>
      <c r="C291" s="60"/>
      <c r="D291" s="60"/>
      <c r="E291" s="60"/>
      <c r="F291" s="55" t="s">
        <v>862</v>
      </c>
      <c r="G291" s="56"/>
      <c r="H291" s="48">
        <v>0</v>
      </c>
      <c r="I291" s="48">
        <v>3000.33</v>
      </c>
      <c r="J291" s="48">
        <v>0</v>
      </c>
      <c r="K291" s="48">
        <v>3000.33</v>
      </c>
      <c r="L291" s="57"/>
    </row>
    <row r="292" spans="1:12" x14ac:dyDescent="0.3">
      <c r="A292" s="61" t="s">
        <v>865</v>
      </c>
      <c r="B292" s="59" t="s">
        <v>354</v>
      </c>
      <c r="C292" s="60"/>
      <c r="D292" s="60"/>
      <c r="E292" s="60"/>
      <c r="F292" s="60"/>
      <c r="G292" s="62" t="s">
        <v>866</v>
      </c>
      <c r="H292" s="63">
        <v>0</v>
      </c>
      <c r="I292" s="63">
        <v>3000.33</v>
      </c>
      <c r="J292" s="63">
        <v>0</v>
      </c>
      <c r="K292" s="63">
        <v>3000.33</v>
      </c>
      <c r="L292" s="64"/>
    </row>
    <row r="293" spans="1:12" x14ac:dyDescent="0.3">
      <c r="A293" s="65" t="s">
        <v>354</v>
      </c>
      <c r="B293" s="59" t="s">
        <v>354</v>
      </c>
      <c r="C293" s="60"/>
      <c r="D293" s="60"/>
      <c r="E293" s="60"/>
      <c r="F293" s="60"/>
      <c r="G293" s="66" t="s">
        <v>354</v>
      </c>
      <c r="H293" s="67"/>
      <c r="I293" s="67"/>
      <c r="J293" s="67"/>
      <c r="K293" s="67"/>
      <c r="L293" s="68"/>
    </row>
    <row r="294" spans="1:12" x14ac:dyDescent="0.3">
      <c r="A294" s="54" t="s">
        <v>870</v>
      </c>
      <c r="B294" s="58" t="s">
        <v>354</v>
      </c>
      <c r="C294" s="55" t="s">
        <v>871</v>
      </c>
      <c r="D294" s="56"/>
      <c r="E294" s="56"/>
      <c r="F294" s="56"/>
      <c r="G294" s="56"/>
      <c r="H294" s="48">
        <v>0</v>
      </c>
      <c r="I294" s="48">
        <v>28074.52</v>
      </c>
      <c r="J294" s="48">
        <v>0.03</v>
      </c>
      <c r="K294" s="48">
        <v>28074.49</v>
      </c>
      <c r="L294" s="57"/>
    </row>
    <row r="295" spans="1:12" x14ac:dyDescent="0.3">
      <c r="A295" s="54" t="s">
        <v>872</v>
      </c>
      <c r="B295" s="59" t="s">
        <v>354</v>
      </c>
      <c r="C295" s="60"/>
      <c r="D295" s="55" t="s">
        <v>871</v>
      </c>
      <c r="E295" s="56"/>
      <c r="F295" s="56"/>
      <c r="G295" s="56"/>
      <c r="H295" s="48">
        <v>0</v>
      </c>
      <c r="I295" s="48">
        <v>28074.52</v>
      </c>
      <c r="J295" s="48">
        <v>0.03</v>
      </c>
      <c r="K295" s="48">
        <v>28074.49</v>
      </c>
      <c r="L295" s="57"/>
    </row>
    <row r="296" spans="1:12" x14ac:dyDescent="0.3">
      <c r="A296" s="54" t="s">
        <v>873</v>
      </c>
      <c r="B296" s="59" t="s">
        <v>354</v>
      </c>
      <c r="C296" s="60"/>
      <c r="D296" s="60"/>
      <c r="E296" s="55" t="s">
        <v>871</v>
      </c>
      <c r="F296" s="56"/>
      <c r="G296" s="56"/>
      <c r="H296" s="48">
        <v>0</v>
      </c>
      <c r="I296" s="48">
        <v>28074.52</v>
      </c>
      <c r="J296" s="48">
        <v>0.03</v>
      </c>
      <c r="K296" s="48">
        <v>28074.49</v>
      </c>
      <c r="L296" s="57"/>
    </row>
    <row r="297" spans="1:12" x14ac:dyDescent="0.3">
      <c r="A297" s="54" t="s">
        <v>877</v>
      </c>
      <c r="B297" s="59" t="s">
        <v>354</v>
      </c>
      <c r="C297" s="60"/>
      <c r="D297" s="60"/>
      <c r="E297" s="60"/>
      <c r="F297" s="55" t="s">
        <v>878</v>
      </c>
      <c r="G297" s="56"/>
      <c r="H297" s="48">
        <v>0</v>
      </c>
      <c r="I297" s="48">
        <v>5000</v>
      </c>
      <c r="J297" s="48">
        <v>0</v>
      </c>
      <c r="K297" s="48">
        <v>5000</v>
      </c>
      <c r="L297" s="57"/>
    </row>
    <row r="298" spans="1:12" x14ac:dyDescent="0.3">
      <c r="A298" s="61" t="s">
        <v>879</v>
      </c>
      <c r="B298" s="59" t="s">
        <v>354</v>
      </c>
      <c r="C298" s="60"/>
      <c r="D298" s="60"/>
      <c r="E298" s="60"/>
      <c r="F298" s="60"/>
      <c r="G298" s="62" t="s">
        <v>880</v>
      </c>
      <c r="H298" s="63">
        <v>0</v>
      </c>
      <c r="I298" s="63">
        <v>5000</v>
      </c>
      <c r="J298" s="63">
        <v>0</v>
      </c>
      <c r="K298" s="63">
        <v>5000</v>
      </c>
      <c r="L298" s="64"/>
    </row>
    <row r="299" spans="1:12" x14ac:dyDescent="0.3">
      <c r="A299" s="65" t="s">
        <v>354</v>
      </c>
      <c r="B299" s="59" t="s">
        <v>354</v>
      </c>
      <c r="C299" s="60"/>
      <c r="D299" s="60"/>
      <c r="E299" s="60"/>
      <c r="F299" s="60"/>
      <c r="G299" s="66" t="s">
        <v>354</v>
      </c>
      <c r="H299" s="67"/>
      <c r="I299" s="67"/>
      <c r="J299" s="67"/>
      <c r="K299" s="67"/>
      <c r="L299" s="68"/>
    </row>
    <row r="300" spans="1:12" x14ac:dyDescent="0.3">
      <c r="A300" s="54" t="s">
        <v>887</v>
      </c>
      <c r="B300" s="59" t="s">
        <v>354</v>
      </c>
      <c r="C300" s="60"/>
      <c r="D300" s="60"/>
      <c r="E300" s="60"/>
      <c r="F300" s="55" t="s">
        <v>888</v>
      </c>
      <c r="G300" s="56"/>
      <c r="H300" s="48">
        <v>0</v>
      </c>
      <c r="I300" s="48">
        <v>23074.52</v>
      </c>
      <c r="J300" s="48">
        <v>0.03</v>
      </c>
      <c r="K300" s="48">
        <v>23074.49</v>
      </c>
      <c r="L300" s="57"/>
    </row>
    <row r="301" spans="1:12" x14ac:dyDescent="0.3">
      <c r="A301" s="61" t="s">
        <v>892</v>
      </c>
      <c r="B301" s="59" t="s">
        <v>354</v>
      </c>
      <c r="C301" s="60"/>
      <c r="D301" s="60"/>
      <c r="E301" s="60"/>
      <c r="F301" s="60"/>
      <c r="G301" s="62" t="s">
        <v>893</v>
      </c>
      <c r="H301" s="63">
        <v>0</v>
      </c>
      <c r="I301" s="63">
        <v>5164.5200000000004</v>
      </c>
      <c r="J301" s="63">
        <v>0</v>
      </c>
      <c r="K301" s="63">
        <v>5164.5200000000004</v>
      </c>
      <c r="L301" s="64"/>
    </row>
    <row r="302" spans="1:12" x14ac:dyDescent="0.3">
      <c r="A302" s="61" t="s">
        <v>894</v>
      </c>
      <c r="B302" s="59" t="s">
        <v>354</v>
      </c>
      <c r="C302" s="60"/>
      <c r="D302" s="60"/>
      <c r="E302" s="60"/>
      <c r="F302" s="60"/>
      <c r="G302" s="62" t="s">
        <v>895</v>
      </c>
      <c r="H302" s="63">
        <v>0</v>
      </c>
      <c r="I302" s="63">
        <v>0</v>
      </c>
      <c r="J302" s="63">
        <v>0.03</v>
      </c>
      <c r="K302" s="63">
        <v>-0.03</v>
      </c>
      <c r="L302" s="64"/>
    </row>
    <row r="303" spans="1:12" x14ac:dyDescent="0.3">
      <c r="A303" s="61" t="s">
        <v>896</v>
      </c>
      <c r="B303" s="59" t="s">
        <v>354</v>
      </c>
      <c r="C303" s="60"/>
      <c r="D303" s="60"/>
      <c r="E303" s="60"/>
      <c r="F303" s="60"/>
      <c r="G303" s="62" t="s">
        <v>897</v>
      </c>
      <c r="H303" s="63">
        <v>0</v>
      </c>
      <c r="I303" s="63">
        <v>17910</v>
      </c>
      <c r="J303" s="63">
        <v>0</v>
      </c>
      <c r="K303" s="63">
        <v>17910</v>
      </c>
      <c r="L303" s="64"/>
    </row>
    <row r="304" spans="1:12" x14ac:dyDescent="0.3">
      <c r="A304" s="65" t="s">
        <v>354</v>
      </c>
      <c r="B304" s="59" t="s">
        <v>354</v>
      </c>
      <c r="C304" s="60"/>
      <c r="D304" s="60"/>
      <c r="E304" s="60"/>
      <c r="F304" s="60"/>
      <c r="G304" s="66" t="s">
        <v>354</v>
      </c>
      <c r="H304" s="67"/>
      <c r="I304" s="67"/>
      <c r="J304" s="67"/>
      <c r="K304" s="67"/>
      <c r="L304" s="68"/>
    </row>
    <row r="305" spans="1:12" x14ac:dyDescent="0.3">
      <c r="A305" s="54" t="s">
        <v>907</v>
      </c>
      <c r="B305" s="58" t="s">
        <v>354</v>
      </c>
      <c r="C305" s="55" t="s">
        <v>908</v>
      </c>
      <c r="D305" s="56"/>
      <c r="E305" s="56"/>
      <c r="F305" s="56"/>
      <c r="G305" s="56"/>
      <c r="H305" s="48">
        <v>0</v>
      </c>
      <c r="I305" s="48">
        <v>12221.82</v>
      </c>
      <c r="J305" s="48">
        <v>769.98</v>
      </c>
      <c r="K305" s="48">
        <v>11451.84</v>
      </c>
      <c r="L305" s="57"/>
    </row>
    <row r="306" spans="1:12" x14ac:dyDescent="0.3">
      <c r="A306" s="54" t="s">
        <v>909</v>
      </c>
      <c r="B306" s="59" t="s">
        <v>354</v>
      </c>
      <c r="C306" s="60"/>
      <c r="D306" s="55" t="s">
        <v>908</v>
      </c>
      <c r="E306" s="56"/>
      <c r="F306" s="56"/>
      <c r="G306" s="56"/>
      <c r="H306" s="48">
        <v>0</v>
      </c>
      <c r="I306" s="48">
        <v>12221.82</v>
      </c>
      <c r="J306" s="48">
        <v>769.98</v>
      </c>
      <c r="K306" s="48">
        <v>11451.84</v>
      </c>
      <c r="L306" s="57"/>
    </row>
    <row r="307" spans="1:12" x14ac:dyDescent="0.3">
      <c r="A307" s="54" t="s">
        <v>910</v>
      </c>
      <c r="B307" s="59" t="s">
        <v>354</v>
      </c>
      <c r="C307" s="60"/>
      <c r="D307" s="60"/>
      <c r="E307" s="55" t="s">
        <v>908</v>
      </c>
      <c r="F307" s="56"/>
      <c r="G307" s="56"/>
      <c r="H307" s="48">
        <v>0</v>
      </c>
      <c r="I307" s="48">
        <v>12221.82</v>
      </c>
      <c r="J307" s="48">
        <v>769.98</v>
      </c>
      <c r="K307" s="48">
        <v>11451.84</v>
      </c>
      <c r="L307" s="57"/>
    </row>
    <row r="308" spans="1:12" x14ac:dyDescent="0.3">
      <c r="A308" s="54" t="s">
        <v>911</v>
      </c>
      <c r="B308" s="59" t="s">
        <v>354</v>
      </c>
      <c r="C308" s="60"/>
      <c r="D308" s="60"/>
      <c r="E308" s="60"/>
      <c r="F308" s="55" t="s">
        <v>912</v>
      </c>
      <c r="G308" s="56"/>
      <c r="H308" s="48">
        <v>0</v>
      </c>
      <c r="I308" s="48">
        <v>3792.39</v>
      </c>
      <c r="J308" s="48">
        <v>769.98</v>
      </c>
      <c r="K308" s="48">
        <v>3022.41</v>
      </c>
      <c r="L308" s="57"/>
    </row>
    <row r="309" spans="1:12" x14ac:dyDescent="0.3">
      <c r="A309" s="61" t="s">
        <v>913</v>
      </c>
      <c r="B309" s="59" t="s">
        <v>354</v>
      </c>
      <c r="C309" s="60"/>
      <c r="D309" s="60"/>
      <c r="E309" s="60"/>
      <c r="F309" s="60"/>
      <c r="G309" s="62" t="s">
        <v>914</v>
      </c>
      <c r="H309" s="63">
        <v>0</v>
      </c>
      <c r="I309" s="63">
        <v>1337.5</v>
      </c>
      <c r="J309" s="63">
        <v>0</v>
      </c>
      <c r="K309" s="63">
        <v>1337.5</v>
      </c>
      <c r="L309" s="64"/>
    </row>
    <row r="310" spans="1:12" x14ac:dyDescent="0.3">
      <c r="A310" s="61" t="s">
        <v>915</v>
      </c>
      <c r="B310" s="59" t="s">
        <v>354</v>
      </c>
      <c r="C310" s="60"/>
      <c r="D310" s="60"/>
      <c r="E310" s="60"/>
      <c r="F310" s="60"/>
      <c r="G310" s="62" t="s">
        <v>916</v>
      </c>
      <c r="H310" s="63">
        <v>0</v>
      </c>
      <c r="I310" s="63">
        <v>2454.89</v>
      </c>
      <c r="J310" s="63">
        <v>769.98</v>
      </c>
      <c r="K310" s="63">
        <v>1684.91</v>
      </c>
      <c r="L310" s="64"/>
    </row>
    <row r="311" spans="1:12" x14ac:dyDescent="0.3">
      <c r="A311" s="65" t="s">
        <v>354</v>
      </c>
      <c r="B311" s="59" t="s">
        <v>354</v>
      </c>
      <c r="C311" s="60"/>
      <c r="D311" s="60"/>
      <c r="E311" s="60"/>
      <c r="F311" s="60"/>
      <c r="G311" s="66" t="s">
        <v>354</v>
      </c>
      <c r="H311" s="67"/>
      <c r="I311" s="67"/>
      <c r="J311" s="67"/>
      <c r="K311" s="67"/>
      <c r="L311" s="68"/>
    </row>
    <row r="312" spans="1:12" x14ac:dyDescent="0.3">
      <c r="A312" s="54" t="s">
        <v>917</v>
      </c>
      <c r="B312" s="59" t="s">
        <v>354</v>
      </c>
      <c r="C312" s="60"/>
      <c r="D312" s="60"/>
      <c r="E312" s="60"/>
      <c r="F312" s="55" t="s">
        <v>918</v>
      </c>
      <c r="G312" s="56"/>
      <c r="H312" s="48">
        <v>0</v>
      </c>
      <c r="I312" s="48">
        <v>8429.43</v>
      </c>
      <c r="J312" s="48">
        <v>0</v>
      </c>
      <c r="K312" s="48">
        <v>8429.43</v>
      </c>
      <c r="L312" s="57"/>
    </row>
    <row r="313" spans="1:12" x14ac:dyDescent="0.3">
      <c r="A313" s="61" t="s">
        <v>921</v>
      </c>
      <c r="B313" s="59" t="s">
        <v>354</v>
      </c>
      <c r="C313" s="60"/>
      <c r="D313" s="60"/>
      <c r="E313" s="60"/>
      <c r="F313" s="60"/>
      <c r="G313" s="62" t="s">
        <v>922</v>
      </c>
      <c r="H313" s="63">
        <v>0</v>
      </c>
      <c r="I313" s="63">
        <v>684</v>
      </c>
      <c r="J313" s="63">
        <v>0</v>
      </c>
      <c r="K313" s="63">
        <v>684</v>
      </c>
      <c r="L313" s="64"/>
    </row>
    <row r="314" spans="1:12" x14ac:dyDescent="0.3">
      <c r="A314" s="61" t="s">
        <v>923</v>
      </c>
      <c r="B314" s="59" t="s">
        <v>354</v>
      </c>
      <c r="C314" s="60"/>
      <c r="D314" s="60"/>
      <c r="E314" s="60"/>
      <c r="F314" s="60"/>
      <c r="G314" s="62" t="s">
        <v>924</v>
      </c>
      <c r="H314" s="63">
        <v>0</v>
      </c>
      <c r="I314" s="63">
        <v>6799.15</v>
      </c>
      <c r="J314" s="63">
        <v>0</v>
      </c>
      <c r="K314" s="63">
        <v>6799.15</v>
      </c>
      <c r="L314" s="64"/>
    </row>
    <row r="315" spans="1:12" x14ac:dyDescent="0.3">
      <c r="A315" s="61" t="s">
        <v>926</v>
      </c>
      <c r="B315" s="59" t="s">
        <v>354</v>
      </c>
      <c r="C315" s="60"/>
      <c r="D315" s="60"/>
      <c r="E315" s="60"/>
      <c r="F315" s="60"/>
      <c r="G315" s="62" t="s">
        <v>927</v>
      </c>
      <c r="H315" s="63">
        <v>0</v>
      </c>
      <c r="I315" s="63">
        <v>946.28</v>
      </c>
      <c r="J315" s="63">
        <v>0</v>
      </c>
      <c r="K315" s="63">
        <v>946.28</v>
      </c>
      <c r="L315" s="64"/>
    </row>
    <row r="316" spans="1:12" x14ac:dyDescent="0.3">
      <c r="A316" s="65" t="s">
        <v>354</v>
      </c>
      <c r="B316" s="59" t="s">
        <v>354</v>
      </c>
      <c r="C316" s="60"/>
      <c r="D316" s="60"/>
      <c r="E316" s="60"/>
      <c r="F316" s="60"/>
      <c r="G316" s="66" t="s">
        <v>354</v>
      </c>
      <c r="H316" s="67"/>
      <c r="I316" s="67"/>
      <c r="J316" s="67"/>
      <c r="K316" s="67"/>
      <c r="L316" s="68"/>
    </row>
    <row r="317" spans="1:12" x14ac:dyDescent="0.3">
      <c r="A317" s="54" t="s">
        <v>936</v>
      </c>
      <c r="B317" s="58" t="s">
        <v>354</v>
      </c>
      <c r="C317" s="55" t="s">
        <v>937</v>
      </c>
      <c r="D317" s="56"/>
      <c r="E317" s="56"/>
      <c r="F317" s="56"/>
      <c r="G317" s="56"/>
      <c r="H317" s="48">
        <v>0</v>
      </c>
      <c r="I317" s="48">
        <v>149906.23000000001</v>
      </c>
      <c r="J317" s="48">
        <v>0</v>
      </c>
      <c r="K317" s="48">
        <v>149906.23000000001</v>
      </c>
      <c r="L317" s="57"/>
    </row>
    <row r="318" spans="1:12" x14ac:dyDescent="0.3">
      <c r="A318" s="54" t="s">
        <v>938</v>
      </c>
      <c r="B318" s="59" t="s">
        <v>354</v>
      </c>
      <c r="C318" s="60"/>
      <c r="D318" s="55" t="s">
        <v>937</v>
      </c>
      <c r="E318" s="56"/>
      <c r="F318" s="56"/>
      <c r="G318" s="56"/>
      <c r="H318" s="48">
        <v>0</v>
      </c>
      <c r="I318" s="48">
        <v>149906.23000000001</v>
      </c>
      <c r="J318" s="48">
        <v>0</v>
      </c>
      <c r="K318" s="48">
        <v>149906.23000000001</v>
      </c>
      <c r="L318" s="57"/>
    </row>
    <row r="319" spans="1:12" x14ac:dyDescent="0.3">
      <c r="A319" s="54" t="s">
        <v>939</v>
      </c>
      <c r="B319" s="59" t="s">
        <v>354</v>
      </c>
      <c r="C319" s="60"/>
      <c r="D319" s="60"/>
      <c r="E319" s="55" t="s">
        <v>937</v>
      </c>
      <c r="F319" s="56"/>
      <c r="G319" s="56"/>
      <c r="H319" s="48">
        <v>0</v>
      </c>
      <c r="I319" s="48">
        <v>149906.23000000001</v>
      </c>
      <c r="J319" s="48">
        <v>0</v>
      </c>
      <c r="K319" s="48">
        <v>149906.23000000001</v>
      </c>
      <c r="L319" s="57"/>
    </row>
    <row r="320" spans="1:12" x14ac:dyDescent="0.3">
      <c r="A320" s="54" t="s">
        <v>940</v>
      </c>
      <c r="B320" s="59" t="s">
        <v>354</v>
      </c>
      <c r="C320" s="60"/>
      <c r="D320" s="60"/>
      <c r="E320" s="60"/>
      <c r="F320" s="55" t="s">
        <v>937</v>
      </c>
      <c r="G320" s="56"/>
      <c r="H320" s="48">
        <v>0</v>
      </c>
      <c r="I320" s="48">
        <v>149906.23000000001</v>
      </c>
      <c r="J320" s="48">
        <v>0</v>
      </c>
      <c r="K320" s="48">
        <v>149906.23000000001</v>
      </c>
      <c r="L320" s="57"/>
    </row>
    <row r="321" spans="1:12" x14ac:dyDescent="0.3">
      <c r="A321" s="61" t="s">
        <v>941</v>
      </c>
      <c r="B321" s="59" t="s">
        <v>354</v>
      </c>
      <c r="C321" s="60"/>
      <c r="D321" s="60"/>
      <c r="E321" s="60"/>
      <c r="F321" s="60"/>
      <c r="G321" s="62" t="s">
        <v>942</v>
      </c>
      <c r="H321" s="63">
        <v>0</v>
      </c>
      <c r="I321" s="63">
        <v>149083.78</v>
      </c>
      <c r="J321" s="63">
        <v>0</v>
      </c>
      <c r="K321" s="63">
        <v>149083.78</v>
      </c>
      <c r="L321" s="64"/>
    </row>
    <row r="322" spans="1:12" x14ac:dyDescent="0.3">
      <c r="A322" s="61" t="s">
        <v>943</v>
      </c>
      <c r="B322" s="59" t="s">
        <v>354</v>
      </c>
      <c r="C322" s="60"/>
      <c r="D322" s="60"/>
      <c r="E322" s="60"/>
      <c r="F322" s="60"/>
      <c r="G322" s="62" t="s">
        <v>944</v>
      </c>
      <c r="H322" s="63">
        <v>0</v>
      </c>
      <c r="I322" s="63">
        <v>822.45</v>
      </c>
      <c r="J322" s="63">
        <v>0</v>
      </c>
      <c r="K322" s="63">
        <v>822.45</v>
      </c>
      <c r="L322" s="64"/>
    </row>
    <row r="323" spans="1:12" x14ac:dyDescent="0.3">
      <c r="A323" s="65" t="s">
        <v>354</v>
      </c>
      <c r="B323" s="59" t="s">
        <v>354</v>
      </c>
      <c r="C323" s="60"/>
      <c r="D323" s="60"/>
      <c r="E323" s="60"/>
      <c r="F323" s="60"/>
      <c r="G323" s="66" t="s">
        <v>354</v>
      </c>
      <c r="H323" s="67"/>
      <c r="I323" s="67"/>
      <c r="J323" s="67"/>
      <c r="K323" s="67"/>
      <c r="L323" s="68"/>
    </row>
    <row r="324" spans="1:12" x14ac:dyDescent="0.3">
      <c r="A324" s="54" t="s">
        <v>945</v>
      </c>
      <c r="B324" s="58" t="s">
        <v>354</v>
      </c>
      <c r="C324" s="55" t="s">
        <v>946</v>
      </c>
      <c r="D324" s="56"/>
      <c r="E324" s="56"/>
      <c r="F324" s="56"/>
      <c r="G324" s="56"/>
      <c r="H324" s="48">
        <v>0</v>
      </c>
      <c r="I324" s="48">
        <v>2014.06</v>
      </c>
      <c r="J324" s="48">
        <v>0</v>
      </c>
      <c r="K324" s="48">
        <v>2014.06</v>
      </c>
      <c r="L324" s="57"/>
    </row>
    <row r="325" spans="1:12" x14ac:dyDescent="0.3">
      <c r="A325" s="54" t="s">
        <v>947</v>
      </c>
      <c r="B325" s="59" t="s">
        <v>354</v>
      </c>
      <c r="C325" s="60"/>
      <c r="D325" s="55" t="s">
        <v>946</v>
      </c>
      <c r="E325" s="56"/>
      <c r="F325" s="56"/>
      <c r="G325" s="56"/>
      <c r="H325" s="48">
        <v>0</v>
      </c>
      <c r="I325" s="48">
        <v>2014.06</v>
      </c>
      <c r="J325" s="48">
        <v>0</v>
      </c>
      <c r="K325" s="48">
        <v>2014.06</v>
      </c>
      <c r="L325" s="57"/>
    </row>
    <row r="326" spans="1:12" x14ac:dyDescent="0.3">
      <c r="A326" s="54" t="s">
        <v>948</v>
      </c>
      <c r="B326" s="59" t="s">
        <v>354</v>
      </c>
      <c r="C326" s="60"/>
      <c r="D326" s="60"/>
      <c r="E326" s="55" t="s">
        <v>946</v>
      </c>
      <c r="F326" s="56"/>
      <c r="G326" s="56"/>
      <c r="H326" s="48">
        <v>0</v>
      </c>
      <c r="I326" s="48">
        <v>2014.06</v>
      </c>
      <c r="J326" s="48">
        <v>0</v>
      </c>
      <c r="K326" s="48">
        <v>2014.06</v>
      </c>
      <c r="L326" s="57"/>
    </row>
    <row r="327" spans="1:12" x14ac:dyDescent="0.3">
      <c r="A327" s="54" t="s">
        <v>949</v>
      </c>
      <c r="B327" s="59" t="s">
        <v>354</v>
      </c>
      <c r="C327" s="60"/>
      <c r="D327" s="60"/>
      <c r="E327" s="60"/>
      <c r="F327" s="55" t="s">
        <v>946</v>
      </c>
      <c r="G327" s="56"/>
      <c r="H327" s="48">
        <v>0</v>
      </c>
      <c r="I327" s="48">
        <v>2014.06</v>
      </c>
      <c r="J327" s="48">
        <v>0</v>
      </c>
      <c r="K327" s="48">
        <v>2014.06</v>
      </c>
      <c r="L327" s="57"/>
    </row>
    <row r="328" spans="1:12" x14ac:dyDescent="0.3">
      <c r="A328" s="61" t="s">
        <v>950</v>
      </c>
      <c r="B328" s="59" t="s">
        <v>354</v>
      </c>
      <c r="C328" s="60"/>
      <c r="D328" s="60"/>
      <c r="E328" s="60"/>
      <c r="F328" s="60"/>
      <c r="G328" s="62" t="s">
        <v>580</v>
      </c>
      <c r="H328" s="63">
        <v>0</v>
      </c>
      <c r="I328" s="63">
        <v>1834.56</v>
      </c>
      <c r="J328" s="63">
        <v>0</v>
      </c>
      <c r="K328" s="63">
        <v>1834.56</v>
      </c>
      <c r="L328" s="64"/>
    </row>
    <row r="329" spans="1:12" x14ac:dyDescent="0.3">
      <c r="A329" s="61" t="s">
        <v>951</v>
      </c>
      <c r="B329" s="59" t="s">
        <v>354</v>
      </c>
      <c r="C329" s="60"/>
      <c r="D329" s="60"/>
      <c r="E329" s="60"/>
      <c r="F329" s="60"/>
      <c r="G329" s="62" t="s">
        <v>578</v>
      </c>
      <c r="H329" s="63">
        <v>0</v>
      </c>
      <c r="I329" s="63">
        <v>179.5</v>
      </c>
      <c r="J329" s="63">
        <v>0</v>
      </c>
      <c r="K329" s="63">
        <v>179.5</v>
      </c>
      <c r="L329" s="64"/>
    </row>
    <row r="330" spans="1:12" x14ac:dyDescent="0.3">
      <c r="A330" s="65" t="s">
        <v>354</v>
      </c>
      <c r="B330" s="59" t="s">
        <v>354</v>
      </c>
      <c r="C330" s="60"/>
      <c r="D330" s="60"/>
      <c r="E330" s="60"/>
      <c r="F330" s="60"/>
      <c r="G330" s="66" t="s">
        <v>354</v>
      </c>
      <c r="H330" s="67"/>
      <c r="I330" s="67"/>
      <c r="J330" s="67"/>
      <c r="K330" s="67"/>
      <c r="L330" s="68"/>
    </row>
    <row r="331" spans="1:12" x14ac:dyDescent="0.3">
      <c r="A331" s="54" t="s">
        <v>952</v>
      </c>
      <c r="B331" s="58" t="s">
        <v>354</v>
      </c>
      <c r="C331" s="55" t="s">
        <v>953</v>
      </c>
      <c r="D331" s="56"/>
      <c r="E331" s="56"/>
      <c r="F331" s="56"/>
      <c r="G331" s="56"/>
      <c r="H331" s="48">
        <v>0</v>
      </c>
      <c r="I331" s="48">
        <v>4017.82</v>
      </c>
      <c r="J331" s="48">
        <v>3270.44</v>
      </c>
      <c r="K331" s="48">
        <v>747.38</v>
      </c>
      <c r="L331" s="57"/>
    </row>
    <row r="332" spans="1:12" x14ac:dyDescent="0.3">
      <c r="A332" s="54" t="s">
        <v>954</v>
      </c>
      <c r="B332" s="59" t="s">
        <v>354</v>
      </c>
      <c r="C332" s="60"/>
      <c r="D332" s="55" t="s">
        <v>953</v>
      </c>
      <c r="E332" s="56"/>
      <c r="F332" s="56"/>
      <c r="G332" s="56"/>
      <c r="H332" s="48">
        <v>0</v>
      </c>
      <c r="I332" s="48">
        <v>4017.82</v>
      </c>
      <c r="J332" s="48">
        <v>3270.44</v>
      </c>
      <c r="K332" s="48">
        <v>747.38</v>
      </c>
      <c r="L332" s="57"/>
    </row>
    <row r="333" spans="1:12" x14ac:dyDescent="0.3">
      <c r="A333" s="54" t="s">
        <v>955</v>
      </c>
      <c r="B333" s="59" t="s">
        <v>354</v>
      </c>
      <c r="C333" s="60"/>
      <c r="D333" s="60"/>
      <c r="E333" s="55" t="s">
        <v>953</v>
      </c>
      <c r="F333" s="56"/>
      <c r="G333" s="56"/>
      <c r="H333" s="48">
        <v>0</v>
      </c>
      <c r="I333" s="48">
        <v>4017.82</v>
      </c>
      <c r="J333" s="48">
        <v>3270.44</v>
      </c>
      <c r="K333" s="48">
        <v>747.38</v>
      </c>
      <c r="L333" s="57"/>
    </row>
    <row r="334" spans="1:12" x14ac:dyDescent="0.3">
      <c r="A334" s="54" t="s">
        <v>956</v>
      </c>
      <c r="B334" s="59" t="s">
        <v>354</v>
      </c>
      <c r="C334" s="60"/>
      <c r="D334" s="60"/>
      <c r="E334" s="60"/>
      <c r="F334" s="55" t="s">
        <v>953</v>
      </c>
      <c r="G334" s="56"/>
      <c r="H334" s="48">
        <v>0</v>
      </c>
      <c r="I334" s="48">
        <v>4017.82</v>
      </c>
      <c r="J334" s="48">
        <v>3270.44</v>
      </c>
      <c r="K334" s="48">
        <v>747.38</v>
      </c>
      <c r="L334" s="57"/>
    </row>
    <row r="335" spans="1:12" x14ac:dyDescent="0.3">
      <c r="A335" s="61" t="s">
        <v>957</v>
      </c>
      <c r="B335" s="59" t="s">
        <v>354</v>
      </c>
      <c r="C335" s="60"/>
      <c r="D335" s="60"/>
      <c r="E335" s="60"/>
      <c r="F335" s="60"/>
      <c r="G335" s="62" t="s">
        <v>953</v>
      </c>
      <c r="H335" s="63">
        <v>0</v>
      </c>
      <c r="I335" s="63">
        <v>4017.82</v>
      </c>
      <c r="J335" s="63">
        <v>3270.44</v>
      </c>
      <c r="K335" s="63">
        <v>747.38</v>
      </c>
      <c r="L335" s="64"/>
    </row>
    <row r="336" spans="1:12" x14ac:dyDescent="0.3">
      <c r="A336" s="65" t="s">
        <v>354</v>
      </c>
      <c r="B336" s="59" t="s">
        <v>354</v>
      </c>
      <c r="C336" s="60"/>
      <c r="D336" s="60"/>
      <c r="E336" s="60"/>
      <c r="F336" s="60"/>
      <c r="G336" s="66" t="s">
        <v>354</v>
      </c>
      <c r="H336" s="67"/>
      <c r="I336" s="67"/>
      <c r="J336" s="67"/>
      <c r="K336" s="67"/>
      <c r="L336" s="68"/>
    </row>
    <row r="337" spans="1:12" x14ac:dyDescent="0.3">
      <c r="A337" s="54" t="s">
        <v>958</v>
      </c>
      <c r="B337" s="58" t="s">
        <v>354</v>
      </c>
      <c r="C337" s="55" t="s">
        <v>959</v>
      </c>
      <c r="D337" s="56"/>
      <c r="E337" s="56"/>
      <c r="F337" s="56"/>
      <c r="G337" s="56"/>
      <c r="H337" s="48">
        <v>0</v>
      </c>
      <c r="I337" s="48">
        <v>23700</v>
      </c>
      <c r="J337" s="48">
        <v>0</v>
      </c>
      <c r="K337" s="48">
        <v>23700</v>
      </c>
      <c r="L337" s="57"/>
    </row>
    <row r="338" spans="1:12" x14ac:dyDescent="0.3">
      <c r="A338" s="54" t="s">
        <v>960</v>
      </c>
      <c r="B338" s="59" t="s">
        <v>354</v>
      </c>
      <c r="C338" s="60"/>
      <c r="D338" s="55" t="s">
        <v>959</v>
      </c>
      <c r="E338" s="56"/>
      <c r="F338" s="56"/>
      <c r="G338" s="56"/>
      <c r="H338" s="48">
        <v>0</v>
      </c>
      <c r="I338" s="48">
        <v>23700</v>
      </c>
      <c r="J338" s="48">
        <v>0</v>
      </c>
      <c r="K338" s="48">
        <v>23700</v>
      </c>
      <c r="L338" s="57"/>
    </row>
    <row r="339" spans="1:12" x14ac:dyDescent="0.3">
      <c r="A339" s="54" t="s">
        <v>961</v>
      </c>
      <c r="B339" s="59" t="s">
        <v>354</v>
      </c>
      <c r="C339" s="60"/>
      <c r="D339" s="60"/>
      <c r="E339" s="55" t="s">
        <v>959</v>
      </c>
      <c r="F339" s="56"/>
      <c r="G339" s="56"/>
      <c r="H339" s="48">
        <v>0</v>
      </c>
      <c r="I339" s="48">
        <v>23700</v>
      </c>
      <c r="J339" s="48">
        <v>0</v>
      </c>
      <c r="K339" s="48">
        <v>23700</v>
      </c>
      <c r="L339" s="57"/>
    </row>
    <row r="340" spans="1:12" x14ac:dyDescent="0.3">
      <c r="A340" s="54" t="s">
        <v>962</v>
      </c>
      <c r="B340" s="59" t="s">
        <v>354</v>
      </c>
      <c r="C340" s="60"/>
      <c r="D340" s="60"/>
      <c r="E340" s="60"/>
      <c r="F340" s="55" t="s">
        <v>959</v>
      </c>
      <c r="G340" s="56"/>
      <c r="H340" s="48">
        <v>0</v>
      </c>
      <c r="I340" s="48">
        <v>23700</v>
      </c>
      <c r="J340" s="48">
        <v>0</v>
      </c>
      <c r="K340" s="48">
        <v>23700</v>
      </c>
      <c r="L340" s="57"/>
    </row>
    <row r="341" spans="1:12" x14ac:dyDescent="0.3">
      <c r="A341" s="61" t="s">
        <v>965</v>
      </c>
      <c r="B341" s="59" t="s">
        <v>354</v>
      </c>
      <c r="C341" s="60"/>
      <c r="D341" s="60"/>
      <c r="E341" s="60"/>
      <c r="F341" s="60"/>
      <c r="G341" s="62" t="s">
        <v>966</v>
      </c>
      <c r="H341" s="63">
        <v>0</v>
      </c>
      <c r="I341" s="63">
        <v>23700</v>
      </c>
      <c r="J341" s="63">
        <v>0</v>
      </c>
      <c r="K341" s="63">
        <v>23700</v>
      </c>
      <c r="L341" s="64"/>
    </row>
    <row r="342" spans="1:12" x14ac:dyDescent="0.3">
      <c r="A342" s="65" t="s">
        <v>354</v>
      </c>
      <c r="B342" s="59" t="s">
        <v>354</v>
      </c>
      <c r="C342" s="60"/>
      <c r="D342" s="60"/>
      <c r="E342" s="60"/>
      <c r="F342" s="60"/>
      <c r="G342" s="66" t="s">
        <v>354</v>
      </c>
      <c r="H342" s="67"/>
      <c r="I342" s="67"/>
      <c r="J342" s="67"/>
      <c r="K342" s="67"/>
      <c r="L342" s="68"/>
    </row>
    <row r="343" spans="1:12" x14ac:dyDescent="0.3">
      <c r="A343" s="54" t="s">
        <v>74</v>
      </c>
      <c r="B343" s="55" t="s">
        <v>969</v>
      </c>
      <c r="C343" s="56"/>
      <c r="D343" s="56"/>
      <c r="E343" s="56"/>
      <c r="F343" s="56"/>
      <c r="G343" s="56"/>
      <c r="H343" s="48">
        <v>0</v>
      </c>
      <c r="I343" s="48">
        <v>0</v>
      </c>
      <c r="J343" s="48">
        <v>3001416.66</v>
      </c>
      <c r="K343" s="48">
        <v>3001416.66</v>
      </c>
      <c r="L343" s="57"/>
    </row>
    <row r="344" spans="1:12" x14ac:dyDescent="0.3">
      <c r="A344" s="54" t="s">
        <v>970</v>
      </c>
      <c r="B344" s="58" t="s">
        <v>354</v>
      </c>
      <c r="C344" s="55" t="s">
        <v>969</v>
      </c>
      <c r="D344" s="56"/>
      <c r="E344" s="56"/>
      <c r="F344" s="56"/>
      <c r="G344" s="56"/>
      <c r="H344" s="48">
        <v>0</v>
      </c>
      <c r="I344" s="48">
        <v>0</v>
      </c>
      <c r="J344" s="48">
        <v>3001416.66</v>
      </c>
      <c r="K344" s="48">
        <v>3001416.66</v>
      </c>
      <c r="L344" s="57"/>
    </row>
    <row r="345" spans="1:12" x14ac:dyDescent="0.3">
      <c r="A345" s="54" t="s">
        <v>971</v>
      </c>
      <c r="B345" s="59" t="s">
        <v>354</v>
      </c>
      <c r="C345" s="60"/>
      <c r="D345" s="55" t="s">
        <v>969</v>
      </c>
      <c r="E345" s="56"/>
      <c r="F345" s="56"/>
      <c r="G345" s="56"/>
      <c r="H345" s="48">
        <v>0</v>
      </c>
      <c r="I345" s="48">
        <v>0</v>
      </c>
      <c r="J345" s="48">
        <v>3001416.66</v>
      </c>
      <c r="K345" s="48">
        <v>3001416.66</v>
      </c>
      <c r="L345" s="57"/>
    </row>
    <row r="346" spans="1:12" x14ac:dyDescent="0.3">
      <c r="A346" s="54" t="s">
        <v>972</v>
      </c>
      <c r="B346" s="59" t="s">
        <v>354</v>
      </c>
      <c r="C346" s="60"/>
      <c r="D346" s="60"/>
      <c r="E346" s="55" t="s">
        <v>973</v>
      </c>
      <c r="F346" s="56"/>
      <c r="G346" s="56"/>
      <c r="H346" s="48">
        <v>0</v>
      </c>
      <c r="I346" s="48">
        <v>0</v>
      </c>
      <c r="J346" s="48">
        <v>2883237.7</v>
      </c>
      <c r="K346" s="48">
        <v>2883237.7</v>
      </c>
      <c r="L346" s="57"/>
    </row>
    <row r="347" spans="1:12" x14ac:dyDescent="0.3">
      <c r="A347" s="54" t="s">
        <v>974</v>
      </c>
      <c r="B347" s="59" t="s">
        <v>354</v>
      </c>
      <c r="C347" s="60"/>
      <c r="D347" s="60"/>
      <c r="E347" s="60"/>
      <c r="F347" s="55" t="s">
        <v>973</v>
      </c>
      <c r="G347" s="56"/>
      <c r="H347" s="48">
        <v>0</v>
      </c>
      <c r="I347" s="48">
        <v>0</v>
      </c>
      <c r="J347" s="48">
        <v>2883237.7</v>
      </c>
      <c r="K347" s="48">
        <v>2883237.7</v>
      </c>
      <c r="L347" s="57"/>
    </row>
    <row r="348" spans="1:12" x14ac:dyDescent="0.3">
      <c r="A348" s="61" t="s">
        <v>975</v>
      </c>
      <c r="B348" s="59" t="s">
        <v>354</v>
      </c>
      <c r="C348" s="60"/>
      <c r="D348" s="60"/>
      <c r="E348" s="60"/>
      <c r="F348" s="60"/>
      <c r="G348" s="62" t="s">
        <v>976</v>
      </c>
      <c r="H348" s="63">
        <v>0</v>
      </c>
      <c r="I348" s="63">
        <v>0</v>
      </c>
      <c r="J348" s="63">
        <v>2883237.7</v>
      </c>
      <c r="K348" s="63">
        <v>2883237.7</v>
      </c>
      <c r="L348" s="64"/>
    </row>
    <row r="349" spans="1:12" x14ac:dyDescent="0.3">
      <c r="A349" s="65" t="s">
        <v>354</v>
      </c>
      <c r="B349" s="59" t="s">
        <v>354</v>
      </c>
      <c r="C349" s="60"/>
      <c r="D349" s="60"/>
      <c r="E349" s="60"/>
      <c r="F349" s="60"/>
      <c r="G349" s="66" t="s">
        <v>354</v>
      </c>
      <c r="H349" s="67"/>
      <c r="I349" s="67"/>
      <c r="J349" s="67"/>
      <c r="K349" s="67"/>
      <c r="L349" s="68"/>
    </row>
    <row r="350" spans="1:12" x14ac:dyDescent="0.3">
      <c r="A350" s="54" t="s">
        <v>977</v>
      </c>
      <c r="B350" s="59" t="s">
        <v>354</v>
      </c>
      <c r="C350" s="60"/>
      <c r="D350" s="60"/>
      <c r="E350" s="55" t="s">
        <v>978</v>
      </c>
      <c r="F350" s="56"/>
      <c r="G350" s="56"/>
      <c r="H350" s="48">
        <v>0</v>
      </c>
      <c r="I350" s="48">
        <v>0</v>
      </c>
      <c r="J350" s="48">
        <v>24022.43</v>
      </c>
      <c r="K350" s="48">
        <v>24022.43</v>
      </c>
      <c r="L350" s="57"/>
    </row>
    <row r="351" spans="1:12" x14ac:dyDescent="0.3">
      <c r="A351" s="54" t="s">
        <v>983</v>
      </c>
      <c r="B351" s="59" t="s">
        <v>354</v>
      </c>
      <c r="C351" s="60"/>
      <c r="D351" s="60"/>
      <c r="E351" s="60"/>
      <c r="F351" s="55" t="s">
        <v>984</v>
      </c>
      <c r="G351" s="56"/>
      <c r="H351" s="48">
        <v>0</v>
      </c>
      <c r="I351" s="48">
        <v>0</v>
      </c>
      <c r="J351" s="48">
        <v>24022.43</v>
      </c>
      <c r="K351" s="48">
        <v>24022.43</v>
      </c>
      <c r="L351" s="57"/>
    </row>
    <row r="352" spans="1:12" x14ac:dyDescent="0.3">
      <c r="A352" s="61" t="s">
        <v>985</v>
      </c>
      <c r="B352" s="59" t="s">
        <v>354</v>
      </c>
      <c r="C352" s="60"/>
      <c r="D352" s="60"/>
      <c r="E352" s="60"/>
      <c r="F352" s="60"/>
      <c r="G352" s="62" t="s">
        <v>986</v>
      </c>
      <c r="H352" s="63">
        <v>0</v>
      </c>
      <c r="I352" s="63">
        <v>0</v>
      </c>
      <c r="J352" s="63">
        <v>24022.43</v>
      </c>
      <c r="K352" s="63">
        <v>24022.43</v>
      </c>
      <c r="L352" s="64"/>
    </row>
    <row r="353" spans="1:12" x14ac:dyDescent="0.3">
      <c r="A353" s="65" t="s">
        <v>354</v>
      </c>
      <c r="B353" s="59" t="s">
        <v>354</v>
      </c>
      <c r="C353" s="60"/>
      <c r="D353" s="60"/>
      <c r="E353" s="60"/>
      <c r="F353" s="60"/>
      <c r="G353" s="66" t="s">
        <v>354</v>
      </c>
      <c r="H353" s="67"/>
      <c r="I353" s="67"/>
      <c r="J353" s="67"/>
      <c r="K353" s="67"/>
      <c r="L353" s="68"/>
    </row>
    <row r="354" spans="1:12" x14ac:dyDescent="0.3">
      <c r="A354" s="54" t="s">
        <v>987</v>
      </c>
      <c r="B354" s="59" t="s">
        <v>354</v>
      </c>
      <c r="C354" s="60"/>
      <c r="D354" s="60"/>
      <c r="E354" s="55" t="s">
        <v>988</v>
      </c>
      <c r="F354" s="56"/>
      <c r="G354" s="56"/>
      <c r="H354" s="48">
        <v>0</v>
      </c>
      <c r="I354" s="48">
        <v>0</v>
      </c>
      <c r="J354" s="48">
        <v>92197.48</v>
      </c>
      <c r="K354" s="48">
        <v>92197.48</v>
      </c>
      <c r="L354" s="57"/>
    </row>
    <row r="355" spans="1:12" x14ac:dyDescent="0.3">
      <c r="A355" s="54" t="s">
        <v>989</v>
      </c>
      <c r="B355" s="59" t="s">
        <v>354</v>
      </c>
      <c r="C355" s="60"/>
      <c r="D355" s="60"/>
      <c r="E355" s="60"/>
      <c r="F355" s="55" t="s">
        <v>988</v>
      </c>
      <c r="G355" s="56"/>
      <c r="H355" s="48">
        <v>0</v>
      </c>
      <c r="I355" s="48">
        <v>0</v>
      </c>
      <c r="J355" s="48">
        <v>92197.48</v>
      </c>
      <c r="K355" s="48">
        <v>92197.48</v>
      </c>
      <c r="L355" s="57"/>
    </row>
    <row r="356" spans="1:12" x14ac:dyDescent="0.3">
      <c r="A356" s="61" t="s">
        <v>990</v>
      </c>
      <c r="B356" s="59" t="s">
        <v>354</v>
      </c>
      <c r="C356" s="60"/>
      <c r="D356" s="60"/>
      <c r="E356" s="60"/>
      <c r="F356" s="60"/>
      <c r="G356" s="62" t="s">
        <v>991</v>
      </c>
      <c r="H356" s="63">
        <v>0</v>
      </c>
      <c r="I356" s="63">
        <v>0</v>
      </c>
      <c r="J356" s="63">
        <v>92107.81</v>
      </c>
      <c r="K356" s="63">
        <v>92107.81</v>
      </c>
      <c r="L356" s="64"/>
    </row>
    <row r="357" spans="1:12" x14ac:dyDescent="0.3">
      <c r="A357" s="61" t="s">
        <v>992</v>
      </c>
      <c r="B357" s="59" t="s">
        <v>354</v>
      </c>
      <c r="C357" s="60"/>
      <c r="D357" s="60"/>
      <c r="E357" s="60"/>
      <c r="F357" s="60"/>
      <c r="G357" s="62" t="s">
        <v>993</v>
      </c>
      <c r="H357" s="63">
        <v>0</v>
      </c>
      <c r="I357" s="63">
        <v>0</v>
      </c>
      <c r="J357" s="63">
        <v>89.67</v>
      </c>
      <c r="K357" s="63">
        <v>89.67</v>
      </c>
      <c r="L357" s="64"/>
    </row>
    <row r="358" spans="1:12" x14ac:dyDescent="0.3">
      <c r="A358" s="65" t="s">
        <v>354</v>
      </c>
      <c r="B358" s="59" t="s">
        <v>354</v>
      </c>
      <c r="C358" s="60"/>
      <c r="D358" s="60"/>
      <c r="E358" s="60"/>
      <c r="F358" s="60"/>
      <c r="G358" s="66" t="s">
        <v>354</v>
      </c>
      <c r="H358" s="67"/>
      <c r="I358" s="67"/>
      <c r="J358" s="67"/>
      <c r="K358" s="67"/>
      <c r="L358" s="68"/>
    </row>
    <row r="359" spans="1:12" x14ac:dyDescent="0.3">
      <c r="A359" s="54" t="s">
        <v>994</v>
      </c>
      <c r="B359" s="59" t="s">
        <v>354</v>
      </c>
      <c r="C359" s="60"/>
      <c r="D359" s="60"/>
      <c r="E359" s="55" t="s">
        <v>995</v>
      </c>
      <c r="F359" s="56"/>
      <c r="G359" s="56"/>
      <c r="H359" s="48">
        <v>0</v>
      </c>
      <c r="I359" s="48">
        <v>0</v>
      </c>
      <c r="J359" s="48">
        <v>1959.05</v>
      </c>
      <c r="K359" s="48">
        <v>1959.05</v>
      </c>
      <c r="L359" s="57"/>
    </row>
    <row r="360" spans="1:12" x14ac:dyDescent="0.3">
      <c r="A360" s="54" t="s">
        <v>996</v>
      </c>
      <c r="B360" s="59" t="s">
        <v>354</v>
      </c>
      <c r="C360" s="60"/>
      <c r="D360" s="60"/>
      <c r="E360" s="60"/>
      <c r="F360" s="55" t="s">
        <v>995</v>
      </c>
      <c r="G360" s="56"/>
      <c r="H360" s="48">
        <v>0</v>
      </c>
      <c r="I360" s="48">
        <v>0</v>
      </c>
      <c r="J360" s="48">
        <v>1959.05</v>
      </c>
      <c r="K360" s="48">
        <v>1959.05</v>
      </c>
      <c r="L360" s="57"/>
    </row>
    <row r="361" spans="1:12" x14ac:dyDescent="0.3">
      <c r="A361" s="61" t="s">
        <v>997</v>
      </c>
      <c r="B361" s="59" t="s">
        <v>354</v>
      </c>
      <c r="C361" s="60"/>
      <c r="D361" s="60"/>
      <c r="E361" s="60"/>
      <c r="F361" s="60"/>
      <c r="G361" s="62" t="s">
        <v>998</v>
      </c>
      <c r="H361" s="63">
        <v>0</v>
      </c>
      <c r="I361" s="63">
        <v>0</v>
      </c>
      <c r="J361" s="63">
        <v>1959.05</v>
      </c>
      <c r="K361" s="63">
        <v>1959.05</v>
      </c>
      <c r="L361" s="64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E8A45-06A7-4CBE-8A2D-1A294722D9CE}">
  <dimension ref="A1:L465"/>
  <sheetViews>
    <sheetView topLeftCell="A391" workbookViewId="0">
      <selection activeCell="L405" sqref="L405"/>
    </sheetView>
  </sheetViews>
  <sheetFormatPr defaultRowHeight="14.4" x14ac:dyDescent="0.3"/>
  <cols>
    <col min="1" max="1" width="16" style="103" bestFit="1" customWidth="1"/>
    <col min="2" max="6" width="1.6640625" style="103" customWidth="1"/>
    <col min="7" max="7" width="51.33203125" style="103" bestFit="1" customWidth="1"/>
    <col min="8" max="8" width="15" style="104" bestFit="1" customWidth="1"/>
    <col min="9" max="11" width="14.33203125" style="104" bestFit="1" customWidth="1"/>
    <col min="12" max="256" width="13.5546875" style="103" customWidth="1"/>
    <col min="257" max="257" width="16" style="103" bestFit="1" customWidth="1"/>
    <col min="258" max="262" width="1.6640625" style="103" customWidth="1"/>
    <col min="263" max="263" width="51.33203125" style="103" bestFit="1" customWidth="1"/>
    <col min="264" max="264" width="15" style="103" bestFit="1" customWidth="1"/>
    <col min="265" max="267" width="14.33203125" style="103" bestFit="1" customWidth="1"/>
    <col min="268" max="512" width="13.5546875" style="103" customWidth="1"/>
    <col min="513" max="513" width="16" style="103" bestFit="1" customWidth="1"/>
    <col min="514" max="518" width="1.6640625" style="103" customWidth="1"/>
    <col min="519" max="519" width="51.33203125" style="103" bestFit="1" customWidth="1"/>
    <col min="520" max="520" width="15" style="103" bestFit="1" customWidth="1"/>
    <col min="521" max="523" width="14.33203125" style="103" bestFit="1" customWidth="1"/>
    <col min="524" max="768" width="13.5546875" style="103" customWidth="1"/>
    <col min="769" max="769" width="16" style="103" bestFit="1" customWidth="1"/>
    <col min="770" max="774" width="1.6640625" style="103" customWidth="1"/>
    <col min="775" max="775" width="51.33203125" style="103" bestFit="1" customWidth="1"/>
    <col min="776" max="776" width="15" style="103" bestFit="1" customWidth="1"/>
    <col min="777" max="779" width="14.33203125" style="103" bestFit="1" customWidth="1"/>
    <col min="780" max="1024" width="13.5546875" style="103" customWidth="1"/>
    <col min="1025" max="1025" width="16" style="103" bestFit="1" customWidth="1"/>
    <col min="1026" max="1030" width="1.6640625" style="103" customWidth="1"/>
    <col min="1031" max="1031" width="51.33203125" style="103" bestFit="1" customWidth="1"/>
    <col min="1032" max="1032" width="15" style="103" bestFit="1" customWidth="1"/>
    <col min="1033" max="1035" width="14.33203125" style="103" bestFit="1" customWidth="1"/>
    <col min="1036" max="1280" width="13.5546875" style="103" customWidth="1"/>
    <col min="1281" max="1281" width="16" style="103" bestFit="1" customWidth="1"/>
    <col min="1282" max="1286" width="1.6640625" style="103" customWidth="1"/>
    <col min="1287" max="1287" width="51.33203125" style="103" bestFit="1" customWidth="1"/>
    <col min="1288" max="1288" width="15" style="103" bestFit="1" customWidth="1"/>
    <col min="1289" max="1291" width="14.33203125" style="103" bestFit="1" customWidth="1"/>
    <col min="1292" max="1536" width="13.5546875" style="103" customWidth="1"/>
    <col min="1537" max="1537" width="16" style="103" bestFit="1" customWidth="1"/>
    <col min="1538" max="1542" width="1.6640625" style="103" customWidth="1"/>
    <col min="1543" max="1543" width="51.33203125" style="103" bestFit="1" customWidth="1"/>
    <col min="1544" max="1544" width="15" style="103" bestFit="1" customWidth="1"/>
    <col min="1545" max="1547" width="14.33203125" style="103" bestFit="1" customWidth="1"/>
    <col min="1548" max="1792" width="13.5546875" style="103" customWidth="1"/>
    <col min="1793" max="1793" width="16" style="103" bestFit="1" customWidth="1"/>
    <col min="1794" max="1798" width="1.6640625" style="103" customWidth="1"/>
    <col min="1799" max="1799" width="51.33203125" style="103" bestFit="1" customWidth="1"/>
    <col min="1800" max="1800" width="15" style="103" bestFit="1" customWidth="1"/>
    <col min="1801" max="1803" width="14.33203125" style="103" bestFit="1" customWidth="1"/>
    <col min="1804" max="2048" width="13.5546875" style="103" customWidth="1"/>
    <col min="2049" max="2049" width="16" style="103" bestFit="1" customWidth="1"/>
    <col min="2050" max="2054" width="1.6640625" style="103" customWidth="1"/>
    <col min="2055" max="2055" width="51.33203125" style="103" bestFit="1" customWidth="1"/>
    <col min="2056" max="2056" width="15" style="103" bestFit="1" customWidth="1"/>
    <col min="2057" max="2059" width="14.33203125" style="103" bestFit="1" customWidth="1"/>
    <col min="2060" max="2304" width="13.5546875" style="103" customWidth="1"/>
    <col min="2305" max="2305" width="16" style="103" bestFit="1" customWidth="1"/>
    <col min="2306" max="2310" width="1.6640625" style="103" customWidth="1"/>
    <col min="2311" max="2311" width="51.33203125" style="103" bestFit="1" customWidth="1"/>
    <col min="2312" max="2312" width="15" style="103" bestFit="1" customWidth="1"/>
    <col min="2313" max="2315" width="14.33203125" style="103" bestFit="1" customWidth="1"/>
    <col min="2316" max="2560" width="13.5546875" style="103" customWidth="1"/>
    <col min="2561" max="2561" width="16" style="103" bestFit="1" customWidth="1"/>
    <col min="2562" max="2566" width="1.6640625" style="103" customWidth="1"/>
    <col min="2567" max="2567" width="51.33203125" style="103" bestFit="1" customWidth="1"/>
    <col min="2568" max="2568" width="15" style="103" bestFit="1" customWidth="1"/>
    <col min="2569" max="2571" width="14.33203125" style="103" bestFit="1" customWidth="1"/>
    <col min="2572" max="2816" width="13.5546875" style="103" customWidth="1"/>
    <col min="2817" max="2817" width="16" style="103" bestFit="1" customWidth="1"/>
    <col min="2818" max="2822" width="1.6640625" style="103" customWidth="1"/>
    <col min="2823" max="2823" width="51.33203125" style="103" bestFit="1" customWidth="1"/>
    <col min="2824" max="2824" width="15" style="103" bestFit="1" customWidth="1"/>
    <col min="2825" max="2827" width="14.33203125" style="103" bestFit="1" customWidth="1"/>
    <col min="2828" max="3072" width="13.5546875" style="103" customWidth="1"/>
    <col min="3073" max="3073" width="16" style="103" bestFit="1" customWidth="1"/>
    <col min="3074" max="3078" width="1.6640625" style="103" customWidth="1"/>
    <col min="3079" max="3079" width="51.33203125" style="103" bestFit="1" customWidth="1"/>
    <col min="3080" max="3080" width="15" style="103" bestFit="1" customWidth="1"/>
    <col min="3081" max="3083" width="14.33203125" style="103" bestFit="1" customWidth="1"/>
    <col min="3084" max="3328" width="13.5546875" style="103" customWidth="1"/>
    <col min="3329" max="3329" width="16" style="103" bestFit="1" customWidth="1"/>
    <col min="3330" max="3334" width="1.6640625" style="103" customWidth="1"/>
    <col min="3335" max="3335" width="51.33203125" style="103" bestFit="1" customWidth="1"/>
    <col min="3336" max="3336" width="15" style="103" bestFit="1" customWidth="1"/>
    <col min="3337" max="3339" width="14.33203125" style="103" bestFit="1" customWidth="1"/>
    <col min="3340" max="3584" width="13.5546875" style="103" customWidth="1"/>
    <col min="3585" max="3585" width="16" style="103" bestFit="1" customWidth="1"/>
    <col min="3586" max="3590" width="1.6640625" style="103" customWidth="1"/>
    <col min="3591" max="3591" width="51.33203125" style="103" bestFit="1" customWidth="1"/>
    <col min="3592" max="3592" width="15" style="103" bestFit="1" customWidth="1"/>
    <col min="3593" max="3595" width="14.33203125" style="103" bestFit="1" customWidth="1"/>
    <col min="3596" max="3840" width="13.5546875" style="103" customWidth="1"/>
    <col min="3841" max="3841" width="16" style="103" bestFit="1" customWidth="1"/>
    <col min="3842" max="3846" width="1.6640625" style="103" customWidth="1"/>
    <col min="3847" max="3847" width="51.33203125" style="103" bestFit="1" customWidth="1"/>
    <col min="3848" max="3848" width="15" style="103" bestFit="1" customWidth="1"/>
    <col min="3849" max="3851" width="14.33203125" style="103" bestFit="1" customWidth="1"/>
    <col min="3852" max="4096" width="13.5546875" style="103" customWidth="1"/>
    <col min="4097" max="4097" width="16" style="103" bestFit="1" customWidth="1"/>
    <col min="4098" max="4102" width="1.6640625" style="103" customWidth="1"/>
    <col min="4103" max="4103" width="51.33203125" style="103" bestFit="1" customWidth="1"/>
    <col min="4104" max="4104" width="15" style="103" bestFit="1" customWidth="1"/>
    <col min="4105" max="4107" width="14.33203125" style="103" bestFit="1" customWidth="1"/>
    <col min="4108" max="4352" width="13.5546875" style="103" customWidth="1"/>
    <col min="4353" max="4353" width="16" style="103" bestFit="1" customWidth="1"/>
    <col min="4354" max="4358" width="1.6640625" style="103" customWidth="1"/>
    <col min="4359" max="4359" width="51.33203125" style="103" bestFit="1" customWidth="1"/>
    <col min="4360" max="4360" width="15" style="103" bestFit="1" customWidth="1"/>
    <col min="4361" max="4363" width="14.33203125" style="103" bestFit="1" customWidth="1"/>
    <col min="4364" max="4608" width="13.5546875" style="103" customWidth="1"/>
    <col min="4609" max="4609" width="16" style="103" bestFit="1" customWidth="1"/>
    <col min="4610" max="4614" width="1.6640625" style="103" customWidth="1"/>
    <col min="4615" max="4615" width="51.33203125" style="103" bestFit="1" customWidth="1"/>
    <col min="4616" max="4616" width="15" style="103" bestFit="1" customWidth="1"/>
    <col min="4617" max="4619" width="14.33203125" style="103" bestFit="1" customWidth="1"/>
    <col min="4620" max="4864" width="13.5546875" style="103" customWidth="1"/>
    <col min="4865" max="4865" width="16" style="103" bestFit="1" customWidth="1"/>
    <col min="4866" max="4870" width="1.6640625" style="103" customWidth="1"/>
    <col min="4871" max="4871" width="51.33203125" style="103" bestFit="1" customWidth="1"/>
    <col min="4872" max="4872" width="15" style="103" bestFit="1" customWidth="1"/>
    <col min="4873" max="4875" width="14.33203125" style="103" bestFit="1" customWidth="1"/>
    <col min="4876" max="5120" width="13.5546875" style="103" customWidth="1"/>
    <col min="5121" max="5121" width="16" style="103" bestFit="1" customWidth="1"/>
    <col min="5122" max="5126" width="1.6640625" style="103" customWidth="1"/>
    <col min="5127" max="5127" width="51.33203125" style="103" bestFit="1" customWidth="1"/>
    <col min="5128" max="5128" width="15" style="103" bestFit="1" customWidth="1"/>
    <col min="5129" max="5131" width="14.33203125" style="103" bestFit="1" customWidth="1"/>
    <col min="5132" max="5376" width="13.5546875" style="103" customWidth="1"/>
    <col min="5377" max="5377" width="16" style="103" bestFit="1" customWidth="1"/>
    <col min="5378" max="5382" width="1.6640625" style="103" customWidth="1"/>
    <col min="5383" max="5383" width="51.33203125" style="103" bestFit="1" customWidth="1"/>
    <col min="5384" max="5384" width="15" style="103" bestFit="1" customWidth="1"/>
    <col min="5385" max="5387" width="14.33203125" style="103" bestFit="1" customWidth="1"/>
    <col min="5388" max="5632" width="13.5546875" style="103" customWidth="1"/>
    <col min="5633" max="5633" width="16" style="103" bestFit="1" customWidth="1"/>
    <col min="5634" max="5638" width="1.6640625" style="103" customWidth="1"/>
    <col min="5639" max="5639" width="51.33203125" style="103" bestFit="1" customWidth="1"/>
    <col min="5640" max="5640" width="15" style="103" bestFit="1" customWidth="1"/>
    <col min="5641" max="5643" width="14.33203125" style="103" bestFit="1" customWidth="1"/>
    <col min="5644" max="5888" width="13.5546875" style="103" customWidth="1"/>
    <col min="5889" max="5889" width="16" style="103" bestFit="1" customWidth="1"/>
    <col min="5890" max="5894" width="1.6640625" style="103" customWidth="1"/>
    <col min="5895" max="5895" width="51.33203125" style="103" bestFit="1" customWidth="1"/>
    <col min="5896" max="5896" width="15" style="103" bestFit="1" customWidth="1"/>
    <col min="5897" max="5899" width="14.33203125" style="103" bestFit="1" customWidth="1"/>
    <col min="5900" max="6144" width="13.5546875" style="103" customWidth="1"/>
    <col min="6145" max="6145" width="16" style="103" bestFit="1" customWidth="1"/>
    <col min="6146" max="6150" width="1.6640625" style="103" customWidth="1"/>
    <col min="6151" max="6151" width="51.33203125" style="103" bestFit="1" customWidth="1"/>
    <col min="6152" max="6152" width="15" style="103" bestFit="1" customWidth="1"/>
    <col min="6153" max="6155" width="14.33203125" style="103" bestFit="1" customWidth="1"/>
    <col min="6156" max="6400" width="13.5546875" style="103" customWidth="1"/>
    <col min="6401" max="6401" width="16" style="103" bestFit="1" customWidth="1"/>
    <col min="6402" max="6406" width="1.6640625" style="103" customWidth="1"/>
    <col min="6407" max="6407" width="51.33203125" style="103" bestFit="1" customWidth="1"/>
    <col min="6408" max="6408" width="15" style="103" bestFit="1" customWidth="1"/>
    <col min="6409" max="6411" width="14.33203125" style="103" bestFit="1" customWidth="1"/>
    <col min="6412" max="6656" width="13.5546875" style="103" customWidth="1"/>
    <col min="6657" max="6657" width="16" style="103" bestFit="1" customWidth="1"/>
    <col min="6658" max="6662" width="1.6640625" style="103" customWidth="1"/>
    <col min="6663" max="6663" width="51.33203125" style="103" bestFit="1" customWidth="1"/>
    <col min="6664" max="6664" width="15" style="103" bestFit="1" customWidth="1"/>
    <col min="6665" max="6667" width="14.33203125" style="103" bestFit="1" customWidth="1"/>
    <col min="6668" max="6912" width="13.5546875" style="103" customWidth="1"/>
    <col min="6913" max="6913" width="16" style="103" bestFit="1" customWidth="1"/>
    <col min="6914" max="6918" width="1.6640625" style="103" customWidth="1"/>
    <col min="6919" max="6919" width="51.33203125" style="103" bestFit="1" customWidth="1"/>
    <col min="6920" max="6920" width="15" style="103" bestFit="1" customWidth="1"/>
    <col min="6921" max="6923" width="14.33203125" style="103" bestFit="1" customWidth="1"/>
    <col min="6924" max="7168" width="13.5546875" style="103" customWidth="1"/>
    <col min="7169" max="7169" width="16" style="103" bestFit="1" customWidth="1"/>
    <col min="7170" max="7174" width="1.6640625" style="103" customWidth="1"/>
    <col min="7175" max="7175" width="51.33203125" style="103" bestFit="1" customWidth="1"/>
    <col min="7176" max="7176" width="15" style="103" bestFit="1" customWidth="1"/>
    <col min="7177" max="7179" width="14.33203125" style="103" bestFit="1" customWidth="1"/>
    <col min="7180" max="7424" width="13.5546875" style="103" customWidth="1"/>
    <col min="7425" max="7425" width="16" style="103" bestFit="1" customWidth="1"/>
    <col min="7426" max="7430" width="1.6640625" style="103" customWidth="1"/>
    <col min="7431" max="7431" width="51.33203125" style="103" bestFit="1" customWidth="1"/>
    <col min="7432" max="7432" width="15" style="103" bestFit="1" customWidth="1"/>
    <col min="7433" max="7435" width="14.33203125" style="103" bestFit="1" customWidth="1"/>
    <col min="7436" max="7680" width="13.5546875" style="103" customWidth="1"/>
    <col min="7681" max="7681" width="16" style="103" bestFit="1" customWidth="1"/>
    <col min="7682" max="7686" width="1.6640625" style="103" customWidth="1"/>
    <col min="7687" max="7687" width="51.33203125" style="103" bestFit="1" customWidth="1"/>
    <col min="7688" max="7688" width="15" style="103" bestFit="1" customWidth="1"/>
    <col min="7689" max="7691" width="14.33203125" style="103" bestFit="1" customWidth="1"/>
    <col min="7692" max="7936" width="13.5546875" style="103" customWidth="1"/>
    <col min="7937" max="7937" width="16" style="103" bestFit="1" customWidth="1"/>
    <col min="7938" max="7942" width="1.6640625" style="103" customWidth="1"/>
    <col min="7943" max="7943" width="51.33203125" style="103" bestFit="1" customWidth="1"/>
    <col min="7944" max="7944" width="15" style="103" bestFit="1" customWidth="1"/>
    <col min="7945" max="7947" width="14.33203125" style="103" bestFit="1" customWidth="1"/>
    <col min="7948" max="8192" width="13.5546875" style="103" customWidth="1"/>
    <col min="8193" max="8193" width="16" style="103" bestFit="1" customWidth="1"/>
    <col min="8194" max="8198" width="1.6640625" style="103" customWidth="1"/>
    <col min="8199" max="8199" width="51.33203125" style="103" bestFit="1" customWidth="1"/>
    <col min="8200" max="8200" width="15" style="103" bestFit="1" customWidth="1"/>
    <col min="8201" max="8203" width="14.33203125" style="103" bestFit="1" customWidth="1"/>
    <col min="8204" max="8448" width="13.5546875" style="103" customWidth="1"/>
    <col min="8449" max="8449" width="16" style="103" bestFit="1" customWidth="1"/>
    <col min="8450" max="8454" width="1.6640625" style="103" customWidth="1"/>
    <col min="8455" max="8455" width="51.33203125" style="103" bestFit="1" customWidth="1"/>
    <col min="8456" max="8456" width="15" style="103" bestFit="1" customWidth="1"/>
    <col min="8457" max="8459" width="14.33203125" style="103" bestFit="1" customWidth="1"/>
    <col min="8460" max="8704" width="13.5546875" style="103" customWidth="1"/>
    <col min="8705" max="8705" width="16" style="103" bestFit="1" customWidth="1"/>
    <col min="8706" max="8710" width="1.6640625" style="103" customWidth="1"/>
    <col min="8711" max="8711" width="51.33203125" style="103" bestFit="1" customWidth="1"/>
    <col min="8712" max="8712" width="15" style="103" bestFit="1" customWidth="1"/>
    <col min="8713" max="8715" width="14.33203125" style="103" bestFit="1" customWidth="1"/>
    <col min="8716" max="8960" width="13.5546875" style="103" customWidth="1"/>
    <col min="8961" max="8961" width="16" style="103" bestFit="1" customWidth="1"/>
    <col min="8962" max="8966" width="1.6640625" style="103" customWidth="1"/>
    <col min="8967" max="8967" width="51.33203125" style="103" bestFit="1" customWidth="1"/>
    <col min="8968" max="8968" width="15" style="103" bestFit="1" customWidth="1"/>
    <col min="8969" max="8971" width="14.33203125" style="103" bestFit="1" customWidth="1"/>
    <col min="8972" max="9216" width="13.5546875" style="103" customWidth="1"/>
    <col min="9217" max="9217" width="16" style="103" bestFit="1" customWidth="1"/>
    <col min="9218" max="9222" width="1.6640625" style="103" customWidth="1"/>
    <col min="9223" max="9223" width="51.33203125" style="103" bestFit="1" customWidth="1"/>
    <col min="9224" max="9224" width="15" style="103" bestFit="1" customWidth="1"/>
    <col min="9225" max="9227" width="14.33203125" style="103" bestFit="1" customWidth="1"/>
    <col min="9228" max="9472" width="13.5546875" style="103" customWidth="1"/>
    <col min="9473" max="9473" width="16" style="103" bestFit="1" customWidth="1"/>
    <col min="9474" max="9478" width="1.6640625" style="103" customWidth="1"/>
    <col min="9479" max="9479" width="51.33203125" style="103" bestFit="1" customWidth="1"/>
    <col min="9480" max="9480" width="15" style="103" bestFit="1" customWidth="1"/>
    <col min="9481" max="9483" width="14.33203125" style="103" bestFit="1" customWidth="1"/>
    <col min="9484" max="9728" width="13.5546875" style="103" customWidth="1"/>
    <col min="9729" max="9729" width="16" style="103" bestFit="1" customWidth="1"/>
    <col min="9730" max="9734" width="1.6640625" style="103" customWidth="1"/>
    <col min="9735" max="9735" width="51.33203125" style="103" bestFit="1" customWidth="1"/>
    <col min="9736" max="9736" width="15" style="103" bestFit="1" customWidth="1"/>
    <col min="9737" max="9739" width="14.33203125" style="103" bestFit="1" customWidth="1"/>
    <col min="9740" max="9984" width="13.5546875" style="103" customWidth="1"/>
    <col min="9985" max="9985" width="16" style="103" bestFit="1" customWidth="1"/>
    <col min="9986" max="9990" width="1.6640625" style="103" customWidth="1"/>
    <col min="9991" max="9991" width="51.33203125" style="103" bestFit="1" customWidth="1"/>
    <col min="9992" max="9992" width="15" style="103" bestFit="1" customWidth="1"/>
    <col min="9993" max="9995" width="14.33203125" style="103" bestFit="1" customWidth="1"/>
    <col min="9996" max="10240" width="13.5546875" style="103" customWidth="1"/>
    <col min="10241" max="10241" width="16" style="103" bestFit="1" customWidth="1"/>
    <col min="10242" max="10246" width="1.6640625" style="103" customWidth="1"/>
    <col min="10247" max="10247" width="51.33203125" style="103" bestFit="1" customWidth="1"/>
    <col min="10248" max="10248" width="15" style="103" bestFit="1" customWidth="1"/>
    <col min="10249" max="10251" width="14.33203125" style="103" bestFit="1" customWidth="1"/>
    <col min="10252" max="10496" width="13.5546875" style="103" customWidth="1"/>
    <col min="10497" max="10497" width="16" style="103" bestFit="1" customWidth="1"/>
    <col min="10498" max="10502" width="1.6640625" style="103" customWidth="1"/>
    <col min="10503" max="10503" width="51.33203125" style="103" bestFit="1" customWidth="1"/>
    <col min="10504" max="10504" width="15" style="103" bestFit="1" customWidth="1"/>
    <col min="10505" max="10507" width="14.33203125" style="103" bestFit="1" customWidth="1"/>
    <col min="10508" max="10752" width="13.5546875" style="103" customWidth="1"/>
    <col min="10753" max="10753" width="16" style="103" bestFit="1" customWidth="1"/>
    <col min="10754" max="10758" width="1.6640625" style="103" customWidth="1"/>
    <col min="10759" max="10759" width="51.33203125" style="103" bestFit="1" customWidth="1"/>
    <col min="10760" max="10760" width="15" style="103" bestFit="1" customWidth="1"/>
    <col min="10761" max="10763" width="14.33203125" style="103" bestFit="1" customWidth="1"/>
    <col min="10764" max="11008" width="13.5546875" style="103" customWidth="1"/>
    <col min="11009" max="11009" width="16" style="103" bestFit="1" customWidth="1"/>
    <col min="11010" max="11014" width="1.6640625" style="103" customWidth="1"/>
    <col min="11015" max="11015" width="51.33203125" style="103" bestFit="1" customWidth="1"/>
    <col min="11016" max="11016" width="15" style="103" bestFit="1" customWidth="1"/>
    <col min="11017" max="11019" width="14.33203125" style="103" bestFit="1" customWidth="1"/>
    <col min="11020" max="11264" width="13.5546875" style="103" customWidth="1"/>
    <col min="11265" max="11265" width="16" style="103" bestFit="1" customWidth="1"/>
    <col min="11266" max="11270" width="1.6640625" style="103" customWidth="1"/>
    <col min="11271" max="11271" width="51.33203125" style="103" bestFit="1" customWidth="1"/>
    <col min="11272" max="11272" width="15" style="103" bestFit="1" customWidth="1"/>
    <col min="11273" max="11275" width="14.33203125" style="103" bestFit="1" customWidth="1"/>
    <col min="11276" max="11520" width="13.5546875" style="103" customWidth="1"/>
    <col min="11521" max="11521" width="16" style="103" bestFit="1" customWidth="1"/>
    <col min="11522" max="11526" width="1.6640625" style="103" customWidth="1"/>
    <col min="11527" max="11527" width="51.33203125" style="103" bestFit="1" customWidth="1"/>
    <col min="11528" max="11528" width="15" style="103" bestFit="1" customWidth="1"/>
    <col min="11529" max="11531" width="14.33203125" style="103" bestFit="1" customWidth="1"/>
    <col min="11532" max="11776" width="13.5546875" style="103" customWidth="1"/>
    <col min="11777" max="11777" width="16" style="103" bestFit="1" customWidth="1"/>
    <col min="11778" max="11782" width="1.6640625" style="103" customWidth="1"/>
    <col min="11783" max="11783" width="51.33203125" style="103" bestFit="1" customWidth="1"/>
    <col min="11784" max="11784" width="15" style="103" bestFit="1" customWidth="1"/>
    <col min="11785" max="11787" width="14.33203125" style="103" bestFit="1" customWidth="1"/>
    <col min="11788" max="12032" width="13.5546875" style="103" customWidth="1"/>
    <col min="12033" max="12033" width="16" style="103" bestFit="1" customWidth="1"/>
    <col min="12034" max="12038" width="1.6640625" style="103" customWidth="1"/>
    <col min="12039" max="12039" width="51.33203125" style="103" bestFit="1" customWidth="1"/>
    <col min="12040" max="12040" width="15" style="103" bestFit="1" customWidth="1"/>
    <col min="12041" max="12043" width="14.33203125" style="103" bestFit="1" customWidth="1"/>
    <col min="12044" max="12288" width="13.5546875" style="103" customWidth="1"/>
    <col min="12289" max="12289" width="16" style="103" bestFit="1" customWidth="1"/>
    <col min="12290" max="12294" width="1.6640625" style="103" customWidth="1"/>
    <col min="12295" max="12295" width="51.33203125" style="103" bestFit="1" customWidth="1"/>
    <col min="12296" max="12296" width="15" style="103" bestFit="1" customWidth="1"/>
    <col min="12297" max="12299" width="14.33203125" style="103" bestFit="1" customWidth="1"/>
    <col min="12300" max="12544" width="13.5546875" style="103" customWidth="1"/>
    <col min="12545" max="12545" width="16" style="103" bestFit="1" customWidth="1"/>
    <col min="12546" max="12550" width="1.6640625" style="103" customWidth="1"/>
    <col min="12551" max="12551" width="51.33203125" style="103" bestFit="1" customWidth="1"/>
    <col min="12552" max="12552" width="15" style="103" bestFit="1" customWidth="1"/>
    <col min="12553" max="12555" width="14.33203125" style="103" bestFit="1" customWidth="1"/>
    <col min="12556" max="12800" width="13.5546875" style="103" customWidth="1"/>
    <col min="12801" max="12801" width="16" style="103" bestFit="1" customWidth="1"/>
    <col min="12802" max="12806" width="1.6640625" style="103" customWidth="1"/>
    <col min="12807" max="12807" width="51.33203125" style="103" bestFit="1" customWidth="1"/>
    <col min="12808" max="12808" width="15" style="103" bestFit="1" customWidth="1"/>
    <col min="12809" max="12811" width="14.33203125" style="103" bestFit="1" customWidth="1"/>
    <col min="12812" max="13056" width="13.5546875" style="103" customWidth="1"/>
    <col min="13057" max="13057" width="16" style="103" bestFit="1" customWidth="1"/>
    <col min="13058" max="13062" width="1.6640625" style="103" customWidth="1"/>
    <col min="13063" max="13063" width="51.33203125" style="103" bestFit="1" customWidth="1"/>
    <col min="13064" max="13064" width="15" style="103" bestFit="1" customWidth="1"/>
    <col min="13065" max="13067" width="14.33203125" style="103" bestFit="1" customWidth="1"/>
    <col min="13068" max="13312" width="13.5546875" style="103" customWidth="1"/>
    <col min="13313" max="13313" width="16" style="103" bestFit="1" customWidth="1"/>
    <col min="13314" max="13318" width="1.6640625" style="103" customWidth="1"/>
    <col min="13319" max="13319" width="51.33203125" style="103" bestFit="1" customWidth="1"/>
    <col min="13320" max="13320" width="15" style="103" bestFit="1" customWidth="1"/>
    <col min="13321" max="13323" width="14.33203125" style="103" bestFit="1" customWidth="1"/>
    <col min="13324" max="13568" width="13.5546875" style="103" customWidth="1"/>
    <col min="13569" max="13569" width="16" style="103" bestFit="1" customWidth="1"/>
    <col min="13570" max="13574" width="1.6640625" style="103" customWidth="1"/>
    <col min="13575" max="13575" width="51.33203125" style="103" bestFit="1" customWidth="1"/>
    <col min="13576" max="13576" width="15" style="103" bestFit="1" customWidth="1"/>
    <col min="13577" max="13579" width="14.33203125" style="103" bestFit="1" customWidth="1"/>
    <col min="13580" max="13824" width="13.5546875" style="103" customWidth="1"/>
    <col min="13825" max="13825" width="16" style="103" bestFit="1" customWidth="1"/>
    <col min="13826" max="13830" width="1.6640625" style="103" customWidth="1"/>
    <col min="13831" max="13831" width="51.33203125" style="103" bestFit="1" customWidth="1"/>
    <col min="13832" max="13832" width="15" style="103" bestFit="1" customWidth="1"/>
    <col min="13833" max="13835" width="14.33203125" style="103" bestFit="1" customWidth="1"/>
    <col min="13836" max="14080" width="13.5546875" style="103" customWidth="1"/>
    <col min="14081" max="14081" width="16" style="103" bestFit="1" customWidth="1"/>
    <col min="14082" max="14086" width="1.6640625" style="103" customWidth="1"/>
    <col min="14087" max="14087" width="51.33203125" style="103" bestFit="1" customWidth="1"/>
    <col min="14088" max="14088" width="15" style="103" bestFit="1" customWidth="1"/>
    <col min="14089" max="14091" width="14.33203125" style="103" bestFit="1" customWidth="1"/>
    <col min="14092" max="14336" width="13.5546875" style="103" customWidth="1"/>
    <col min="14337" max="14337" width="16" style="103" bestFit="1" customWidth="1"/>
    <col min="14338" max="14342" width="1.6640625" style="103" customWidth="1"/>
    <col min="14343" max="14343" width="51.33203125" style="103" bestFit="1" customWidth="1"/>
    <col min="14344" max="14344" width="15" style="103" bestFit="1" customWidth="1"/>
    <col min="14345" max="14347" width="14.33203125" style="103" bestFit="1" customWidth="1"/>
    <col min="14348" max="14592" width="13.5546875" style="103" customWidth="1"/>
    <col min="14593" max="14593" width="16" style="103" bestFit="1" customWidth="1"/>
    <col min="14594" max="14598" width="1.6640625" style="103" customWidth="1"/>
    <col min="14599" max="14599" width="51.33203125" style="103" bestFit="1" customWidth="1"/>
    <col min="14600" max="14600" width="15" style="103" bestFit="1" customWidth="1"/>
    <col min="14601" max="14603" width="14.33203125" style="103" bestFit="1" customWidth="1"/>
    <col min="14604" max="14848" width="13.5546875" style="103" customWidth="1"/>
    <col min="14849" max="14849" width="16" style="103" bestFit="1" customWidth="1"/>
    <col min="14850" max="14854" width="1.6640625" style="103" customWidth="1"/>
    <col min="14855" max="14855" width="51.33203125" style="103" bestFit="1" customWidth="1"/>
    <col min="14856" max="14856" width="15" style="103" bestFit="1" customWidth="1"/>
    <col min="14857" max="14859" width="14.33203125" style="103" bestFit="1" customWidth="1"/>
    <col min="14860" max="15104" width="13.5546875" style="103" customWidth="1"/>
    <col min="15105" max="15105" width="16" style="103" bestFit="1" customWidth="1"/>
    <col min="15106" max="15110" width="1.6640625" style="103" customWidth="1"/>
    <col min="15111" max="15111" width="51.33203125" style="103" bestFit="1" customWidth="1"/>
    <col min="15112" max="15112" width="15" style="103" bestFit="1" customWidth="1"/>
    <col min="15113" max="15115" width="14.33203125" style="103" bestFit="1" customWidth="1"/>
    <col min="15116" max="15360" width="13.5546875" style="103" customWidth="1"/>
    <col min="15361" max="15361" width="16" style="103" bestFit="1" customWidth="1"/>
    <col min="15362" max="15366" width="1.6640625" style="103" customWidth="1"/>
    <col min="15367" max="15367" width="51.33203125" style="103" bestFit="1" customWidth="1"/>
    <col min="15368" max="15368" width="15" style="103" bestFit="1" customWidth="1"/>
    <col min="15369" max="15371" width="14.33203125" style="103" bestFit="1" customWidth="1"/>
    <col min="15372" max="15616" width="13.5546875" style="103" customWidth="1"/>
    <col min="15617" max="15617" width="16" style="103" bestFit="1" customWidth="1"/>
    <col min="15618" max="15622" width="1.6640625" style="103" customWidth="1"/>
    <col min="15623" max="15623" width="51.33203125" style="103" bestFit="1" customWidth="1"/>
    <col min="15624" max="15624" width="15" style="103" bestFit="1" customWidth="1"/>
    <col min="15625" max="15627" width="14.33203125" style="103" bestFit="1" customWidth="1"/>
    <col min="15628" max="15872" width="13.5546875" style="103" customWidth="1"/>
    <col min="15873" max="15873" width="16" style="103" bestFit="1" customWidth="1"/>
    <col min="15874" max="15878" width="1.6640625" style="103" customWidth="1"/>
    <col min="15879" max="15879" width="51.33203125" style="103" bestFit="1" customWidth="1"/>
    <col min="15880" max="15880" width="15" style="103" bestFit="1" customWidth="1"/>
    <col min="15881" max="15883" width="14.33203125" style="103" bestFit="1" customWidth="1"/>
    <col min="15884" max="16128" width="13.5546875" style="103" customWidth="1"/>
    <col min="16129" max="16129" width="16" style="103" bestFit="1" customWidth="1"/>
    <col min="16130" max="16134" width="1.6640625" style="103" customWidth="1"/>
    <col min="16135" max="16135" width="51.33203125" style="103" bestFit="1" customWidth="1"/>
    <col min="16136" max="16136" width="15" style="103" bestFit="1" customWidth="1"/>
    <col min="16137" max="16139" width="14.33203125" style="103" bestFit="1" customWidth="1"/>
    <col min="16140" max="16384" width="13.5546875" style="103" customWidth="1"/>
  </cols>
  <sheetData>
    <row r="1" spans="1:12" x14ac:dyDescent="0.3">
      <c r="A1" s="93" t="s">
        <v>345</v>
      </c>
      <c r="B1" s="94" t="s">
        <v>346</v>
      </c>
      <c r="C1" s="95"/>
      <c r="D1" s="95"/>
      <c r="E1" s="95"/>
      <c r="F1" s="95"/>
      <c r="G1" s="95"/>
      <c r="H1" s="96" t="s">
        <v>347</v>
      </c>
      <c r="I1" s="96" t="s">
        <v>348</v>
      </c>
      <c r="J1" s="96" t="s">
        <v>349</v>
      </c>
      <c r="K1" s="96" t="s">
        <v>350</v>
      </c>
      <c r="L1" s="97"/>
    </row>
    <row r="2" spans="1:12" x14ac:dyDescent="0.3">
      <c r="A2" s="51" t="s">
        <v>351</v>
      </c>
      <c r="B2" s="52"/>
      <c r="C2" s="52"/>
      <c r="D2" s="52"/>
      <c r="E2" s="52"/>
      <c r="F2" s="52"/>
      <c r="G2" s="52"/>
      <c r="H2" s="99"/>
      <c r="I2" s="99"/>
      <c r="J2" s="99"/>
      <c r="K2" s="99"/>
      <c r="L2" s="52"/>
    </row>
    <row r="3" spans="1:12" x14ac:dyDescent="0.3">
      <c r="A3" s="54" t="s">
        <v>26</v>
      </c>
      <c r="B3" s="55" t="s">
        <v>352</v>
      </c>
      <c r="C3" s="56"/>
      <c r="D3" s="56"/>
      <c r="E3" s="56"/>
      <c r="F3" s="56"/>
      <c r="G3" s="56"/>
      <c r="H3" s="100">
        <v>49867190.219999999</v>
      </c>
      <c r="I3" s="100">
        <v>32868383.59</v>
      </c>
      <c r="J3" s="100">
        <v>31430905.98</v>
      </c>
      <c r="K3" s="100">
        <v>51304667.829999998</v>
      </c>
      <c r="L3" s="57"/>
    </row>
    <row r="4" spans="1:12" x14ac:dyDescent="0.3">
      <c r="A4" s="54" t="s">
        <v>353</v>
      </c>
      <c r="B4" s="58" t="s">
        <v>354</v>
      </c>
      <c r="C4" s="55" t="s">
        <v>355</v>
      </c>
      <c r="D4" s="56"/>
      <c r="E4" s="56"/>
      <c r="F4" s="56"/>
      <c r="G4" s="56"/>
      <c r="H4" s="100">
        <v>35837194.729999997</v>
      </c>
      <c r="I4" s="100">
        <v>29225161.07</v>
      </c>
      <c r="J4" s="100">
        <v>29061867.59</v>
      </c>
      <c r="K4" s="100">
        <v>36000488.210000001</v>
      </c>
      <c r="L4" s="57"/>
    </row>
    <row r="5" spans="1:12" x14ac:dyDescent="0.3">
      <c r="A5" s="54" t="s">
        <v>356</v>
      </c>
      <c r="B5" s="59" t="s">
        <v>354</v>
      </c>
      <c r="C5" s="60"/>
      <c r="D5" s="55" t="s">
        <v>357</v>
      </c>
      <c r="E5" s="56"/>
      <c r="F5" s="56"/>
      <c r="G5" s="56"/>
      <c r="H5" s="100">
        <v>34995055.229999997</v>
      </c>
      <c r="I5" s="100">
        <v>27275063.18</v>
      </c>
      <c r="J5" s="100">
        <v>27198720.710000001</v>
      </c>
      <c r="K5" s="100">
        <v>35071397.700000003</v>
      </c>
      <c r="L5" s="57"/>
    </row>
    <row r="6" spans="1:12" x14ac:dyDescent="0.3">
      <c r="A6" s="54" t="s">
        <v>358</v>
      </c>
      <c r="B6" s="59" t="s">
        <v>354</v>
      </c>
      <c r="C6" s="60"/>
      <c r="D6" s="60"/>
      <c r="E6" s="55" t="s">
        <v>357</v>
      </c>
      <c r="F6" s="56"/>
      <c r="G6" s="56"/>
      <c r="H6" s="100">
        <v>34995055.229999997</v>
      </c>
      <c r="I6" s="100">
        <v>27275063.18</v>
      </c>
      <c r="J6" s="100">
        <v>27198720.710000001</v>
      </c>
      <c r="K6" s="100">
        <v>35071397.700000003</v>
      </c>
      <c r="L6" s="57"/>
    </row>
    <row r="7" spans="1:12" x14ac:dyDescent="0.3">
      <c r="A7" s="54" t="s">
        <v>359</v>
      </c>
      <c r="B7" s="59" t="s">
        <v>354</v>
      </c>
      <c r="C7" s="60"/>
      <c r="D7" s="60"/>
      <c r="E7" s="60"/>
      <c r="F7" s="55" t="s">
        <v>360</v>
      </c>
      <c r="G7" s="56"/>
      <c r="H7" s="100">
        <v>5000</v>
      </c>
      <c r="I7" s="100">
        <v>5917.19</v>
      </c>
      <c r="J7" s="100">
        <v>5917.19</v>
      </c>
      <c r="K7" s="100">
        <v>5000</v>
      </c>
      <c r="L7" s="57"/>
    </row>
    <row r="8" spans="1:12" x14ac:dyDescent="0.3">
      <c r="A8" s="61" t="s">
        <v>361</v>
      </c>
      <c r="B8" s="59" t="s">
        <v>354</v>
      </c>
      <c r="C8" s="60"/>
      <c r="D8" s="60"/>
      <c r="E8" s="60"/>
      <c r="F8" s="60"/>
      <c r="G8" s="62" t="s">
        <v>362</v>
      </c>
      <c r="H8" s="101">
        <v>5000</v>
      </c>
      <c r="I8" s="101">
        <v>5917.19</v>
      </c>
      <c r="J8" s="101">
        <v>5917.19</v>
      </c>
      <c r="K8" s="101">
        <v>5000</v>
      </c>
      <c r="L8" s="64"/>
    </row>
    <row r="9" spans="1:12" x14ac:dyDescent="0.3">
      <c r="A9" s="65" t="s">
        <v>354</v>
      </c>
      <c r="B9" s="59" t="s">
        <v>354</v>
      </c>
      <c r="C9" s="60"/>
      <c r="D9" s="60"/>
      <c r="E9" s="60"/>
      <c r="F9" s="60"/>
      <c r="G9" s="66" t="s">
        <v>354</v>
      </c>
      <c r="H9" s="102"/>
      <c r="I9" s="102"/>
      <c r="J9" s="102"/>
      <c r="K9" s="102"/>
      <c r="L9" s="68"/>
    </row>
    <row r="10" spans="1:12" x14ac:dyDescent="0.3">
      <c r="A10" s="54" t="s">
        <v>363</v>
      </c>
      <c r="B10" s="59" t="s">
        <v>354</v>
      </c>
      <c r="C10" s="60"/>
      <c r="D10" s="60"/>
      <c r="E10" s="60"/>
      <c r="F10" s="55" t="s">
        <v>364</v>
      </c>
      <c r="G10" s="56"/>
      <c r="H10" s="100">
        <v>31219.35</v>
      </c>
      <c r="I10" s="100">
        <v>18088496.579999998</v>
      </c>
      <c r="J10" s="100">
        <v>18115023.48</v>
      </c>
      <c r="K10" s="100">
        <v>4692.45</v>
      </c>
      <c r="L10" s="57"/>
    </row>
    <row r="11" spans="1:12" x14ac:dyDescent="0.3">
      <c r="A11" s="61" t="s">
        <v>365</v>
      </c>
      <c r="B11" s="59" t="s">
        <v>354</v>
      </c>
      <c r="C11" s="60"/>
      <c r="D11" s="60"/>
      <c r="E11" s="60"/>
      <c r="F11" s="60"/>
      <c r="G11" s="62" t="s">
        <v>366</v>
      </c>
      <c r="H11" s="101">
        <v>30976.86</v>
      </c>
      <c r="I11" s="101">
        <v>17753732.149999999</v>
      </c>
      <c r="J11" s="101">
        <v>17780440.039999999</v>
      </c>
      <c r="K11" s="101">
        <v>4268.97</v>
      </c>
      <c r="L11" s="64"/>
    </row>
    <row r="12" spans="1:12" x14ac:dyDescent="0.3">
      <c r="A12" s="61" t="s">
        <v>367</v>
      </c>
      <c r="B12" s="59" t="s">
        <v>354</v>
      </c>
      <c r="C12" s="60"/>
      <c r="D12" s="60"/>
      <c r="E12" s="60"/>
      <c r="F12" s="60"/>
      <c r="G12" s="62" t="s">
        <v>368</v>
      </c>
      <c r="H12" s="101">
        <v>81.709999999999994</v>
      </c>
      <c r="I12" s="101">
        <v>250268.2</v>
      </c>
      <c r="J12" s="101">
        <v>250000</v>
      </c>
      <c r="K12" s="101">
        <v>349.91</v>
      </c>
      <c r="L12" s="64"/>
    </row>
    <row r="13" spans="1:12" x14ac:dyDescent="0.3">
      <c r="A13" s="61" t="s">
        <v>369</v>
      </c>
      <c r="B13" s="59" t="s">
        <v>354</v>
      </c>
      <c r="C13" s="60"/>
      <c r="D13" s="60"/>
      <c r="E13" s="60"/>
      <c r="F13" s="60"/>
      <c r="G13" s="62" t="s">
        <v>370</v>
      </c>
      <c r="H13" s="101">
        <v>116.21</v>
      </c>
      <c r="I13" s="101">
        <v>83422.73</v>
      </c>
      <c r="J13" s="101">
        <v>83500</v>
      </c>
      <c r="K13" s="101">
        <v>38.94</v>
      </c>
      <c r="L13" s="64"/>
    </row>
    <row r="14" spans="1:12" x14ac:dyDescent="0.3">
      <c r="A14" s="61" t="s">
        <v>371</v>
      </c>
      <c r="B14" s="59" t="s">
        <v>354</v>
      </c>
      <c r="C14" s="60"/>
      <c r="D14" s="60"/>
      <c r="E14" s="60"/>
      <c r="F14" s="60"/>
      <c r="G14" s="62" t="s">
        <v>372</v>
      </c>
      <c r="H14" s="101">
        <v>44.57</v>
      </c>
      <c r="I14" s="101">
        <v>1073.5</v>
      </c>
      <c r="J14" s="101">
        <v>1083.44</v>
      </c>
      <c r="K14" s="101">
        <v>34.630000000000003</v>
      </c>
      <c r="L14" s="64"/>
    </row>
    <row r="15" spans="1:12" x14ac:dyDescent="0.3">
      <c r="A15" s="65" t="s">
        <v>354</v>
      </c>
      <c r="B15" s="59" t="s">
        <v>354</v>
      </c>
      <c r="C15" s="60"/>
      <c r="D15" s="60"/>
      <c r="E15" s="60"/>
      <c r="F15" s="60"/>
      <c r="G15" s="66" t="s">
        <v>354</v>
      </c>
      <c r="H15" s="102"/>
      <c r="I15" s="102"/>
      <c r="J15" s="102"/>
      <c r="K15" s="102"/>
      <c r="L15" s="68"/>
    </row>
    <row r="16" spans="1:12" x14ac:dyDescent="0.3">
      <c r="A16" s="54" t="s">
        <v>373</v>
      </c>
      <c r="B16" s="59" t="s">
        <v>354</v>
      </c>
      <c r="C16" s="60"/>
      <c r="D16" s="60"/>
      <c r="E16" s="60"/>
      <c r="F16" s="55" t="s">
        <v>374</v>
      </c>
      <c r="G16" s="56"/>
      <c r="H16" s="100">
        <v>34958835.880000003</v>
      </c>
      <c r="I16" s="100">
        <v>9178915.4600000009</v>
      </c>
      <c r="J16" s="100">
        <v>9076046.0899999999</v>
      </c>
      <c r="K16" s="100">
        <v>35061705.25</v>
      </c>
      <c r="L16" s="57"/>
    </row>
    <row r="17" spans="1:12" x14ac:dyDescent="0.3">
      <c r="A17" s="61" t="s">
        <v>375</v>
      </c>
      <c r="B17" s="59" t="s">
        <v>354</v>
      </c>
      <c r="C17" s="60"/>
      <c r="D17" s="60"/>
      <c r="E17" s="60"/>
      <c r="F17" s="60"/>
      <c r="G17" s="62" t="s">
        <v>376</v>
      </c>
      <c r="H17" s="101">
        <v>29646947.879999999</v>
      </c>
      <c r="I17" s="101">
        <v>8785779.2799999993</v>
      </c>
      <c r="J17" s="101">
        <v>9070080.6899999995</v>
      </c>
      <c r="K17" s="101">
        <v>29362646.469999999</v>
      </c>
      <c r="L17" s="64"/>
    </row>
    <row r="18" spans="1:12" x14ac:dyDescent="0.3">
      <c r="A18" s="61" t="s">
        <v>377</v>
      </c>
      <c r="B18" s="59" t="s">
        <v>354</v>
      </c>
      <c r="C18" s="60"/>
      <c r="D18" s="60"/>
      <c r="E18" s="60"/>
      <c r="F18" s="60"/>
      <c r="G18" s="62" t="s">
        <v>378</v>
      </c>
      <c r="H18" s="101">
        <v>3883172.2</v>
      </c>
      <c r="I18" s="101">
        <v>293215.44</v>
      </c>
      <c r="J18" s="101">
        <v>4360.9399999999996</v>
      </c>
      <c r="K18" s="101">
        <v>4172026.7</v>
      </c>
      <c r="L18" s="64"/>
    </row>
    <row r="19" spans="1:12" x14ac:dyDescent="0.3">
      <c r="A19" s="61" t="s">
        <v>379</v>
      </c>
      <c r="B19" s="59" t="s">
        <v>354</v>
      </c>
      <c r="C19" s="60"/>
      <c r="D19" s="60"/>
      <c r="E19" s="60"/>
      <c r="F19" s="60"/>
      <c r="G19" s="62" t="s">
        <v>380</v>
      </c>
      <c r="H19" s="101">
        <v>1407882</v>
      </c>
      <c r="I19" s="101">
        <v>99196.71</v>
      </c>
      <c r="J19" s="101">
        <v>486.35</v>
      </c>
      <c r="K19" s="101">
        <v>1506592.36</v>
      </c>
      <c r="L19" s="64"/>
    </row>
    <row r="20" spans="1:12" x14ac:dyDescent="0.3">
      <c r="A20" s="61" t="s">
        <v>381</v>
      </c>
      <c r="B20" s="59" t="s">
        <v>354</v>
      </c>
      <c r="C20" s="60"/>
      <c r="D20" s="60"/>
      <c r="E20" s="60"/>
      <c r="F20" s="60"/>
      <c r="G20" s="62" t="s">
        <v>382</v>
      </c>
      <c r="H20" s="101">
        <v>20833.8</v>
      </c>
      <c r="I20" s="101">
        <v>724.03</v>
      </c>
      <c r="J20" s="101">
        <v>1118.1099999999999</v>
      </c>
      <c r="K20" s="101">
        <v>20439.72</v>
      </c>
      <c r="L20" s="64"/>
    </row>
    <row r="21" spans="1:12" x14ac:dyDescent="0.3">
      <c r="A21" s="65" t="s">
        <v>354</v>
      </c>
      <c r="B21" s="59" t="s">
        <v>354</v>
      </c>
      <c r="C21" s="60"/>
      <c r="D21" s="60"/>
      <c r="E21" s="60"/>
      <c r="F21" s="60"/>
      <c r="G21" s="66" t="s">
        <v>354</v>
      </c>
      <c r="H21" s="102"/>
      <c r="I21" s="102"/>
      <c r="J21" s="102"/>
      <c r="K21" s="102"/>
      <c r="L21" s="68"/>
    </row>
    <row r="22" spans="1:12" x14ac:dyDescent="0.3">
      <c r="A22" s="54" t="s">
        <v>383</v>
      </c>
      <c r="B22" s="59" t="s">
        <v>354</v>
      </c>
      <c r="C22" s="60"/>
      <c r="D22" s="60"/>
      <c r="E22" s="60"/>
      <c r="F22" s="55" t="s">
        <v>384</v>
      </c>
      <c r="G22" s="56"/>
      <c r="H22" s="100">
        <v>0</v>
      </c>
      <c r="I22" s="100">
        <v>1733.95</v>
      </c>
      <c r="J22" s="100">
        <v>1733.95</v>
      </c>
      <c r="K22" s="100">
        <v>0</v>
      </c>
      <c r="L22" s="57"/>
    </row>
    <row r="23" spans="1:12" x14ac:dyDescent="0.3">
      <c r="A23" s="61" t="s">
        <v>385</v>
      </c>
      <c r="B23" s="59" t="s">
        <v>354</v>
      </c>
      <c r="C23" s="60"/>
      <c r="D23" s="60"/>
      <c r="E23" s="60"/>
      <c r="F23" s="60"/>
      <c r="G23" s="62" t="s">
        <v>386</v>
      </c>
      <c r="H23" s="101">
        <v>0</v>
      </c>
      <c r="I23" s="101">
        <v>1733.95</v>
      </c>
      <c r="J23" s="101">
        <v>1733.95</v>
      </c>
      <c r="K23" s="101">
        <v>0</v>
      </c>
      <c r="L23" s="64"/>
    </row>
    <row r="24" spans="1:12" x14ac:dyDescent="0.3">
      <c r="A24" s="65" t="s">
        <v>354</v>
      </c>
      <c r="B24" s="59" t="s">
        <v>354</v>
      </c>
      <c r="C24" s="60"/>
      <c r="D24" s="60"/>
      <c r="E24" s="60"/>
      <c r="F24" s="60"/>
      <c r="G24" s="66" t="s">
        <v>354</v>
      </c>
      <c r="H24" s="102"/>
      <c r="I24" s="102"/>
      <c r="J24" s="102"/>
      <c r="K24" s="102"/>
      <c r="L24" s="68"/>
    </row>
    <row r="25" spans="1:12" x14ac:dyDescent="0.3">
      <c r="A25" s="54" t="s">
        <v>387</v>
      </c>
      <c r="B25" s="59" t="s">
        <v>354</v>
      </c>
      <c r="C25" s="60"/>
      <c r="D25" s="55" t="s">
        <v>388</v>
      </c>
      <c r="E25" s="56"/>
      <c r="F25" s="56"/>
      <c r="G25" s="56"/>
      <c r="H25" s="100">
        <v>842139.5</v>
      </c>
      <c r="I25" s="100">
        <v>1950097.89</v>
      </c>
      <c r="J25" s="100">
        <v>1863146.88</v>
      </c>
      <c r="K25" s="100">
        <v>929090.51</v>
      </c>
      <c r="L25" s="100"/>
    </row>
    <row r="26" spans="1:12" x14ac:dyDescent="0.3">
      <c r="A26" s="54" t="s">
        <v>389</v>
      </c>
      <c r="B26" s="59" t="s">
        <v>354</v>
      </c>
      <c r="C26" s="60"/>
      <c r="D26" s="60"/>
      <c r="E26" s="55" t="s">
        <v>390</v>
      </c>
      <c r="F26" s="56"/>
      <c r="G26" s="56"/>
      <c r="H26" s="100">
        <v>793250.41</v>
      </c>
      <c r="I26" s="100">
        <v>1464430.37</v>
      </c>
      <c r="J26" s="100">
        <v>1814257.79</v>
      </c>
      <c r="K26" s="100">
        <v>443422.99</v>
      </c>
      <c r="L26" s="100"/>
    </row>
    <row r="27" spans="1:12" x14ac:dyDescent="0.3">
      <c r="A27" s="54" t="s">
        <v>391</v>
      </c>
      <c r="B27" s="59" t="s">
        <v>354</v>
      </c>
      <c r="C27" s="60"/>
      <c r="D27" s="60"/>
      <c r="E27" s="60"/>
      <c r="F27" s="55" t="s">
        <v>390</v>
      </c>
      <c r="G27" s="56"/>
      <c r="H27" s="100">
        <v>793250.41</v>
      </c>
      <c r="I27" s="100">
        <v>1464430.37</v>
      </c>
      <c r="J27" s="100">
        <v>1814257.79</v>
      </c>
      <c r="K27" s="100">
        <v>443422.99</v>
      </c>
      <c r="L27" s="100"/>
    </row>
    <row r="28" spans="1:12" x14ac:dyDescent="0.3">
      <c r="A28" s="61" t="s">
        <v>392</v>
      </c>
      <c r="B28" s="59" t="s">
        <v>354</v>
      </c>
      <c r="C28" s="60"/>
      <c r="D28" s="60"/>
      <c r="E28" s="60"/>
      <c r="F28" s="60"/>
      <c r="G28" s="62" t="s">
        <v>393</v>
      </c>
      <c r="H28" s="101">
        <v>10124.209999999999</v>
      </c>
      <c r="I28" s="101">
        <v>121.2</v>
      </c>
      <c r="J28" s="101">
        <v>0</v>
      </c>
      <c r="K28" s="101">
        <v>10245.41</v>
      </c>
      <c r="L28" s="101"/>
    </row>
    <row r="29" spans="1:12" x14ac:dyDescent="0.3">
      <c r="A29" s="61" t="s">
        <v>394</v>
      </c>
      <c r="B29" s="59" t="s">
        <v>354</v>
      </c>
      <c r="C29" s="60"/>
      <c r="D29" s="60"/>
      <c r="E29" s="60"/>
      <c r="F29" s="60"/>
      <c r="G29" s="62" t="s">
        <v>395</v>
      </c>
      <c r="H29" s="101">
        <v>33203.79</v>
      </c>
      <c r="I29" s="101">
        <v>478560.12</v>
      </c>
      <c r="J29" s="101">
        <v>83669.119999999995</v>
      </c>
      <c r="K29" s="101">
        <v>428094.79</v>
      </c>
      <c r="L29" s="101"/>
    </row>
    <row r="30" spans="1:12" x14ac:dyDescent="0.3">
      <c r="A30" s="61" t="s">
        <v>396</v>
      </c>
      <c r="B30" s="59" t="s">
        <v>354</v>
      </c>
      <c r="C30" s="60"/>
      <c r="D30" s="60"/>
      <c r="E30" s="60"/>
      <c r="F30" s="60"/>
      <c r="G30" s="62" t="s">
        <v>397</v>
      </c>
      <c r="H30" s="101">
        <v>734639.12</v>
      </c>
      <c r="I30" s="101">
        <v>521545.65</v>
      </c>
      <c r="J30" s="101">
        <v>1256184.77</v>
      </c>
      <c r="K30" s="101">
        <v>0</v>
      </c>
      <c r="L30" s="101"/>
    </row>
    <row r="31" spans="1:12" x14ac:dyDescent="0.3">
      <c r="A31" s="61" t="s">
        <v>398</v>
      </c>
      <c r="B31" s="59" t="s">
        <v>354</v>
      </c>
      <c r="C31" s="60"/>
      <c r="D31" s="60"/>
      <c r="E31" s="60"/>
      <c r="F31" s="60"/>
      <c r="G31" s="62" t="s">
        <v>399</v>
      </c>
      <c r="H31" s="101">
        <v>0</v>
      </c>
      <c r="I31" s="101">
        <v>60525.73</v>
      </c>
      <c r="J31" s="101">
        <v>60525.73</v>
      </c>
      <c r="K31" s="101">
        <v>0</v>
      </c>
      <c r="L31" s="101"/>
    </row>
    <row r="32" spans="1:12" x14ac:dyDescent="0.3">
      <c r="A32" s="61" t="s">
        <v>400</v>
      </c>
      <c r="B32" s="59" t="s">
        <v>354</v>
      </c>
      <c r="C32" s="60"/>
      <c r="D32" s="60"/>
      <c r="E32" s="60"/>
      <c r="F32" s="60"/>
      <c r="G32" s="62" t="s">
        <v>401</v>
      </c>
      <c r="H32" s="101">
        <v>399.91</v>
      </c>
      <c r="I32" s="101">
        <v>0</v>
      </c>
      <c r="J32" s="101">
        <v>0</v>
      </c>
      <c r="K32" s="101">
        <v>399.91</v>
      </c>
      <c r="L32" s="101"/>
    </row>
    <row r="33" spans="1:12" x14ac:dyDescent="0.3">
      <c r="A33" s="61" t="s">
        <v>402</v>
      </c>
      <c r="B33" s="59" t="s">
        <v>354</v>
      </c>
      <c r="C33" s="60"/>
      <c r="D33" s="60"/>
      <c r="E33" s="60"/>
      <c r="F33" s="60"/>
      <c r="G33" s="62" t="s">
        <v>403</v>
      </c>
      <c r="H33" s="101">
        <v>14883.38</v>
      </c>
      <c r="I33" s="101">
        <v>402966.17</v>
      </c>
      <c r="J33" s="101">
        <v>413878.17</v>
      </c>
      <c r="K33" s="101">
        <v>3971.38</v>
      </c>
      <c r="L33" s="101"/>
    </row>
    <row r="34" spans="1:12" x14ac:dyDescent="0.3">
      <c r="A34" s="61" t="s">
        <v>404</v>
      </c>
      <c r="B34" s="59" t="s">
        <v>354</v>
      </c>
      <c r="C34" s="60"/>
      <c r="D34" s="60"/>
      <c r="E34" s="60"/>
      <c r="F34" s="60"/>
      <c r="G34" s="62" t="s">
        <v>405</v>
      </c>
      <c r="H34" s="101">
        <v>0</v>
      </c>
      <c r="I34" s="101">
        <v>711.5</v>
      </c>
      <c r="J34" s="101">
        <v>0</v>
      </c>
      <c r="K34" s="101">
        <v>711.5</v>
      </c>
      <c r="L34" s="101"/>
    </row>
    <row r="35" spans="1:12" x14ac:dyDescent="0.3">
      <c r="A35" s="65" t="s">
        <v>354</v>
      </c>
      <c r="B35" s="59" t="s">
        <v>354</v>
      </c>
      <c r="C35" s="60"/>
      <c r="D35" s="60"/>
      <c r="E35" s="60"/>
      <c r="F35" s="60"/>
      <c r="G35" s="66" t="s">
        <v>354</v>
      </c>
      <c r="H35" s="102"/>
      <c r="I35" s="102"/>
      <c r="J35" s="102"/>
      <c r="K35" s="102"/>
      <c r="L35" s="102"/>
    </row>
    <row r="36" spans="1:12" x14ac:dyDescent="0.3">
      <c r="A36" s="54" t="s">
        <v>406</v>
      </c>
      <c r="B36" s="59" t="s">
        <v>354</v>
      </c>
      <c r="C36" s="60"/>
      <c r="D36" s="60"/>
      <c r="E36" s="55" t="s">
        <v>407</v>
      </c>
      <c r="F36" s="56"/>
      <c r="G36" s="56"/>
      <c r="H36" s="100">
        <v>48889.09</v>
      </c>
      <c r="I36" s="100">
        <v>485667.52</v>
      </c>
      <c r="J36" s="100">
        <v>48889.09</v>
      </c>
      <c r="K36" s="100">
        <v>485667.52</v>
      </c>
      <c r="L36" s="100"/>
    </row>
    <row r="37" spans="1:12" x14ac:dyDescent="0.3">
      <c r="A37" s="54" t="s">
        <v>408</v>
      </c>
      <c r="B37" s="59" t="s">
        <v>354</v>
      </c>
      <c r="C37" s="60"/>
      <c r="D37" s="60"/>
      <c r="E37" s="60"/>
      <c r="F37" s="55" t="s">
        <v>407</v>
      </c>
      <c r="G37" s="56"/>
      <c r="H37" s="100">
        <v>48889.09</v>
      </c>
      <c r="I37" s="100">
        <v>485667.52</v>
      </c>
      <c r="J37" s="100">
        <v>48889.09</v>
      </c>
      <c r="K37" s="100">
        <v>485667.52</v>
      </c>
      <c r="L37" s="100"/>
    </row>
    <row r="38" spans="1:12" x14ac:dyDescent="0.3">
      <c r="A38" s="61" t="s">
        <v>409</v>
      </c>
      <c r="B38" s="59" t="s">
        <v>354</v>
      </c>
      <c r="C38" s="60"/>
      <c r="D38" s="60"/>
      <c r="E38" s="60"/>
      <c r="F38" s="60"/>
      <c r="G38" s="62" t="s">
        <v>410</v>
      </c>
      <c r="H38" s="101">
        <v>4649.09</v>
      </c>
      <c r="I38" s="101">
        <v>0</v>
      </c>
      <c r="J38" s="101">
        <v>4649.09</v>
      </c>
      <c r="K38" s="101">
        <v>0</v>
      </c>
      <c r="L38" s="101"/>
    </row>
    <row r="39" spans="1:12" x14ac:dyDescent="0.3">
      <c r="A39" s="61" t="s">
        <v>411</v>
      </c>
      <c r="B39" s="59" t="s">
        <v>354</v>
      </c>
      <c r="C39" s="60"/>
      <c r="D39" s="60"/>
      <c r="E39" s="60"/>
      <c r="F39" s="60"/>
      <c r="G39" s="62" t="s">
        <v>412</v>
      </c>
      <c r="H39" s="101">
        <v>44240</v>
      </c>
      <c r="I39" s="101">
        <v>485667.52</v>
      </c>
      <c r="J39" s="101">
        <v>44240</v>
      </c>
      <c r="K39" s="101">
        <v>485667.52</v>
      </c>
      <c r="L39" s="101"/>
    </row>
    <row r="40" spans="1:12" x14ac:dyDescent="0.3">
      <c r="A40" s="65" t="s">
        <v>354</v>
      </c>
      <c r="B40" s="59" t="s">
        <v>354</v>
      </c>
      <c r="C40" s="60"/>
      <c r="D40" s="60"/>
      <c r="E40" s="60"/>
      <c r="F40" s="60"/>
      <c r="G40" s="66" t="s">
        <v>354</v>
      </c>
      <c r="H40" s="102"/>
      <c r="I40" s="102"/>
      <c r="J40" s="102"/>
      <c r="K40" s="102"/>
      <c r="L40" s="102"/>
    </row>
    <row r="41" spans="1:12" x14ac:dyDescent="0.3">
      <c r="A41" s="54" t="s">
        <v>413</v>
      </c>
      <c r="B41" s="58" t="s">
        <v>354</v>
      </c>
      <c r="C41" s="55" t="s">
        <v>414</v>
      </c>
      <c r="D41" s="56"/>
      <c r="E41" s="56"/>
      <c r="F41" s="56"/>
      <c r="G41" s="56"/>
      <c r="H41" s="100">
        <v>14029995.49</v>
      </c>
      <c r="I41" s="100">
        <v>3643222.52</v>
      </c>
      <c r="J41" s="100">
        <v>2369038.39</v>
      </c>
      <c r="K41" s="100">
        <v>15304179.619999999</v>
      </c>
      <c r="L41" s="100"/>
    </row>
    <row r="42" spans="1:12" x14ac:dyDescent="0.3">
      <c r="A42" s="54" t="s">
        <v>415</v>
      </c>
      <c r="B42" s="59" t="s">
        <v>354</v>
      </c>
      <c r="C42" s="60"/>
      <c r="D42" s="55" t="s">
        <v>416</v>
      </c>
      <c r="E42" s="56"/>
      <c r="F42" s="56"/>
      <c r="G42" s="56"/>
      <c r="H42" s="100">
        <v>14029995.49</v>
      </c>
      <c r="I42" s="100">
        <v>3643222.52</v>
      </c>
      <c r="J42" s="100">
        <v>2369038.39</v>
      </c>
      <c r="K42" s="100">
        <v>15304179.619999999</v>
      </c>
      <c r="L42" s="100"/>
    </row>
    <row r="43" spans="1:12" x14ac:dyDescent="0.3">
      <c r="A43" s="54" t="s">
        <v>417</v>
      </c>
      <c r="B43" s="59" t="s">
        <v>354</v>
      </c>
      <c r="C43" s="60"/>
      <c r="D43" s="60"/>
      <c r="E43" s="55" t="s">
        <v>418</v>
      </c>
      <c r="F43" s="56"/>
      <c r="G43" s="56"/>
      <c r="H43" s="100">
        <v>1928225.44</v>
      </c>
      <c r="I43" s="100">
        <v>0</v>
      </c>
      <c r="J43" s="100">
        <v>0</v>
      </c>
      <c r="K43" s="100">
        <v>1928225.44</v>
      </c>
      <c r="L43" s="100"/>
    </row>
    <row r="44" spans="1:12" x14ac:dyDescent="0.3">
      <c r="A44" s="54" t="s">
        <v>419</v>
      </c>
      <c r="B44" s="59" t="s">
        <v>354</v>
      </c>
      <c r="C44" s="60"/>
      <c r="D44" s="60"/>
      <c r="E44" s="60"/>
      <c r="F44" s="55" t="s">
        <v>418</v>
      </c>
      <c r="G44" s="56"/>
      <c r="H44" s="100">
        <v>1928225.44</v>
      </c>
      <c r="I44" s="100">
        <v>0</v>
      </c>
      <c r="J44" s="100">
        <v>0</v>
      </c>
      <c r="K44" s="100">
        <v>1928225.44</v>
      </c>
      <c r="L44" s="100"/>
    </row>
    <row r="45" spans="1:12" x14ac:dyDescent="0.3">
      <c r="A45" s="61" t="s">
        <v>420</v>
      </c>
      <c r="B45" s="59" t="s">
        <v>354</v>
      </c>
      <c r="C45" s="60"/>
      <c r="D45" s="60"/>
      <c r="E45" s="60"/>
      <c r="F45" s="60"/>
      <c r="G45" s="62" t="s">
        <v>421</v>
      </c>
      <c r="H45" s="101">
        <v>179970</v>
      </c>
      <c r="I45" s="101">
        <v>0</v>
      </c>
      <c r="J45" s="101">
        <v>0</v>
      </c>
      <c r="K45" s="101">
        <v>179970</v>
      </c>
      <c r="L45" s="101"/>
    </row>
    <row r="46" spans="1:12" x14ac:dyDescent="0.3">
      <c r="A46" s="61" t="s">
        <v>422</v>
      </c>
      <c r="B46" s="59" t="s">
        <v>354</v>
      </c>
      <c r="C46" s="60"/>
      <c r="D46" s="60"/>
      <c r="E46" s="60"/>
      <c r="F46" s="60"/>
      <c r="G46" s="62" t="s">
        <v>423</v>
      </c>
      <c r="H46" s="101">
        <v>176360.55</v>
      </c>
      <c r="I46" s="101">
        <v>0</v>
      </c>
      <c r="J46" s="101">
        <v>0</v>
      </c>
      <c r="K46" s="101">
        <v>176360.55</v>
      </c>
      <c r="L46" s="101"/>
    </row>
    <row r="47" spans="1:12" x14ac:dyDescent="0.3">
      <c r="A47" s="61" t="s">
        <v>424</v>
      </c>
      <c r="B47" s="59" t="s">
        <v>354</v>
      </c>
      <c r="C47" s="60"/>
      <c r="D47" s="60"/>
      <c r="E47" s="60"/>
      <c r="F47" s="60"/>
      <c r="G47" s="62" t="s">
        <v>425</v>
      </c>
      <c r="H47" s="101">
        <v>75546.350000000006</v>
      </c>
      <c r="I47" s="101">
        <v>0</v>
      </c>
      <c r="J47" s="101">
        <v>0</v>
      </c>
      <c r="K47" s="101">
        <v>75546.350000000006</v>
      </c>
      <c r="L47" s="101"/>
    </row>
    <row r="48" spans="1:12" x14ac:dyDescent="0.3">
      <c r="A48" s="61" t="s">
        <v>426</v>
      </c>
      <c r="B48" s="59" t="s">
        <v>354</v>
      </c>
      <c r="C48" s="60"/>
      <c r="D48" s="60"/>
      <c r="E48" s="60"/>
      <c r="F48" s="60"/>
      <c r="G48" s="62" t="s">
        <v>427</v>
      </c>
      <c r="H48" s="101">
        <v>1375269.54</v>
      </c>
      <c r="I48" s="101">
        <v>0</v>
      </c>
      <c r="J48" s="101">
        <v>0</v>
      </c>
      <c r="K48" s="101">
        <v>1375269.54</v>
      </c>
      <c r="L48" s="101"/>
    </row>
    <row r="49" spans="1:12" x14ac:dyDescent="0.3">
      <c r="A49" s="61" t="s">
        <v>428</v>
      </c>
      <c r="B49" s="59" t="s">
        <v>354</v>
      </c>
      <c r="C49" s="60"/>
      <c r="D49" s="60"/>
      <c r="E49" s="60"/>
      <c r="F49" s="60"/>
      <c r="G49" s="62" t="s">
        <v>429</v>
      </c>
      <c r="H49" s="101">
        <v>121079</v>
      </c>
      <c r="I49" s="101">
        <v>0</v>
      </c>
      <c r="J49" s="101">
        <v>0</v>
      </c>
      <c r="K49" s="101">
        <v>121079</v>
      </c>
      <c r="L49" s="101"/>
    </row>
    <row r="50" spans="1:12" x14ac:dyDescent="0.3">
      <c r="A50" s="65" t="s">
        <v>354</v>
      </c>
      <c r="B50" s="59" t="s">
        <v>354</v>
      </c>
      <c r="C50" s="60"/>
      <c r="D50" s="60"/>
      <c r="E50" s="60"/>
      <c r="F50" s="60"/>
      <c r="G50" s="66" t="s">
        <v>354</v>
      </c>
      <c r="H50" s="102"/>
      <c r="I50" s="102"/>
      <c r="J50" s="102"/>
      <c r="K50" s="102"/>
      <c r="L50" s="102"/>
    </row>
    <row r="51" spans="1:12" x14ac:dyDescent="0.3">
      <c r="A51" s="54" t="s">
        <v>430</v>
      </c>
      <c r="B51" s="59" t="s">
        <v>354</v>
      </c>
      <c r="C51" s="60"/>
      <c r="D51" s="60"/>
      <c r="E51" s="55" t="s">
        <v>431</v>
      </c>
      <c r="F51" s="56"/>
      <c r="G51" s="56"/>
      <c r="H51" s="100">
        <v>-1928225.44</v>
      </c>
      <c r="I51" s="100">
        <v>0</v>
      </c>
      <c r="J51" s="100">
        <v>0</v>
      </c>
      <c r="K51" s="100">
        <v>-1928225.44</v>
      </c>
      <c r="L51" s="100"/>
    </row>
    <row r="52" spans="1:12" x14ac:dyDescent="0.3">
      <c r="A52" s="54" t="s">
        <v>432</v>
      </c>
      <c r="B52" s="59" t="s">
        <v>354</v>
      </c>
      <c r="C52" s="60"/>
      <c r="D52" s="60"/>
      <c r="E52" s="60"/>
      <c r="F52" s="55" t="s">
        <v>431</v>
      </c>
      <c r="G52" s="56"/>
      <c r="H52" s="100">
        <v>-1928225.44</v>
      </c>
      <c r="I52" s="100">
        <v>0</v>
      </c>
      <c r="J52" s="100">
        <v>0</v>
      </c>
      <c r="K52" s="100">
        <v>-1928225.44</v>
      </c>
      <c r="L52" s="100"/>
    </row>
    <row r="53" spans="1:12" x14ac:dyDescent="0.3">
      <c r="A53" s="61" t="s">
        <v>433</v>
      </c>
      <c r="B53" s="59" t="s">
        <v>354</v>
      </c>
      <c r="C53" s="60"/>
      <c r="D53" s="60"/>
      <c r="E53" s="60"/>
      <c r="F53" s="60"/>
      <c r="G53" s="62" t="s">
        <v>434</v>
      </c>
      <c r="H53" s="101">
        <v>-176360.55</v>
      </c>
      <c r="I53" s="101">
        <v>0</v>
      </c>
      <c r="J53" s="101">
        <v>0</v>
      </c>
      <c r="K53" s="101">
        <v>-176360.55</v>
      </c>
      <c r="L53" s="101"/>
    </row>
    <row r="54" spans="1:12" x14ac:dyDescent="0.3">
      <c r="A54" s="61" t="s">
        <v>435</v>
      </c>
      <c r="B54" s="59" t="s">
        <v>354</v>
      </c>
      <c r="C54" s="60"/>
      <c r="D54" s="60"/>
      <c r="E54" s="60"/>
      <c r="F54" s="60"/>
      <c r="G54" s="62" t="s">
        <v>436</v>
      </c>
      <c r="H54" s="101">
        <v>-75546.350000000006</v>
      </c>
      <c r="I54" s="101">
        <v>0</v>
      </c>
      <c r="J54" s="101">
        <v>0</v>
      </c>
      <c r="K54" s="101">
        <v>-75546.350000000006</v>
      </c>
      <c r="L54" s="101"/>
    </row>
    <row r="55" spans="1:12" x14ac:dyDescent="0.3">
      <c r="A55" s="61" t="s">
        <v>437</v>
      </c>
      <c r="B55" s="59" t="s">
        <v>354</v>
      </c>
      <c r="C55" s="60"/>
      <c r="D55" s="60"/>
      <c r="E55" s="60"/>
      <c r="F55" s="60"/>
      <c r="G55" s="62" t="s">
        <v>438</v>
      </c>
      <c r="H55" s="101">
        <v>-1375269.54</v>
      </c>
      <c r="I55" s="101">
        <v>0</v>
      </c>
      <c r="J55" s="101">
        <v>0</v>
      </c>
      <c r="K55" s="101">
        <v>-1375269.54</v>
      </c>
      <c r="L55" s="101"/>
    </row>
    <row r="56" spans="1:12" x14ac:dyDescent="0.3">
      <c r="A56" s="61" t="s">
        <v>439</v>
      </c>
      <c r="B56" s="59" t="s">
        <v>354</v>
      </c>
      <c r="C56" s="60"/>
      <c r="D56" s="60"/>
      <c r="E56" s="60"/>
      <c r="F56" s="60"/>
      <c r="G56" s="62" t="s">
        <v>440</v>
      </c>
      <c r="H56" s="101">
        <v>-179970</v>
      </c>
      <c r="I56" s="101">
        <v>0</v>
      </c>
      <c r="J56" s="101">
        <v>0</v>
      </c>
      <c r="K56" s="101">
        <v>-179970</v>
      </c>
      <c r="L56" s="101"/>
    </row>
    <row r="57" spans="1:12" x14ac:dyDescent="0.3">
      <c r="A57" s="61" t="s">
        <v>441</v>
      </c>
      <c r="B57" s="59" t="s">
        <v>354</v>
      </c>
      <c r="C57" s="60"/>
      <c r="D57" s="60"/>
      <c r="E57" s="60"/>
      <c r="F57" s="60"/>
      <c r="G57" s="62" t="s">
        <v>442</v>
      </c>
      <c r="H57" s="101">
        <v>-121079</v>
      </c>
      <c r="I57" s="101">
        <v>0</v>
      </c>
      <c r="J57" s="101">
        <v>0</v>
      </c>
      <c r="K57" s="101">
        <v>-121079</v>
      </c>
      <c r="L57" s="101"/>
    </row>
    <row r="58" spans="1:12" x14ac:dyDescent="0.3">
      <c r="A58" s="65" t="s">
        <v>354</v>
      </c>
      <c r="B58" s="59" t="s">
        <v>354</v>
      </c>
      <c r="C58" s="60"/>
      <c r="D58" s="60"/>
      <c r="E58" s="60"/>
      <c r="F58" s="60"/>
      <c r="G58" s="66" t="s">
        <v>354</v>
      </c>
      <c r="H58" s="102"/>
      <c r="I58" s="102"/>
      <c r="J58" s="102"/>
      <c r="K58" s="102"/>
      <c r="L58" s="102"/>
    </row>
    <row r="59" spans="1:12" x14ac:dyDescent="0.3">
      <c r="A59" s="54" t="s">
        <v>443</v>
      </c>
      <c r="B59" s="59" t="s">
        <v>354</v>
      </c>
      <c r="C59" s="60"/>
      <c r="D59" s="60"/>
      <c r="E59" s="55" t="s">
        <v>444</v>
      </c>
      <c r="F59" s="56"/>
      <c r="G59" s="56"/>
      <c r="H59" s="100">
        <v>30644070.5</v>
      </c>
      <c r="I59" s="100">
        <v>3500722.59</v>
      </c>
      <c r="J59" s="100">
        <v>1989073.19</v>
      </c>
      <c r="K59" s="100">
        <v>32155719.899999999</v>
      </c>
      <c r="L59" s="100"/>
    </row>
    <row r="60" spans="1:12" x14ac:dyDescent="0.3">
      <c r="A60" s="54" t="s">
        <v>445</v>
      </c>
      <c r="B60" s="59" t="s">
        <v>354</v>
      </c>
      <c r="C60" s="60"/>
      <c r="D60" s="60"/>
      <c r="E60" s="60"/>
      <c r="F60" s="55" t="s">
        <v>444</v>
      </c>
      <c r="G60" s="56"/>
      <c r="H60" s="100">
        <v>30644070.5</v>
      </c>
      <c r="I60" s="100">
        <v>3500722.59</v>
      </c>
      <c r="J60" s="100">
        <v>1989073.19</v>
      </c>
      <c r="K60" s="100">
        <v>32155719.899999999</v>
      </c>
      <c r="L60" s="100"/>
    </row>
    <row r="61" spans="1:12" x14ac:dyDescent="0.3">
      <c r="A61" s="61" t="s">
        <v>446</v>
      </c>
      <c r="B61" s="59" t="s">
        <v>354</v>
      </c>
      <c r="C61" s="60"/>
      <c r="D61" s="60"/>
      <c r="E61" s="60"/>
      <c r="F61" s="60"/>
      <c r="G61" s="62" t="s">
        <v>427</v>
      </c>
      <c r="H61" s="101">
        <v>283780.59999999998</v>
      </c>
      <c r="I61" s="101">
        <v>0</v>
      </c>
      <c r="J61" s="101">
        <v>0</v>
      </c>
      <c r="K61" s="101">
        <v>283780.59999999998</v>
      </c>
      <c r="L61" s="101"/>
    </row>
    <row r="62" spans="1:12" x14ac:dyDescent="0.3">
      <c r="A62" s="61" t="s">
        <v>447</v>
      </c>
      <c r="B62" s="59" t="s">
        <v>354</v>
      </c>
      <c r="C62" s="60"/>
      <c r="D62" s="60"/>
      <c r="E62" s="60"/>
      <c r="F62" s="60"/>
      <c r="G62" s="62" t="s">
        <v>448</v>
      </c>
      <c r="H62" s="101">
        <v>178724.35</v>
      </c>
      <c r="I62" s="101">
        <v>0</v>
      </c>
      <c r="J62" s="101">
        <v>0</v>
      </c>
      <c r="K62" s="101">
        <v>178724.35</v>
      </c>
      <c r="L62" s="101"/>
    </row>
    <row r="63" spans="1:12" x14ac:dyDescent="0.3">
      <c r="A63" s="61" t="s">
        <v>449</v>
      </c>
      <c r="B63" s="59" t="s">
        <v>354</v>
      </c>
      <c r="C63" s="60"/>
      <c r="D63" s="60"/>
      <c r="E63" s="60"/>
      <c r="F63" s="60"/>
      <c r="G63" s="62" t="s">
        <v>450</v>
      </c>
      <c r="H63" s="101">
        <v>2371607.81</v>
      </c>
      <c r="I63" s="101">
        <v>0</v>
      </c>
      <c r="J63" s="101">
        <v>0</v>
      </c>
      <c r="K63" s="101">
        <v>2371607.81</v>
      </c>
      <c r="L63" s="101"/>
    </row>
    <row r="64" spans="1:12" x14ac:dyDescent="0.3">
      <c r="A64" s="61" t="s">
        <v>451</v>
      </c>
      <c r="B64" s="59" t="s">
        <v>354</v>
      </c>
      <c r="C64" s="60"/>
      <c r="D64" s="60"/>
      <c r="E64" s="60"/>
      <c r="F64" s="60"/>
      <c r="G64" s="62" t="s">
        <v>425</v>
      </c>
      <c r="H64" s="101">
        <v>2566862</v>
      </c>
      <c r="I64" s="101">
        <v>0</v>
      </c>
      <c r="J64" s="101">
        <v>0</v>
      </c>
      <c r="K64" s="101">
        <v>2566862</v>
      </c>
      <c r="L64" s="101"/>
    </row>
    <row r="65" spans="1:12" x14ac:dyDescent="0.3">
      <c r="A65" s="61" t="s">
        <v>452</v>
      </c>
      <c r="B65" s="59" t="s">
        <v>354</v>
      </c>
      <c r="C65" s="60"/>
      <c r="D65" s="60"/>
      <c r="E65" s="60"/>
      <c r="F65" s="60"/>
      <c r="G65" s="62" t="s">
        <v>423</v>
      </c>
      <c r="H65" s="101">
        <v>10580704.210000001</v>
      </c>
      <c r="I65" s="101">
        <v>155407</v>
      </c>
      <c r="J65" s="101">
        <v>1989073.19</v>
      </c>
      <c r="K65" s="101">
        <v>8747038.0199999996</v>
      </c>
      <c r="L65" s="101"/>
    </row>
    <row r="66" spans="1:12" x14ac:dyDescent="0.3">
      <c r="A66" s="61" t="s">
        <v>453</v>
      </c>
      <c r="B66" s="59" t="s">
        <v>354</v>
      </c>
      <c r="C66" s="60"/>
      <c r="D66" s="60"/>
      <c r="E66" s="60"/>
      <c r="F66" s="60"/>
      <c r="G66" s="62" t="s">
        <v>454</v>
      </c>
      <c r="H66" s="101">
        <v>12528088.619999999</v>
      </c>
      <c r="I66" s="101">
        <v>1355709.49</v>
      </c>
      <c r="J66" s="101">
        <v>0</v>
      </c>
      <c r="K66" s="101">
        <v>13883798.109999999</v>
      </c>
      <c r="L66" s="101"/>
    </row>
    <row r="67" spans="1:12" x14ac:dyDescent="0.3">
      <c r="A67" s="61" t="s">
        <v>455</v>
      </c>
      <c r="B67" s="59" t="s">
        <v>354</v>
      </c>
      <c r="C67" s="60"/>
      <c r="D67" s="60"/>
      <c r="E67" s="60"/>
      <c r="F67" s="60"/>
      <c r="G67" s="62" t="s">
        <v>456</v>
      </c>
      <c r="H67" s="101">
        <v>1680674.13</v>
      </c>
      <c r="I67" s="101">
        <v>1269.0999999999999</v>
      </c>
      <c r="J67" s="101">
        <v>0</v>
      </c>
      <c r="K67" s="101">
        <v>1681943.23</v>
      </c>
      <c r="L67" s="101"/>
    </row>
    <row r="68" spans="1:12" x14ac:dyDescent="0.3">
      <c r="A68" s="61" t="s">
        <v>457</v>
      </c>
      <c r="B68" s="59" t="s">
        <v>354</v>
      </c>
      <c r="C68" s="60"/>
      <c r="D68" s="60"/>
      <c r="E68" s="60"/>
      <c r="F68" s="60"/>
      <c r="G68" s="62" t="s">
        <v>458</v>
      </c>
      <c r="H68" s="101">
        <v>104202.72</v>
      </c>
      <c r="I68" s="101">
        <v>0</v>
      </c>
      <c r="J68" s="101">
        <v>0</v>
      </c>
      <c r="K68" s="101">
        <v>104202.72</v>
      </c>
      <c r="L68" s="101"/>
    </row>
    <row r="69" spans="1:12" x14ac:dyDescent="0.3">
      <c r="A69" s="61" t="s">
        <v>459</v>
      </c>
      <c r="B69" s="59" t="s">
        <v>354</v>
      </c>
      <c r="C69" s="60"/>
      <c r="D69" s="60"/>
      <c r="E69" s="60"/>
      <c r="F69" s="60"/>
      <c r="G69" s="62" t="s">
        <v>421</v>
      </c>
      <c r="H69" s="101">
        <v>280360.06</v>
      </c>
      <c r="I69" s="101">
        <v>0</v>
      </c>
      <c r="J69" s="101">
        <v>0</v>
      </c>
      <c r="K69" s="101">
        <v>280360.06</v>
      </c>
      <c r="L69" s="101"/>
    </row>
    <row r="70" spans="1:12" x14ac:dyDescent="0.3">
      <c r="A70" s="61" t="s">
        <v>460</v>
      </c>
      <c r="B70" s="59" t="s">
        <v>354</v>
      </c>
      <c r="C70" s="60"/>
      <c r="D70" s="60"/>
      <c r="E70" s="60"/>
      <c r="F70" s="60"/>
      <c r="G70" s="62" t="s">
        <v>461</v>
      </c>
      <c r="H70" s="101">
        <v>69066</v>
      </c>
      <c r="I70" s="101">
        <v>0</v>
      </c>
      <c r="J70" s="101">
        <v>0</v>
      </c>
      <c r="K70" s="101">
        <v>69066</v>
      </c>
      <c r="L70" s="101"/>
    </row>
    <row r="71" spans="1:12" x14ac:dyDescent="0.3">
      <c r="A71" s="61" t="s">
        <v>462</v>
      </c>
      <c r="B71" s="59" t="s">
        <v>354</v>
      </c>
      <c r="C71" s="60"/>
      <c r="D71" s="60"/>
      <c r="E71" s="60"/>
      <c r="F71" s="60"/>
      <c r="G71" s="62" t="s">
        <v>463</v>
      </c>
      <c r="H71" s="101">
        <v>0</v>
      </c>
      <c r="I71" s="101">
        <v>1988337</v>
      </c>
      <c r="J71" s="101">
        <v>0</v>
      </c>
      <c r="K71" s="101">
        <v>1988337</v>
      </c>
      <c r="L71" s="101"/>
    </row>
    <row r="72" spans="1:12" x14ac:dyDescent="0.3">
      <c r="A72" s="65" t="s">
        <v>354</v>
      </c>
      <c r="B72" s="59" t="s">
        <v>354</v>
      </c>
      <c r="C72" s="60"/>
      <c r="D72" s="60"/>
      <c r="E72" s="60"/>
      <c r="F72" s="60"/>
      <c r="G72" s="66" t="s">
        <v>354</v>
      </c>
      <c r="H72" s="102"/>
      <c r="I72" s="102"/>
      <c r="J72" s="102"/>
      <c r="K72" s="102"/>
      <c r="L72" s="102"/>
    </row>
    <row r="73" spans="1:12" x14ac:dyDescent="0.3">
      <c r="A73" s="54" t="s">
        <v>464</v>
      </c>
      <c r="B73" s="59" t="s">
        <v>354</v>
      </c>
      <c r="C73" s="60"/>
      <c r="D73" s="60"/>
      <c r="E73" s="55" t="s">
        <v>465</v>
      </c>
      <c r="F73" s="56"/>
      <c r="G73" s="56"/>
      <c r="H73" s="100">
        <v>-16655483.76</v>
      </c>
      <c r="I73" s="100">
        <v>61217.93</v>
      </c>
      <c r="J73" s="100">
        <v>377943.82</v>
      </c>
      <c r="K73" s="100">
        <v>-16972209.649999999</v>
      </c>
      <c r="L73" s="100"/>
    </row>
    <row r="74" spans="1:12" x14ac:dyDescent="0.3">
      <c r="A74" s="54" t="s">
        <v>466</v>
      </c>
      <c r="B74" s="59" t="s">
        <v>354</v>
      </c>
      <c r="C74" s="60"/>
      <c r="D74" s="60"/>
      <c r="E74" s="60"/>
      <c r="F74" s="55" t="s">
        <v>465</v>
      </c>
      <c r="G74" s="56"/>
      <c r="H74" s="100">
        <v>-16655483.76</v>
      </c>
      <c r="I74" s="100">
        <v>61217.93</v>
      </c>
      <c r="J74" s="100">
        <v>377943.82</v>
      </c>
      <c r="K74" s="100">
        <v>-16972209.649999999</v>
      </c>
      <c r="L74" s="100"/>
    </row>
    <row r="75" spans="1:12" x14ac:dyDescent="0.3">
      <c r="A75" s="61" t="s">
        <v>467</v>
      </c>
      <c r="B75" s="59" t="s">
        <v>354</v>
      </c>
      <c r="C75" s="60"/>
      <c r="D75" s="60"/>
      <c r="E75" s="60"/>
      <c r="F75" s="60"/>
      <c r="G75" s="62" t="s">
        <v>468</v>
      </c>
      <c r="H75" s="101">
        <v>-2371607.81</v>
      </c>
      <c r="I75" s="101">
        <v>0</v>
      </c>
      <c r="J75" s="101">
        <v>0</v>
      </c>
      <c r="K75" s="101">
        <v>-2371607.81</v>
      </c>
      <c r="L75" s="101"/>
    </row>
    <row r="76" spans="1:12" x14ac:dyDescent="0.3">
      <c r="A76" s="61" t="s">
        <v>469</v>
      </c>
      <c r="B76" s="59" t="s">
        <v>354</v>
      </c>
      <c r="C76" s="60"/>
      <c r="D76" s="60"/>
      <c r="E76" s="60"/>
      <c r="F76" s="60"/>
      <c r="G76" s="62" t="s">
        <v>434</v>
      </c>
      <c r="H76" s="101">
        <v>-2950712.44</v>
      </c>
      <c r="I76" s="101">
        <v>61217.93</v>
      </c>
      <c r="J76" s="101">
        <v>89584.42</v>
      </c>
      <c r="K76" s="101">
        <v>-2979078.93</v>
      </c>
      <c r="L76" s="101"/>
    </row>
    <row r="77" spans="1:12" x14ac:dyDescent="0.3">
      <c r="A77" s="61" t="s">
        <v>470</v>
      </c>
      <c r="B77" s="59" t="s">
        <v>354</v>
      </c>
      <c r="C77" s="60"/>
      <c r="D77" s="60"/>
      <c r="E77" s="60"/>
      <c r="F77" s="60"/>
      <c r="G77" s="62" t="s">
        <v>436</v>
      </c>
      <c r="H77" s="101">
        <v>-1368702.53</v>
      </c>
      <c r="I77" s="101">
        <v>0</v>
      </c>
      <c r="J77" s="101">
        <v>15073.25</v>
      </c>
      <c r="K77" s="101">
        <v>-1383775.78</v>
      </c>
      <c r="L77" s="101"/>
    </row>
    <row r="78" spans="1:12" x14ac:dyDescent="0.3">
      <c r="A78" s="61" t="s">
        <v>471</v>
      </c>
      <c r="B78" s="59" t="s">
        <v>354</v>
      </c>
      <c r="C78" s="60"/>
      <c r="D78" s="60"/>
      <c r="E78" s="60"/>
      <c r="F78" s="60"/>
      <c r="G78" s="62" t="s">
        <v>438</v>
      </c>
      <c r="H78" s="101">
        <v>-283780.59999999998</v>
      </c>
      <c r="I78" s="101">
        <v>0</v>
      </c>
      <c r="J78" s="101">
        <v>0</v>
      </c>
      <c r="K78" s="101">
        <v>-283780.59999999998</v>
      </c>
      <c r="L78" s="101"/>
    </row>
    <row r="79" spans="1:12" x14ac:dyDescent="0.3">
      <c r="A79" s="61" t="s">
        <v>472</v>
      </c>
      <c r="B79" s="59" t="s">
        <v>354</v>
      </c>
      <c r="C79" s="60"/>
      <c r="D79" s="60"/>
      <c r="E79" s="60"/>
      <c r="F79" s="60"/>
      <c r="G79" s="62" t="s">
        <v>473</v>
      </c>
      <c r="H79" s="101">
        <v>-836139.23</v>
      </c>
      <c r="I79" s="101">
        <v>0</v>
      </c>
      <c r="J79" s="101">
        <v>14823.99</v>
      </c>
      <c r="K79" s="101">
        <v>-850963.22</v>
      </c>
      <c r="L79" s="101"/>
    </row>
    <row r="80" spans="1:12" x14ac:dyDescent="0.3">
      <c r="A80" s="61" t="s">
        <v>474</v>
      </c>
      <c r="B80" s="59" t="s">
        <v>354</v>
      </c>
      <c r="C80" s="60"/>
      <c r="D80" s="60"/>
      <c r="E80" s="60"/>
      <c r="F80" s="60"/>
      <c r="G80" s="62" t="s">
        <v>475</v>
      </c>
      <c r="H80" s="101">
        <v>-85748.25</v>
      </c>
      <c r="I80" s="101">
        <v>0</v>
      </c>
      <c r="J80" s="101">
        <v>799.34</v>
      </c>
      <c r="K80" s="101">
        <v>-86547.59</v>
      </c>
      <c r="L80" s="101"/>
    </row>
    <row r="81" spans="1:12" x14ac:dyDescent="0.3">
      <c r="A81" s="61" t="s">
        <v>476</v>
      </c>
      <c r="B81" s="59" t="s">
        <v>354</v>
      </c>
      <c r="C81" s="60"/>
      <c r="D81" s="60"/>
      <c r="E81" s="60"/>
      <c r="F81" s="60"/>
      <c r="G81" s="62" t="s">
        <v>477</v>
      </c>
      <c r="H81" s="101">
        <v>-8310519.7400000002</v>
      </c>
      <c r="I81" s="101">
        <v>0</v>
      </c>
      <c r="J81" s="101">
        <v>255070.51</v>
      </c>
      <c r="K81" s="101">
        <v>-8565590.25</v>
      </c>
      <c r="L81" s="101"/>
    </row>
    <row r="82" spans="1:12" x14ac:dyDescent="0.3">
      <c r="A82" s="61" t="s">
        <v>478</v>
      </c>
      <c r="B82" s="59" t="s">
        <v>354</v>
      </c>
      <c r="C82" s="60"/>
      <c r="D82" s="60"/>
      <c r="E82" s="60"/>
      <c r="F82" s="60"/>
      <c r="G82" s="62" t="s">
        <v>479</v>
      </c>
      <c r="H82" s="101">
        <v>-159774.51</v>
      </c>
      <c r="I82" s="101">
        <v>0</v>
      </c>
      <c r="J82" s="101">
        <v>758.53</v>
      </c>
      <c r="K82" s="101">
        <v>-160533.04</v>
      </c>
      <c r="L82" s="101"/>
    </row>
    <row r="83" spans="1:12" x14ac:dyDescent="0.3">
      <c r="A83" s="61" t="s">
        <v>480</v>
      </c>
      <c r="B83" s="59" t="s">
        <v>354</v>
      </c>
      <c r="C83" s="60"/>
      <c r="D83" s="60"/>
      <c r="E83" s="60"/>
      <c r="F83" s="60"/>
      <c r="G83" s="62" t="s">
        <v>440</v>
      </c>
      <c r="H83" s="101">
        <v>-274824.67</v>
      </c>
      <c r="I83" s="101">
        <v>0</v>
      </c>
      <c r="J83" s="101">
        <v>329.88</v>
      </c>
      <c r="K83" s="101">
        <v>-275154.55</v>
      </c>
      <c r="L83" s="101"/>
    </row>
    <row r="84" spans="1:12" x14ac:dyDescent="0.3">
      <c r="A84" s="61" t="s">
        <v>481</v>
      </c>
      <c r="B84" s="59" t="s">
        <v>354</v>
      </c>
      <c r="C84" s="60"/>
      <c r="D84" s="60"/>
      <c r="E84" s="60"/>
      <c r="F84" s="60"/>
      <c r="G84" s="62" t="s">
        <v>482</v>
      </c>
      <c r="H84" s="101">
        <v>-13673.98</v>
      </c>
      <c r="I84" s="101">
        <v>0</v>
      </c>
      <c r="J84" s="101">
        <v>1503.9</v>
      </c>
      <c r="K84" s="101">
        <v>-15177.88</v>
      </c>
      <c r="L84" s="101"/>
    </row>
    <row r="85" spans="1:12" x14ac:dyDescent="0.3">
      <c r="A85" s="65" t="s">
        <v>354</v>
      </c>
      <c r="B85" s="59" t="s">
        <v>354</v>
      </c>
      <c r="C85" s="60"/>
      <c r="D85" s="60"/>
      <c r="E85" s="60"/>
      <c r="F85" s="60"/>
      <c r="G85" s="66" t="s">
        <v>354</v>
      </c>
      <c r="H85" s="102"/>
      <c r="I85" s="102"/>
      <c r="J85" s="102"/>
      <c r="K85" s="102"/>
      <c r="L85" s="102"/>
    </row>
    <row r="86" spans="1:12" x14ac:dyDescent="0.3">
      <c r="A86" s="54" t="s">
        <v>483</v>
      </c>
      <c r="B86" s="59" t="s">
        <v>354</v>
      </c>
      <c r="C86" s="60"/>
      <c r="D86" s="60"/>
      <c r="E86" s="55" t="s">
        <v>484</v>
      </c>
      <c r="F86" s="56"/>
      <c r="G86" s="56"/>
      <c r="H86" s="100">
        <v>241784.76</v>
      </c>
      <c r="I86" s="100">
        <v>81282</v>
      </c>
      <c r="J86" s="100">
        <v>0</v>
      </c>
      <c r="K86" s="100">
        <v>323066.76</v>
      </c>
      <c r="L86" s="100"/>
    </row>
    <row r="87" spans="1:12" x14ac:dyDescent="0.3">
      <c r="A87" s="54" t="s">
        <v>485</v>
      </c>
      <c r="B87" s="59" t="s">
        <v>354</v>
      </c>
      <c r="C87" s="60"/>
      <c r="D87" s="60"/>
      <c r="E87" s="60"/>
      <c r="F87" s="55" t="s">
        <v>484</v>
      </c>
      <c r="G87" s="56"/>
      <c r="H87" s="100">
        <v>241784.76</v>
      </c>
      <c r="I87" s="100">
        <v>81282</v>
      </c>
      <c r="J87" s="100">
        <v>0</v>
      </c>
      <c r="K87" s="100">
        <v>323066.76</v>
      </c>
      <c r="L87" s="100"/>
    </row>
    <row r="88" spans="1:12" x14ac:dyDescent="0.3">
      <c r="A88" s="61" t="s">
        <v>486</v>
      </c>
      <c r="B88" s="59" t="s">
        <v>354</v>
      </c>
      <c r="C88" s="60"/>
      <c r="D88" s="60"/>
      <c r="E88" s="60"/>
      <c r="F88" s="60"/>
      <c r="G88" s="62" t="s">
        <v>487</v>
      </c>
      <c r="H88" s="101">
        <v>241784.76</v>
      </c>
      <c r="I88" s="101">
        <v>81282</v>
      </c>
      <c r="J88" s="101">
        <v>0</v>
      </c>
      <c r="K88" s="101">
        <v>323066.76</v>
      </c>
      <c r="L88" s="101"/>
    </row>
    <row r="89" spans="1:12" x14ac:dyDescent="0.3">
      <c r="A89" s="65" t="s">
        <v>354</v>
      </c>
      <c r="B89" s="59" t="s">
        <v>354</v>
      </c>
      <c r="C89" s="60"/>
      <c r="D89" s="60"/>
      <c r="E89" s="60"/>
      <c r="F89" s="60"/>
      <c r="G89" s="66" t="s">
        <v>354</v>
      </c>
      <c r="H89" s="102"/>
      <c r="I89" s="102"/>
      <c r="J89" s="102"/>
      <c r="K89" s="102"/>
      <c r="L89" s="102"/>
    </row>
    <row r="90" spans="1:12" x14ac:dyDescent="0.3">
      <c r="A90" s="54" t="s">
        <v>488</v>
      </c>
      <c r="B90" s="59" t="s">
        <v>354</v>
      </c>
      <c r="C90" s="60"/>
      <c r="D90" s="60"/>
      <c r="E90" s="55" t="s">
        <v>489</v>
      </c>
      <c r="F90" s="56"/>
      <c r="G90" s="56"/>
      <c r="H90" s="100">
        <v>-200376.01</v>
      </c>
      <c r="I90" s="100">
        <v>0</v>
      </c>
      <c r="J90" s="100">
        <v>2021.38</v>
      </c>
      <c r="K90" s="100">
        <v>-202397.39</v>
      </c>
      <c r="L90" s="100"/>
    </row>
    <row r="91" spans="1:12" x14ac:dyDescent="0.3">
      <c r="A91" s="54" t="s">
        <v>490</v>
      </c>
      <c r="B91" s="59" t="s">
        <v>354</v>
      </c>
      <c r="C91" s="60"/>
      <c r="D91" s="60"/>
      <c r="E91" s="60"/>
      <c r="F91" s="55" t="s">
        <v>491</v>
      </c>
      <c r="G91" s="56"/>
      <c r="H91" s="100">
        <v>-200376.01</v>
      </c>
      <c r="I91" s="100">
        <v>0</v>
      </c>
      <c r="J91" s="100">
        <v>2021.38</v>
      </c>
      <c r="K91" s="100">
        <v>-202397.39</v>
      </c>
      <c r="L91" s="100"/>
    </row>
    <row r="92" spans="1:12" x14ac:dyDescent="0.3">
      <c r="A92" s="61" t="s">
        <v>492</v>
      </c>
      <c r="B92" s="59" t="s">
        <v>354</v>
      </c>
      <c r="C92" s="60"/>
      <c r="D92" s="60"/>
      <c r="E92" s="60"/>
      <c r="F92" s="60"/>
      <c r="G92" s="62" t="s">
        <v>493</v>
      </c>
      <c r="H92" s="101">
        <v>-200376.01</v>
      </c>
      <c r="I92" s="101">
        <v>0</v>
      </c>
      <c r="J92" s="101">
        <v>2021.38</v>
      </c>
      <c r="K92" s="101">
        <v>-202397.39</v>
      </c>
      <c r="L92" s="101"/>
    </row>
    <row r="93" spans="1:12" x14ac:dyDescent="0.3">
      <c r="A93" s="54" t="s">
        <v>354</v>
      </c>
      <c r="B93" s="59" t="s">
        <v>354</v>
      </c>
      <c r="C93" s="60"/>
      <c r="D93" s="60"/>
      <c r="E93" s="55" t="s">
        <v>354</v>
      </c>
      <c r="F93" s="56"/>
      <c r="G93" s="56"/>
      <c r="H93" s="99"/>
      <c r="I93" s="99"/>
      <c r="J93" s="99"/>
      <c r="K93" s="99"/>
      <c r="L93" s="99"/>
    </row>
    <row r="94" spans="1:12" x14ac:dyDescent="0.3">
      <c r="A94" s="54" t="s">
        <v>54</v>
      </c>
      <c r="B94" s="55" t="s">
        <v>494</v>
      </c>
      <c r="C94" s="56"/>
      <c r="D94" s="56"/>
      <c r="E94" s="56"/>
      <c r="F94" s="56"/>
      <c r="G94" s="56"/>
      <c r="H94" s="100">
        <v>49867190.219999999</v>
      </c>
      <c r="I94" s="100">
        <v>20100238.760000002</v>
      </c>
      <c r="J94" s="100">
        <v>21537716.370000001</v>
      </c>
      <c r="K94" s="100">
        <v>51304667.829999998</v>
      </c>
      <c r="L94" s="100"/>
    </row>
    <row r="95" spans="1:12" x14ac:dyDescent="0.3">
      <c r="A95" s="54" t="s">
        <v>495</v>
      </c>
      <c r="B95" s="58" t="s">
        <v>354</v>
      </c>
      <c r="C95" s="55" t="s">
        <v>496</v>
      </c>
      <c r="D95" s="56"/>
      <c r="E95" s="56"/>
      <c r="F95" s="56"/>
      <c r="G95" s="56"/>
      <c r="H95" s="100">
        <v>35309835.93</v>
      </c>
      <c r="I95" s="100">
        <v>20094724.030000001</v>
      </c>
      <c r="J95" s="100">
        <v>20255380.739999998</v>
      </c>
      <c r="K95" s="100">
        <v>35470492.640000001</v>
      </c>
      <c r="L95" s="100"/>
    </row>
    <row r="96" spans="1:12" x14ac:dyDescent="0.3">
      <c r="A96" s="54" t="s">
        <v>497</v>
      </c>
      <c r="B96" s="59" t="s">
        <v>354</v>
      </c>
      <c r="C96" s="60"/>
      <c r="D96" s="55" t="s">
        <v>498</v>
      </c>
      <c r="E96" s="56"/>
      <c r="F96" s="56"/>
      <c r="G96" s="56"/>
      <c r="H96" s="100">
        <v>6482865.54</v>
      </c>
      <c r="I96" s="100">
        <v>13878852.33</v>
      </c>
      <c r="J96" s="100">
        <v>11913107.49</v>
      </c>
      <c r="K96" s="100">
        <v>4517120.7</v>
      </c>
      <c r="L96" s="100"/>
    </row>
    <row r="97" spans="1:12" x14ac:dyDescent="0.3">
      <c r="A97" s="54" t="s">
        <v>499</v>
      </c>
      <c r="B97" s="59" t="s">
        <v>354</v>
      </c>
      <c r="C97" s="60"/>
      <c r="D97" s="60"/>
      <c r="E97" s="55" t="s">
        <v>500</v>
      </c>
      <c r="F97" s="56"/>
      <c r="G97" s="56"/>
      <c r="H97" s="100">
        <v>4329544.41</v>
      </c>
      <c r="I97" s="100">
        <v>8643226.3699999992</v>
      </c>
      <c r="J97" s="100">
        <v>7067310.9800000004</v>
      </c>
      <c r="K97" s="100">
        <v>2753629.02</v>
      </c>
      <c r="L97" s="100"/>
    </row>
    <row r="98" spans="1:12" x14ac:dyDescent="0.3">
      <c r="A98" s="54" t="s">
        <v>501</v>
      </c>
      <c r="B98" s="59" t="s">
        <v>354</v>
      </c>
      <c r="C98" s="60"/>
      <c r="D98" s="60"/>
      <c r="E98" s="60"/>
      <c r="F98" s="55" t="s">
        <v>500</v>
      </c>
      <c r="G98" s="56"/>
      <c r="H98" s="100">
        <v>4329544.41</v>
      </c>
      <c r="I98" s="100">
        <v>8643226.3699999992</v>
      </c>
      <c r="J98" s="100">
        <v>7067310.9800000004</v>
      </c>
      <c r="K98" s="100">
        <v>2753629.02</v>
      </c>
      <c r="L98" s="100"/>
    </row>
    <row r="99" spans="1:12" x14ac:dyDescent="0.3">
      <c r="A99" s="61" t="s">
        <v>502</v>
      </c>
      <c r="B99" s="59" t="s">
        <v>354</v>
      </c>
      <c r="C99" s="60"/>
      <c r="D99" s="60"/>
      <c r="E99" s="60"/>
      <c r="F99" s="60"/>
      <c r="G99" s="62" t="s">
        <v>503</v>
      </c>
      <c r="H99" s="101">
        <v>0</v>
      </c>
      <c r="I99" s="101">
        <v>3749630.66</v>
      </c>
      <c r="J99" s="101">
        <v>3749630.66</v>
      </c>
      <c r="K99" s="101">
        <v>0</v>
      </c>
      <c r="L99" s="101"/>
    </row>
    <row r="100" spans="1:12" x14ac:dyDescent="0.3">
      <c r="A100" s="61" t="s">
        <v>504</v>
      </c>
      <c r="B100" s="59" t="s">
        <v>354</v>
      </c>
      <c r="C100" s="60"/>
      <c r="D100" s="60"/>
      <c r="E100" s="60"/>
      <c r="F100" s="60"/>
      <c r="G100" s="62" t="s">
        <v>505</v>
      </c>
      <c r="H100" s="101">
        <v>3110614.07</v>
      </c>
      <c r="I100" s="101">
        <v>3110614.07</v>
      </c>
      <c r="J100" s="101">
        <v>2746198.96</v>
      </c>
      <c r="K100" s="101">
        <v>2746198.96</v>
      </c>
      <c r="L100" s="101"/>
    </row>
    <row r="101" spans="1:12" x14ac:dyDescent="0.3">
      <c r="A101" s="61" t="s">
        <v>506</v>
      </c>
      <c r="B101" s="59" t="s">
        <v>354</v>
      </c>
      <c r="C101" s="60"/>
      <c r="D101" s="60"/>
      <c r="E101" s="60"/>
      <c r="F101" s="60"/>
      <c r="G101" s="62" t="s">
        <v>507</v>
      </c>
      <c r="H101" s="101">
        <v>1023253.43</v>
      </c>
      <c r="I101" s="101">
        <v>1023253.43</v>
      </c>
      <c r="J101" s="101">
        <v>0</v>
      </c>
      <c r="K101" s="101">
        <v>0</v>
      </c>
      <c r="L101" s="101"/>
    </row>
    <row r="102" spans="1:12" x14ac:dyDescent="0.3">
      <c r="A102" s="61" t="s">
        <v>508</v>
      </c>
      <c r="B102" s="59" t="s">
        <v>354</v>
      </c>
      <c r="C102" s="60"/>
      <c r="D102" s="60"/>
      <c r="E102" s="60"/>
      <c r="F102" s="60"/>
      <c r="G102" s="62" t="s">
        <v>509</v>
      </c>
      <c r="H102" s="101">
        <v>0</v>
      </c>
      <c r="I102" s="101">
        <v>12624.25</v>
      </c>
      <c r="J102" s="101">
        <v>12624.25</v>
      </c>
      <c r="K102" s="101">
        <v>0</v>
      </c>
      <c r="L102" s="101"/>
    </row>
    <row r="103" spans="1:12" x14ac:dyDescent="0.3">
      <c r="A103" s="61" t="s">
        <v>510</v>
      </c>
      <c r="B103" s="59" t="s">
        <v>354</v>
      </c>
      <c r="C103" s="60"/>
      <c r="D103" s="60"/>
      <c r="E103" s="60"/>
      <c r="F103" s="60"/>
      <c r="G103" s="62" t="s">
        <v>511</v>
      </c>
      <c r="H103" s="101">
        <v>504</v>
      </c>
      <c r="I103" s="101">
        <v>21160.52</v>
      </c>
      <c r="J103" s="101">
        <v>20656.52</v>
      </c>
      <c r="K103" s="101">
        <v>0</v>
      </c>
      <c r="L103" s="101"/>
    </row>
    <row r="104" spans="1:12" x14ac:dyDescent="0.3">
      <c r="A104" s="61" t="s">
        <v>512</v>
      </c>
      <c r="B104" s="59" t="s">
        <v>354</v>
      </c>
      <c r="C104" s="60"/>
      <c r="D104" s="60"/>
      <c r="E104" s="60"/>
      <c r="F104" s="60"/>
      <c r="G104" s="62" t="s">
        <v>513</v>
      </c>
      <c r="H104" s="101">
        <v>0</v>
      </c>
      <c r="I104" s="101">
        <v>0</v>
      </c>
      <c r="J104" s="101">
        <v>3806.98</v>
      </c>
      <c r="K104" s="101">
        <v>3806.98</v>
      </c>
      <c r="L104" s="101"/>
    </row>
    <row r="105" spans="1:12" x14ac:dyDescent="0.3">
      <c r="A105" s="61" t="s">
        <v>514</v>
      </c>
      <c r="B105" s="59" t="s">
        <v>354</v>
      </c>
      <c r="C105" s="60"/>
      <c r="D105" s="60"/>
      <c r="E105" s="60"/>
      <c r="F105" s="60"/>
      <c r="G105" s="62" t="s">
        <v>515</v>
      </c>
      <c r="H105" s="101">
        <v>195172.91</v>
      </c>
      <c r="I105" s="101">
        <v>725943.44</v>
      </c>
      <c r="J105" s="101">
        <v>534393.61</v>
      </c>
      <c r="K105" s="101">
        <v>3623.08</v>
      </c>
      <c r="L105" s="101"/>
    </row>
    <row r="106" spans="1:12" x14ac:dyDescent="0.3">
      <c r="A106" s="65" t="s">
        <v>354</v>
      </c>
      <c r="B106" s="59" t="s">
        <v>354</v>
      </c>
      <c r="C106" s="60"/>
      <c r="D106" s="60"/>
      <c r="E106" s="60"/>
      <c r="F106" s="60"/>
      <c r="G106" s="66" t="s">
        <v>354</v>
      </c>
      <c r="H106" s="102"/>
      <c r="I106" s="102"/>
      <c r="J106" s="102"/>
      <c r="K106" s="102"/>
      <c r="L106" s="102"/>
    </row>
    <row r="107" spans="1:12" x14ac:dyDescent="0.3">
      <c r="A107" s="54" t="s">
        <v>516</v>
      </c>
      <c r="B107" s="59" t="s">
        <v>354</v>
      </c>
      <c r="C107" s="60"/>
      <c r="D107" s="60"/>
      <c r="E107" s="55" t="s">
        <v>517</v>
      </c>
      <c r="F107" s="56"/>
      <c r="G107" s="56"/>
      <c r="H107" s="100">
        <v>865541.86</v>
      </c>
      <c r="I107" s="100">
        <v>1409636.66</v>
      </c>
      <c r="J107" s="100">
        <v>1602393.81</v>
      </c>
      <c r="K107" s="100">
        <v>1058299.01</v>
      </c>
      <c r="L107" s="100"/>
    </row>
    <row r="108" spans="1:12" x14ac:dyDescent="0.3">
      <c r="A108" s="54" t="s">
        <v>518</v>
      </c>
      <c r="B108" s="59" t="s">
        <v>354</v>
      </c>
      <c r="C108" s="60"/>
      <c r="D108" s="60"/>
      <c r="E108" s="60"/>
      <c r="F108" s="55" t="s">
        <v>517</v>
      </c>
      <c r="G108" s="56"/>
      <c r="H108" s="100">
        <v>865541.86</v>
      </c>
      <c r="I108" s="100">
        <v>1409636.66</v>
      </c>
      <c r="J108" s="100">
        <v>1602393.81</v>
      </c>
      <c r="K108" s="100">
        <v>1058299.01</v>
      </c>
      <c r="L108" s="100"/>
    </row>
    <row r="109" spans="1:12" x14ac:dyDescent="0.3">
      <c r="A109" s="61" t="s">
        <v>519</v>
      </c>
      <c r="B109" s="59" t="s">
        <v>354</v>
      </c>
      <c r="C109" s="60"/>
      <c r="D109" s="60"/>
      <c r="E109" s="60"/>
      <c r="F109" s="60"/>
      <c r="G109" s="62" t="s">
        <v>520</v>
      </c>
      <c r="H109" s="101">
        <v>621169.9</v>
      </c>
      <c r="I109" s="101">
        <v>1165264.7</v>
      </c>
      <c r="J109" s="101">
        <v>1327588.21</v>
      </c>
      <c r="K109" s="101">
        <v>783493.41</v>
      </c>
      <c r="L109" s="101"/>
    </row>
    <row r="110" spans="1:12" x14ac:dyDescent="0.3">
      <c r="A110" s="61" t="s">
        <v>521</v>
      </c>
      <c r="B110" s="59" t="s">
        <v>354</v>
      </c>
      <c r="C110" s="60"/>
      <c r="D110" s="60"/>
      <c r="E110" s="60"/>
      <c r="F110" s="60"/>
      <c r="G110" s="62" t="s">
        <v>522</v>
      </c>
      <c r="H110" s="101">
        <v>194914.44</v>
      </c>
      <c r="I110" s="101">
        <v>194914.44</v>
      </c>
      <c r="J110" s="101">
        <v>231944.46</v>
      </c>
      <c r="K110" s="101">
        <v>231944.46</v>
      </c>
      <c r="L110" s="101"/>
    </row>
    <row r="111" spans="1:12" x14ac:dyDescent="0.3">
      <c r="A111" s="61" t="s">
        <v>523</v>
      </c>
      <c r="B111" s="59" t="s">
        <v>354</v>
      </c>
      <c r="C111" s="60"/>
      <c r="D111" s="60"/>
      <c r="E111" s="60"/>
      <c r="F111" s="60"/>
      <c r="G111" s="62" t="s">
        <v>524</v>
      </c>
      <c r="H111" s="101">
        <v>24273.1</v>
      </c>
      <c r="I111" s="101">
        <v>24273.1</v>
      </c>
      <c r="J111" s="101">
        <v>28919.14</v>
      </c>
      <c r="K111" s="101">
        <v>28919.14</v>
      </c>
      <c r="L111" s="101"/>
    </row>
    <row r="112" spans="1:12" x14ac:dyDescent="0.3">
      <c r="A112" s="61" t="s">
        <v>525</v>
      </c>
      <c r="B112" s="59" t="s">
        <v>354</v>
      </c>
      <c r="C112" s="60"/>
      <c r="D112" s="60"/>
      <c r="E112" s="60"/>
      <c r="F112" s="60"/>
      <c r="G112" s="62" t="s">
        <v>526</v>
      </c>
      <c r="H112" s="101">
        <v>25184.42</v>
      </c>
      <c r="I112" s="101">
        <v>25184.42</v>
      </c>
      <c r="J112" s="101">
        <v>13942</v>
      </c>
      <c r="K112" s="101">
        <v>13942</v>
      </c>
      <c r="L112" s="101"/>
    </row>
    <row r="113" spans="1:12" x14ac:dyDescent="0.3">
      <c r="A113" s="65" t="s">
        <v>354</v>
      </c>
      <c r="B113" s="59" t="s">
        <v>354</v>
      </c>
      <c r="C113" s="60"/>
      <c r="D113" s="60"/>
      <c r="E113" s="60"/>
      <c r="F113" s="60"/>
      <c r="G113" s="66" t="s">
        <v>354</v>
      </c>
      <c r="H113" s="102"/>
      <c r="I113" s="102"/>
      <c r="J113" s="102"/>
      <c r="K113" s="102"/>
      <c r="L113" s="102"/>
    </row>
    <row r="114" spans="1:12" x14ac:dyDescent="0.3">
      <c r="A114" s="54" t="s">
        <v>527</v>
      </c>
      <c r="B114" s="59" t="s">
        <v>354</v>
      </c>
      <c r="C114" s="60"/>
      <c r="D114" s="60"/>
      <c r="E114" s="55" t="s">
        <v>528</v>
      </c>
      <c r="F114" s="56"/>
      <c r="G114" s="56"/>
      <c r="H114" s="100">
        <v>266134.03999999998</v>
      </c>
      <c r="I114" s="100">
        <v>243149.35</v>
      </c>
      <c r="J114" s="100">
        <v>503942.67</v>
      </c>
      <c r="K114" s="100">
        <v>526927.35999999999</v>
      </c>
      <c r="L114" s="100"/>
    </row>
    <row r="115" spans="1:12" x14ac:dyDescent="0.3">
      <c r="A115" s="54" t="s">
        <v>529</v>
      </c>
      <c r="B115" s="59" t="s">
        <v>354</v>
      </c>
      <c r="C115" s="60"/>
      <c r="D115" s="60"/>
      <c r="E115" s="60"/>
      <c r="F115" s="55" t="s">
        <v>528</v>
      </c>
      <c r="G115" s="56"/>
      <c r="H115" s="100">
        <v>266134.03999999998</v>
      </c>
      <c r="I115" s="100">
        <v>243149.35</v>
      </c>
      <c r="J115" s="100">
        <v>503942.67</v>
      </c>
      <c r="K115" s="100">
        <v>526927.35999999999</v>
      </c>
      <c r="L115" s="100"/>
    </row>
    <row r="116" spans="1:12" x14ac:dyDescent="0.3">
      <c r="A116" s="61" t="s">
        <v>530</v>
      </c>
      <c r="B116" s="59" t="s">
        <v>354</v>
      </c>
      <c r="C116" s="60"/>
      <c r="D116" s="60"/>
      <c r="E116" s="60"/>
      <c r="F116" s="60"/>
      <c r="G116" s="62" t="s">
        <v>531</v>
      </c>
      <c r="H116" s="101">
        <v>127583.55</v>
      </c>
      <c r="I116" s="101">
        <v>127583.55</v>
      </c>
      <c r="J116" s="101">
        <v>322219.38</v>
      </c>
      <c r="K116" s="101">
        <v>322219.38</v>
      </c>
      <c r="L116" s="101"/>
    </row>
    <row r="117" spans="1:12" x14ac:dyDescent="0.3">
      <c r="A117" s="61" t="s">
        <v>532</v>
      </c>
      <c r="B117" s="59" t="s">
        <v>354</v>
      </c>
      <c r="C117" s="60"/>
      <c r="D117" s="60"/>
      <c r="E117" s="60"/>
      <c r="F117" s="60"/>
      <c r="G117" s="62" t="s">
        <v>533</v>
      </c>
      <c r="H117" s="101">
        <v>1270.33</v>
      </c>
      <c r="I117" s="101">
        <v>1270.33</v>
      </c>
      <c r="J117" s="101">
        <v>189.16</v>
      </c>
      <c r="K117" s="101">
        <v>189.16</v>
      </c>
      <c r="L117" s="101"/>
    </row>
    <row r="118" spans="1:12" x14ac:dyDescent="0.3">
      <c r="A118" s="61" t="s">
        <v>534</v>
      </c>
      <c r="B118" s="59" t="s">
        <v>354</v>
      </c>
      <c r="C118" s="60"/>
      <c r="D118" s="60"/>
      <c r="E118" s="60"/>
      <c r="F118" s="60"/>
      <c r="G118" s="62" t="s">
        <v>535</v>
      </c>
      <c r="H118" s="101">
        <v>8254.4500000000007</v>
      </c>
      <c r="I118" s="101">
        <v>8255.4699999999993</v>
      </c>
      <c r="J118" s="101">
        <v>5023.51</v>
      </c>
      <c r="K118" s="101">
        <v>5022.49</v>
      </c>
      <c r="L118" s="101"/>
    </row>
    <row r="119" spans="1:12" x14ac:dyDescent="0.3">
      <c r="A119" s="61" t="s">
        <v>536</v>
      </c>
      <c r="B119" s="59" t="s">
        <v>354</v>
      </c>
      <c r="C119" s="60"/>
      <c r="D119" s="60"/>
      <c r="E119" s="60"/>
      <c r="F119" s="60"/>
      <c r="G119" s="62" t="s">
        <v>537</v>
      </c>
      <c r="H119" s="101">
        <v>56295.15</v>
      </c>
      <c r="I119" s="101">
        <v>33309.43</v>
      </c>
      <c r="J119" s="101">
        <v>24721.42</v>
      </c>
      <c r="K119" s="101">
        <v>47707.14</v>
      </c>
      <c r="L119" s="101"/>
    </row>
    <row r="120" spans="1:12" x14ac:dyDescent="0.3">
      <c r="A120" s="61" t="s">
        <v>538</v>
      </c>
      <c r="B120" s="59" t="s">
        <v>354</v>
      </c>
      <c r="C120" s="60"/>
      <c r="D120" s="60"/>
      <c r="E120" s="60"/>
      <c r="F120" s="60"/>
      <c r="G120" s="62" t="s">
        <v>539</v>
      </c>
      <c r="H120" s="101">
        <v>44846.32</v>
      </c>
      <c r="I120" s="101">
        <v>44846.33</v>
      </c>
      <c r="J120" s="101">
        <v>102864.67</v>
      </c>
      <c r="K120" s="101">
        <v>102864.66</v>
      </c>
      <c r="L120" s="101"/>
    </row>
    <row r="121" spans="1:12" x14ac:dyDescent="0.3">
      <c r="A121" s="61" t="s">
        <v>540</v>
      </c>
      <c r="B121" s="59" t="s">
        <v>354</v>
      </c>
      <c r="C121" s="60"/>
      <c r="D121" s="60"/>
      <c r="E121" s="60"/>
      <c r="F121" s="60"/>
      <c r="G121" s="62" t="s">
        <v>541</v>
      </c>
      <c r="H121" s="101">
        <v>12155.7</v>
      </c>
      <c r="I121" s="101">
        <v>12155.7</v>
      </c>
      <c r="J121" s="101">
        <v>32939.72</v>
      </c>
      <c r="K121" s="101">
        <v>32939.72</v>
      </c>
      <c r="L121" s="101"/>
    </row>
    <row r="122" spans="1:12" x14ac:dyDescent="0.3">
      <c r="A122" s="61" t="s">
        <v>542</v>
      </c>
      <c r="B122" s="59" t="s">
        <v>354</v>
      </c>
      <c r="C122" s="60"/>
      <c r="D122" s="60"/>
      <c r="E122" s="60"/>
      <c r="F122" s="60"/>
      <c r="G122" s="62" t="s">
        <v>543</v>
      </c>
      <c r="H122" s="101">
        <v>2576.5</v>
      </c>
      <c r="I122" s="101">
        <v>2576.5</v>
      </c>
      <c r="J122" s="101">
        <v>1240.79</v>
      </c>
      <c r="K122" s="101">
        <v>1240.79</v>
      </c>
      <c r="L122" s="101"/>
    </row>
    <row r="123" spans="1:12" x14ac:dyDescent="0.3">
      <c r="A123" s="61" t="s">
        <v>544</v>
      </c>
      <c r="B123" s="59" t="s">
        <v>354</v>
      </c>
      <c r="C123" s="60"/>
      <c r="D123" s="60"/>
      <c r="E123" s="60"/>
      <c r="F123" s="60"/>
      <c r="G123" s="62" t="s">
        <v>545</v>
      </c>
      <c r="H123" s="101">
        <v>13152.04</v>
      </c>
      <c r="I123" s="101">
        <v>13152.04</v>
      </c>
      <c r="J123" s="101">
        <v>14744.02</v>
      </c>
      <c r="K123" s="101">
        <v>14744.02</v>
      </c>
      <c r="L123" s="101"/>
    </row>
    <row r="124" spans="1:12" x14ac:dyDescent="0.3">
      <c r="A124" s="65" t="s">
        <v>354</v>
      </c>
      <c r="B124" s="59" t="s">
        <v>354</v>
      </c>
      <c r="C124" s="60"/>
      <c r="D124" s="60"/>
      <c r="E124" s="60"/>
      <c r="F124" s="60"/>
      <c r="G124" s="66" t="s">
        <v>354</v>
      </c>
      <c r="H124" s="102"/>
      <c r="I124" s="102"/>
      <c r="J124" s="102"/>
      <c r="K124" s="102"/>
      <c r="L124" s="102"/>
    </row>
    <row r="125" spans="1:12" x14ac:dyDescent="0.3">
      <c r="A125" s="54" t="s">
        <v>546</v>
      </c>
      <c r="B125" s="59" t="s">
        <v>354</v>
      </c>
      <c r="C125" s="60"/>
      <c r="D125" s="60"/>
      <c r="E125" s="55" t="s">
        <v>547</v>
      </c>
      <c r="F125" s="56"/>
      <c r="G125" s="56"/>
      <c r="H125" s="100">
        <v>1021645.23</v>
      </c>
      <c r="I125" s="100">
        <v>3582839.95</v>
      </c>
      <c r="J125" s="100">
        <v>2732885.53</v>
      </c>
      <c r="K125" s="100">
        <v>171690.81</v>
      </c>
      <c r="L125" s="100"/>
    </row>
    <row r="126" spans="1:12" x14ac:dyDescent="0.3">
      <c r="A126" s="54" t="s">
        <v>548</v>
      </c>
      <c r="B126" s="59" t="s">
        <v>354</v>
      </c>
      <c r="C126" s="60"/>
      <c r="D126" s="60"/>
      <c r="E126" s="60"/>
      <c r="F126" s="55" t="s">
        <v>547</v>
      </c>
      <c r="G126" s="56"/>
      <c r="H126" s="100">
        <v>1021645.23</v>
      </c>
      <c r="I126" s="100">
        <v>3582839.95</v>
      </c>
      <c r="J126" s="100">
        <v>2732885.53</v>
      </c>
      <c r="K126" s="100">
        <v>171690.81</v>
      </c>
      <c r="L126" s="100"/>
    </row>
    <row r="127" spans="1:12" x14ac:dyDescent="0.3">
      <c r="A127" s="61" t="s">
        <v>549</v>
      </c>
      <c r="B127" s="59" t="s">
        <v>354</v>
      </c>
      <c r="C127" s="60"/>
      <c r="D127" s="60"/>
      <c r="E127" s="60"/>
      <c r="F127" s="60"/>
      <c r="G127" s="62" t="s">
        <v>550</v>
      </c>
      <c r="H127" s="101">
        <v>1021645.23</v>
      </c>
      <c r="I127" s="101">
        <v>3582839.95</v>
      </c>
      <c r="J127" s="101">
        <v>2732885.53</v>
      </c>
      <c r="K127" s="101">
        <v>171690.81</v>
      </c>
      <c r="L127" s="101"/>
    </row>
    <row r="128" spans="1:12" x14ac:dyDescent="0.3">
      <c r="A128" s="65" t="s">
        <v>354</v>
      </c>
      <c r="B128" s="59" t="s">
        <v>354</v>
      </c>
      <c r="C128" s="60"/>
      <c r="D128" s="60"/>
      <c r="E128" s="60"/>
      <c r="F128" s="60"/>
      <c r="G128" s="66" t="s">
        <v>354</v>
      </c>
      <c r="H128" s="102"/>
      <c r="I128" s="102"/>
      <c r="J128" s="102"/>
      <c r="K128" s="102"/>
      <c r="L128" s="102"/>
    </row>
    <row r="129" spans="1:12" x14ac:dyDescent="0.3">
      <c r="A129" s="54" t="s">
        <v>551</v>
      </c>
      <c r="B129" s="59" t="s">
        <v>354</v>
      </c>
      <c r="C129" s="60"/>
      <c r="D129" s="60"/>
      <c r="E129" s="55" t="s">
        <v>390</v>
      </c>
      <c r="F129" s="56"/>
      <c r="G129" s="56"/>
      <c r="H129" s="100">
        <v>0</v>
      </c>
      <c r="I129" s="100">
        <v>0</v>
      </c>
      <c r="J129" s="100">
        <v>6574.5</v>
      </c>
      <c r="K129" s="100">
        <v>6574.5</v>
      </c>
      <c r="L129" s="100"/>
    </row>
    <row r="130" spans="1:12" x14ac:dyDescent="0.3">
      <c r="A130" s="54" t="s">
        <v>552</v>
      </c>
      <c r="B130" s="59" t="s">
        <v>354</v>
      </c>
      <c r="C130" s="60"/>
      <c r="D130" s="60"/>
      <c r="E130" s="60"/>
      <c r="F130" s="55" t="s">
        <v>390</v>
      </c>
      <c r="G130" s="56"/>
      <c r="H130" s="100">
        <v>0</v>
      </c>
      <c r="I130" s="100">
        <v>0</v>
      </c>
      <c r="J130" s="100">
        <v>6574.5</v>
      </c>
      <c r="K130" s="100">
        <v>6574.5</v>
      </c>
      <c r="L130" s="100"/>
    </row>
    <row r="131" spans="1:12" x14ac:dyDescent="0.3">
      <c r="A131" s="61" t="s">
        <v>553</v>
      </c>
      <c r="B131" s="59" t="s">
        <v>354</v>
      </c>
      <c r="C131" s="60"/>
      <c r="D131" s="60"/>
      <c r="E131" s="60"/>
      <c r="F131" s="60"/>
      <c r="G131" s="62" t="s">
        <v>403</v>
      </c>
      <c r="H131" s="101">
        <v>0</v>
      </c>
      <c r="I131" s="101">
        <v>0</v>
      </c>
      <c r="J131" s="101">
        <v>6574.5</v>
      </c>
      <c r="K131" s="101">
        <v>6574.5</v>
      </c>
      <c r="L131" s="101"/>
    </row>
    <row r="132" spans="1:12" x14ac:dyDescent="0.3">
      <c r="A132" s="54" t="s">
        <v>354</v>
      </c>
      <c r="B132" s="59" t="s">
        <v>354</v>
      </c>
      <c r="C132" s="60"/>
      <c r="D132" s="60"/>
      <c r="E132" s="55" t="s">
        <v>354</v>
      </c>
      <c r="F132" s="56"/>
      <c r="G132" s="56"/>
      <c r="H132" s="99"/>
      <c r="I132" s="99"/>
      <c r="J132" s="99"/>
      <c r="K132" s="99"/>
      <c r="L132" s="99"/>
    </row>
    <row r="133" spans="1:12" x14ac:dyDescent="0.3">
      <c r="A133" s="54" t="s">
        <v>554</v>
      </c>
      <c r="B133" s="59" t="s">
        <v>354</v>
      </c>
      <c r="C133" s="60"/>
      <c r="D133" s="55" t="s">
        <v>555</v>
      </c>
      <c r="E133" s="56"/>
      <c r="F133" s="56"/>
      <c r="G133" s="56"/>
      <c r="H133" s="100">
        <v>28826970.390000001</v>
      </c>
      <c r="I133" s="100">
        <v>6215871.7000000002</v>
      </c>
      <c r="J133" s="100">
        <v>8342273.25</v>
      </c>
      <c r="K133" s="100">
        <v>30953371.940000001</v>
      </c>
      <c r="L133" s="100"/>
    </row>
    <row r="134" spans="1:12" x14ac:dyDescent="0.3">
      <c r="A134" s="54" t="s">
        <v>556</v>
      </c>
      <c r="B134" s="59" t="s">
        <v>354</v>
      </c>
      <c r="C134" s="60"/>
      <c r="D134" s="60"/>
      <c r="E134" s="55" t="s">
        <v>555</v>
      </c>
      <c r="F134" s="56"/>
      <c r="G134" s="56"/>
      <c r="H134" s="100">
        <v>28826970.390000001</v>
      </c>
      <c r="I134" s="100">
        <v>6215871.7000000002</v>
      </c>
      <c r="J134" s="100">
        <v>8342273.25</v>
      </c>
      <c r="K134" s="100">
        <v>30953371.940000001</v>
      </c>
      <c r="L134" s="100"/>
    </row>
    <row r="135" spans="1:12" x14ac:dyDescent="0.3">
      <c r="A135" s="54" t="s">
        <v>557</v>
      </c>
      <c r="B135" s="59" t="s">
        <v>354</v>
      </c>
      <c r="C135" s="60"/>
      <c r="D135" s="60"/>
      <c r="E135" s="60"/>
      <c r="F135" s="55" t="s">
        <v>555</v>
      </c>
      <c r="G135" s="56"/>
      <c r="H135" s="100">
        <v>28826970.390000001</v>
      </c>
      <c r="I135" s="100">
        <v>6215871.7000000002</v>
      </c>
      <c r="J135" s="100">
        <v>8342273.25</v>
      </c>
      <c r="K135" s="100">
        <v>30953371.940000001</v>
      </c>
      <c r="L135" s="100"/>
    </row>
    <row r="136" spans="1:12" x14ac:dyDescent="0.3">
      <c r="A136" s="61" t="s">
        <v>558</v>
      </c>
      <c r="B136" s="59" t="s">
        <v>354</v>
      </c>
      <c r="C136" s="60"/>
      <c r="D136" s="60"/>
      <c r="E136" s="60"/>
      <c r="F136" s="60"/>
      <c r="G136" s="62" t="s">
        <v>559</v>
      </c>
      <c r="H136" s="101">
        <v>28826970.390000001</v>
      </c>
      <c r="I136" s="101">
        <v>6215871.7000000002</v>
      </c>
      <c r="J136" s="101">
        <v>8342273.25</v>
      </c>
      <c r="K136" s="101">
        <v>30953371.940000001</v>
      </c>
      <c r="L136" s="101"/>
    </row>
    <row r="137" spans="1:12" x14ac:dyDescent="0.3">
      <c r="A137" s="65" t="s">
        <v>354</v>
      </c>
      <c r="B137" s="59" t="s">
        <v>354</v>
      </c>
      <c r="C137" s="60"/>
      <c r="D137" s="60"/>
      <c r="E137" s="60"/>
      <c r="F137" s="60"/>
      <c r="G137" s="66" t="s">
        <v>354</v>
      </c>
      <c r="H137" s="102"/>
      <c r="I137" s="102"/>
      <c r="J137" s="102"/>
      <c r="K137" s="102"/>
      <c r="L137" s="102"/>
    </row>
    <row r="138" spans="1:12" x14ac:dyDescent="0.3">
      <c r="A138" s="54" t="s">
        <v>560</v>
      </c>
      <c r="B138" s="58" t="s">
        <v>354</v>
      </c>
      <c r="C138" s="55" t="s">
        <v>561</v>
      </c>
      <c r="D138" s="56"/>
      <c r="E138" s="56"/>
      <c r="F138" s="56"/>
      <c r="G138" s="56"/>
      <c r="H138" s="100">
        <v>14557354.289999999</v>
      </c>
      <c r="I138" s="100">
        <v>5514.73</v>
      </c>
      <c r="J138" s="100">
        <v>1282335.6299999999</v>
      </c>
      <c r="K138" s="100">
        <v>15834175.189999999</v>
      </c>
      <c r="L138" s="100"/>
    </row>
    <row r="139" spans="1:12" x14ac:dyDescent="0.3">
      <c r="A139" s="54" t="s">
        <v>562</v>
      </c>
      <c r="B139" s="59" t="s">
        <v>354</v>
      </c>
      <c r="C139" s="60"/>
      <c r="D139" s="55" t="s">
        <v>563</v>
      </c>
      <c r="E139" s="56"/>
      <c r="F139" s="56"/>
      <c r="G139" s="56"/>
      <c r="H139" s="100">
        <v>14557354.289999999</v>
      </c>
      <c r="I139" s="100">
        <v>5514.73</v>
      </c>
      <c r="J139" s="100">
        <v>1282335.6299999999</v>
      </c>
      <c r="K139" s="100">
        <v>15834175.189999999</v>
      </c>
      <c r="L139" s="100"/>
    </row>
    <row r="140" spans="1:12" x14ac:dyDescent="0.3">
      <c r="A140" s="54" t="s">
        <v>564</v>
      </c>
      <c r="B140" s="59" t="s">
        <v>354</v>
      </c>
      <c r="C140" s="60"/>
      <c r="D140" s="60"/>
      <c r="E140" s="55" t="s">
        <v>565</v>
      </c>
      <c r="F140" s="56"/>
      <c r="G140" s="56"/>
      <c r="H140" s="100">
        <v>13852968.529999999</v>
      </c>
      <c r="I140" s="100">
        <v>0</v>
      </c>
      <c r="J140" s="100">
        <v>1279698.8600000001</v>
      </c>
      <c r="K140" s="100">
        <v>15132667.390000001</v>
      </c>
      <c r="L140" s="100"/>
    </row>
    <row r="141" spans="1:12" x14ac:dyDescent="0.3">
      <c r="A141" s="54" t="s">
        <v>566</v>
      </c>
      <c r="B141" s="59" t="s">
        <v>354</v>
      </c>
      <c r="C141" s="60"/>
      <c r="D141" s="60"/>
      <c r="E141" s="60"/>
      <c r="F141" s="55" t="s">
        <v>565</v>
      </c>
      <c r="G141" s="56"/>
      <c r="H141" s="100">
        <v>13852968.529999999</v>
      </c>
      <c r="I141" s="100">
        <v>0</v>
      </c>
      <c r="J141" s="100">
        <v>1279698.8600000001</v>
      </c>
      <c r="K141" s="100">
        <v>15132667.390000001</v>
      </c>
      <c r="L141" s="100"/>
    </row>
    <row r="142" spans="1:12" x14ac:dyDescent="0.3">
      <c r="A142" s="61" t="s">
        <v>567</v>
      </c>
      <c r="B142" s="59" t="s">
        <v>354</v>
      </c>
      <c r="C142" s="60"/>
      <c r="D142" s="60"/>
      <c r="E142" s="60"/>
      <c r="F142" s="60"/>
      <c r="G142" s="62" t="s">
        <v>568</v>
      </c>
      <c r="H142" s="101">
        <v>13852968.529999999</v>
      </c>
      <c r="I142" s="101">
        <v>0</v>
      </c>
      <c r="J142" s="101">
        <v>1279698.8600000001</v>
      </c>
      <c r="K142" s="101">
        <v>15132667.390000001</v>
      </c>
      <c r="L142" s="101"/>
    </row>
    <row r="143" spans="1:12" x14ac:dyDescent="0.3">
      <c r="A143" s="65" t="s">
        <v>354</v>
      </c>
      <c r="B143" s="59" t="s">
        <v>354</v>
      </c>
      <c r="C143" s="60"/>
      <c r="D143" s="60"/>
      <c r="E143" s="60"/>
      <c r="F143" s="60"/>
      <c r="G143" s="66" t="s">
        <v>354</v>
      </c>
      <c r="H143" s="102"/>
      <c r="I143" s="102"/>
      <c r="J143" s="102"/>
      <c r="K143" s="102"/>
      <c r="L143" s="102"/>
    </row>
    <row r="144" spans="1:12" x14ac:dyDescent="0.3">
      <c r="A144" s="54" t="s">
        <v>569</v>
      </c>
      <c r="B144" s="59" t="s">
        <v>354</v>
      </c>
      <c r="C144" s="60"/>
      <c r="D144" s="60"/>
      <c r="E144" s="55" t="s">
        <v>570</v>
      </c>
      <c r="F144" s="56"/>
      <c r="G144" s="56"/>
      <c r="H144" s="100">
        <v>177026.96</v>
      </c>
      <c r="I144" s="100">
        <v>5514.73</v>
      </c>
      <c r="J144" s="100">
        <v>0</v>
      </c>
      <c r="K144" s="100">
        <v>171512.23</v>
      </c>
      <c r="L144" s="100"/>
    </row>
    <row r="145" spans="1:12" x14ac:dyDescent="0.3">
      <c r="A145" s="54" t="s">
        <v>571</v>
      </c>
      <c r="B145" s="59" t="s">
        <v>354</v>
      </c>
      <c r="C145" s="60"/>
      <c r="D145" s="60"/>
      <c r="E145" s="60"/>
      <c r="F145" s="55" t="s">
        <v>570</v>
      </c>
      <c r="G145" s="56"/>
      <c r="H145" s="100">
        <v>177026.96</v>
      </c>
      <c r="I145" s="100">
        <v>5514.73</v>
      </c>
      <c r="J145" s="100">
        <v>0</v>
      </c>
      <c r="K145" s="100">
        <v>171512.23</v>
      </c>
      <c r="L145" s="100"/>
    </row>
    <row r="146" spans="1:12" x14ac:dyDescent="0.3">
      <c r="A146" s="61" t="s">
        <v>572</v>
      </c>
      <c r="B146" s="59" t="s">
        <v>354</v>
      </c>
      <c r="C146" s="60"/>
      <c r="D146" s="60"/>
      <c r="E146" s="60"/>
      <c r="F146" s="60"/>
      <c r="G146" s="62" t="s">
        <v>573</v>
      </c>
      <c r="H146" s="101">
        <v>177026.96</v>
      </c>
      <c r="I146" s="101">
        <v>5514.73</v>
      </c>
      <c r="J146" s="101">
        <v>0</v>
      </c>
      <c r="K146" s="101">
        <v>171512.23</v>
      </c>
      <c r="L146" s="101"/>
    </row>
    <row r="147" spans="1:12" x14ac:dyDescent="0.3">
      <c r="A147" s="65" t="s">
        <v>354</v>
      </c>
      <c r="B147" s="59" t="s">
        <v>354</v>
      </c>
      <c r="C147" s="60"/>
      <c r="D147" s="60"/>
      <c r="E147" s="60"/>
      <c r="F147" s="60"/>
      <c r="G147" s="66" t="s">
        <v>354</v>
      </c>
      <c r="H147" s="102"/>
      <c r="I147" s="102"/>
      <c r="J147" s="102"/>
      <c r="K147" s="102"/>
      <c r="L147" s="102"/>
    </row>
    <row r="148" spans="1:12" x14ac:dyDescent="0.3">
      <c r="A148" s="54" t="s">
        <v>574</v>
      </c>
      <c r="B148" s="59" t="s">
        <v>354</v>
      </c>
      <c r="C148" s="60"/>
      <c r="D148" s="60"/>
      <c r="E148" s="55" t="s">
        <v>575</v>
      </c>
      <c r="F148" s="56"/>
      <c r="G148" s="56"/>
      <c r="H148" s="100">
        <v>527358.80000000005</v>
      </c>
      <c r="I148" s="100">
        <v>0</v>
      </c>
      <c r="J148" s="100">
        <v>2636.77</v>
      </c>
      <c r="K148" s="100">
        <v>529995.56999999995</v>
      </c>
      <c r="L148" s="100"/>
    </row>
    <row r="149" spans="1:12" x14ac:dyDescent="0.3">
      <c r="A149" s="54" t="s">
        <v>576</v>
      </c>
      <c r="B149" s="59" t="s">
        <v>354</v>
      </c>
      <c r="C149" s="60"/>
      <c r="D149" s="60"/>
      <c r="E149" s="60"/>
      <c r="F149" s="55" t="s">
        <v>575</v>
      </c>
      <c r="G149" s="56"/>
      <c r="H149" s="100">
        <v>527358.80000000005</v>
      </c>
      <c r="I149" s="100">
        <v>0</v>
      </c>
      <c r="J149" s="100">
        <v>2636.77</v>
      </c>
      <c r="K149" s="100">
        <v>529995.56999999995</v>
      </c>
      <c r="L149" s="100"/>
    </row>
    <row r="150" spans="1:12" x14ac:dyDescent="0.3">
      <c r="A150" s="61" t="s">
        <v>577</v>
      </c>
      <c r="B150" s="59" t="s">
        <v>354</v>
      </c>
      <c r="C150" s="60"/>
      <c r="D150" s="60"/>
      <c r="E150" s="60"/>
      <c r="F150" s="60"/>
      <c r="G150" s="62" t="s">
        <v>578</v>
      </c>
      <c r="H150" s="101">
        <v>139753.96</v>
      </c>
      <c r="I150" s="101">
        <v>0</v>
      </c>
      <c r="J150" s="101">
        <v>698.76</v>
      </c>
      <c r="K150" s="101">
        <v>140452.72</v>
      </c>
      <c r="L150" s="101"/>
    </row>
    <row r="151" spans="1:12" x14ac:dyDescent="0.3">
      <c r="A151" s="61" t="s">
        <v>579</v>
      </c>
      <c r="B151" s="59" t="s">
        <v>354</v>
      </c>
      <c r="C151" s="60"/>
      <c r="D151" s="60"/>
      <c r="E151" s="60"/>
      <c r="F151" s="60"/>
      <c r="G151" s="62" t="s">
        <v>580</v>
      </c>
      <c r="H151" s="101">
        <v>387604.84</v>
      </c>
      <c r="I151" s="101">
        <v>0</v>
      </c>
      <c r="J151" s="101">
        <v>1938.01</v>
      </c>
      <c r="K151" s="101">
        <v>389542.85</v>
      </c>
      <c r="L151" s="101"/>
    </row>
    <row r="152" spans="1:12" x14ac:dyDescent="0.3">
      <c r="A152" s="54" t="s">
        <v>354</v>
      </c>
      <c r="B152" s="59" t="s">
        <v>354</v>
      </c>
      <c r="C152" s="60"/>
      <c r="D152" s="55" t="s">
        <v>354</v>
      </c>
      <c r="E152" s="56"/>
      <c r="F152" s="56"/>
      <c r="G152" s="56"/>
      <c r="H152" s="99"/>
      <c r="I152" s="99"/>
      <c r="J152" s="99"/>
      <c r="K152" s="99"/>
      <c r="L152" s="99"/>
    </row>
    <row r="153" spans="1:12" x14ac:dyDescent="0.3">
      <c r="A153" s="54" t="s">
        <v>58</v>
      </c>
      <c r="B153" s="55" t="s">
        <v>581</v>
      </c>
      <c r="C153" s="56"/>
      <c r="D153" s="56"/>
      <c r="E153" s="56"/>
      <c r="F153" s="56"/>
      <c r="G153" s="56"/>
      <c r="H153" s="100">
        <v>47614355.719999999</v>
      </c>
      <c r="I153" s="100">
        <v>9629103.5800000001</v>
      </c>
      <c r="J153" s="100">
        <v>4318813.97</v>
      </c>
      <c r="K153" s="100">
        <v>52924645.329999998</v>
      </c>
      <c r="L153" s="100"/>
    </row>
    <row r="154" spans="1:12" x14ac:dyDescent="0.3">
      <c r="A154" s="54" t="s">
        <v>582</v>
      </c>
      <c r="B154" s="58" t="s">
        <v>354</v>
      </c>
      <c r="C154" s="55" t="s">
        <v>583</v>
      </c>
      <c r="D154" s="56"/>
      <c r="E154" s="56"/>
      <c r="F154" s="56"/>
      <c r="G154" s="56"/>
      <c r="H154" s="100">
        <v>36171803.719999999</v>
      </c>
      <c r="I154" s="100">
        <v>8353828.0999999996</v>
      </c>
      <c r="J154" s="100">
        <v>4245780.67</v>
      </c>
      <c r="K154" s="100">
        <v>40279851.149999999</v>
      </c>
      <c r="L154" s="100"/>
    </row>
    <row r="155" spans="1:12" x14ac:dyDescent="0.3">
      <c r="A155" s="54" t="s">
        <v>584</v>
      </c>
      <c r="B155" s="59" t="s">
        <v>354</v>
      </c>
      <c r="C155" s="60"/>
      <c r="D155" s="55" t="s">
        <v>585</v>
      </c>
      <c r="E155" s="56"/>
      <c r="F155" s="56"/>
      <c r="G155" s="56"/>
      <c r="H155" s="100">
        <v>30604941.469999999</v>
      </c>
      <c r="I155" s="100">
        <v>7796523.0599999996</v>
      </c>
      <c r="J155" s="100">
        <v>4245780.62</v>
      </c>
      <c r="K155" s="100">
        <v>34155683.909999996</v>
      </c>
      <c r="L155" s="100"/>
    </row>
    <row r="156" spans="1:12" x14ac:dyDescent="0.3">
      <c r="A156" s="54" t="s">
        <v>586</v>
      </c>
      <c r="B156" s="59" t="s">
        <v>354</v>
      </c>
      <c r="C156" s="60"/>
      <c r="D156" s="60"/>
      <c r="E156" s="55" t="s">
        <v>587</v>
      </c>
      <c r="F156" s="56"/>
      <c r="G156" s="56"/>
      <c r="H156" s="100">
        <v>701948.28</v>
      </c>
      <c r="I156" s="100">
        <v>125201.97</v>
      </c>
      <c r="J156" s="100">
        <v>40142.120000000003</v>
      </c>
      <c r="K156" s="100">
        <v>787008.13</v>
      </c>
      <c r="L156" s="100"/>
    </row>
    <row r="157" spans="1:12" x14ac:dyDescent="0.3">
      <c r="A157" s="54" t="s">
        <v>588</v>
      </c>
      <c r="B157" s="59" t="s">
        <v>354</v>
      </c>
      <c r="C157" s="60"/>
      <c r="D157" s="60"/>
      <c r="E157" s="60"/>
      <c r="F157" s="55" t="s">
        <v>589</v>
      </c>
      <c r="G157" s="56"/>
      <c r="H157" s="100">
        <v>241604.39</v>
      </c>
      <c r="I157" s="100">
        <v>77328.47</v>
      </c>
      <c r="J157" s="100">
        <v>30855.01</v>
      </c>
      <c r="K157" s="100">
        <v>288077.84999999998</v>
      </c>
      <c r="L157" s="100">
        <f>I157-J157</f>
        <v>46473.460000000006</v>
      </c>
    </row>
    <row r="158" spans="1:12" x14ac:dyDescent="0.3">
      <c r="A158" s="61" t="s">
        <v>590</v>
      </c>
      <c r="B158" s="59" t="s">
        <v>354</v>
      </c>
      <c r="C158" s="60"/>
      <c r="D158" s="60"/>
      <c r="E158" s="60"/>
      <c r="F158" s="60"/>
      <c r="G158" s="62" t="s">
        <v>591</v>
      </c>
      <c r="H158" s="101">
        <v>141680</v>
      </c>
      <c r="I158" s="101">
        <v>24288</v>
      </c>
      <c r="J158" s="101">
        <v>0</v>
      </c>
      <c r="K158" s="101">
        <v>165968</v>
      </c>
      <c r="L158" s="101"/>
    </row>
    <row r="159" spans="1:12" x14ac:dyDescent="0.3">
      <c r="A159" s="61" t="s">
        <v>592</v>
      </c>
      <c r="B159" s="59" t="s">
        <v>354</v>
      </c>
      <c r="C159" s="60"/>
      <c r="D159" s="60"/>
      <c r="E159" s="60"/>
      <c r="F159" s="60"/>
      <c r="G159" s="62" t="s">
        <v>593</v>
      </c>
      <c r="H159" s="101">
        <v>21989.43</v>
      </c>
      <c r="I159" s="101">
        <v>25654.33</v>
      </c>
      <c r="J159" s="101">
        <v>21989.43</v>
      </c>
      <c r="K159" s="101">
        <v>25654.33</v>
      </c>
      <c r="L159" s="101"/>
    </row>
    <row r="160" spans="1:12" x14ac:dyDescent="0.3">
      <c r="A160" s="61" t="s">
        <v>594</v>
      </c>
      <c r="B160" s="59" t="s">
        <v>354</v>
      </c>
      <c r="C160" s="60"/>
      <c r="D160" s="60"/>
      <c r="E160" s="60"/>
      <c r="F160" s="60"/>
      <c r="G160" s="62" t="s">
        <v>595</v>
      </c>
      <c r="H160" s="101">
        <v>8841.34</v>
      </c>
      <c r="I160" s="101">
        <v>14168</v>
      </c>
      <c r="J160" s="101">
        <v>8841.34</v>
      </c>
      <c r="K160" s="101">
        <v>14168</v>
      </c>
      <c r="L160" s="101"/>
    </row>
    <row r="161" spans="1:12" x14ac:dyDescent="0.3">
      <c r="A161" s="61" t="s">
        <v>596</v>
      </c>
      <c r="B161" s="59" t="s">
        <v>354</v>
      </c>
      <c r="C161" s="60"/>
      <c r="D161" s="60"/>
      <c r="E161" s="60"/>
      <c r="F161" s="60"/>
      <c r="G161" s="62" t="s">
        <v>597</v>
      </c>
      <c r="H161" s="101">
        <v>37976.21</v>
      </c>
      <c r="I161" s="101">
        <v>10307.83</v>
      </c>
      <c r="J161" s="101">
        <v>0</v>
      </c>
      <c r="K161" s="101">
        <v>48284.04</v>
      </c>
      <c r="L161" s="101"/>
    </row>
    <row r="162" spans="1:12" x14ac:dyDescent="0.3">
      <c r="A162" s="61" t="s">
        <v>598</v>
      </c>
      <c r="B162" s="59" t="s">
        <v>354</v>
      </c>
      <c r="C162" s="60"/>
      <c r="D162" s="60"/>
      <c r="E162" s="60"/>
      <c r="F162" s="60"/>
      <c r="G162" s="62" t="s">
        <v>599</v>
      </c>
      <c r="H162" s="101">
        <v>11901.12</v>
      </c>
      <c r="I162" s="101">
        <v>2509.7600000000002</v>
      </c>
      <c r="J162" s="101">
        <v>0</v>
      </c>
      <c r="K162" s="101">
        <v>14410.88</v>
      </c>
      <c r="L162" s="101"/>
    </row>
    <row r="163" spans="1:12" x14ac:dyDescent="0.3">
      <c r="A163" s="61" t="s">
        <v>600</v>
      </c>
      <c r="B163" s="59" t="s">
        <v>354</v>
      </c>
      <c r="C163" s="60"/>
      <c r="D163" s="60"/>
      <c r="E163" s="60"/>
      <c r="F163" s="60"/>
      <c r="G163" s="62" t="s">
        <v>601</v>
      </c>
      <c r="H163" s="101">
        <v>1487.64</v>
      </c>
      <c r="I163" s="101">
        <v>313.72000000000003</v>
      </c>
      <c r="J163" s="101">
        <v>0</v>
      </c>
      <c r="K163" s="101">
        <v>1801.36</v>
      </c>
      <c r="L163" s="101"/>
    </row>
    <row r="164" spans="1:12" x14ac:dyDescent="0.3">
      <c r="A164" s="61" t="s">
        <v>602</v>
      </c>
      <c r="B164" s="59" t="s">
        <v>354</v>
      </c>
      <c r="C164" s="60"/>
      <c r="D164" s="60"/>
      <c r="E164" s="60"/>
      <c r="F164" s="60"/>
      <c r="G164" s="62" t="s">
        <v>603</v>
      </c>
      <c r="H164" s="101">
        <v>13279.62</v>
      </c>
      <c r="I164" s="101">
        <v>0</v>
      </c>
      <c r="J164" s="101">
        <v>24.24</v>
      </c>
      <c r="K164" s="101">
        <v>13255.38</v>
      </c>
      <c r="L164" s="101"/>
    </row>
    <row r="165" spans="1:12" x14ac:dyDescent="0.3">
      <c r="A165" s="61" t="s">
        <v>604</v>
      </c>
      <c r="B165" s="59" t="s">
        <v>354</v>
      </c>
      <c r="C165" s="60"/>
      <c r="D165" s="60"/>
      <c r="E165" s="60"/>
      <c r="F165" s="60"/>
      <c r="G165" s="62" t="s">
        <v>605</v>
      </c>
      <c r="H165" s="101">
        <v>41.11</v>
      </c>
      <c r="I165" s="101">
        <v>6.83</v>
      </c>
      <c r="J165" s="101">
        <v>0</v>
      </c>
      <c r="K165" s="101">
        <v>47.94</v>
      </c>
      <c r="L165" s="101"/>
    </row>
    <row r="166" spans="1:12" x14ac:dyDescent="0.3">
      <c r="A166" s="61" t="s">
        <v>606</v>
      </c>
      <c r="B166" s="59" t="s">
        <v>354</v>
      </c>
      <c r="C166" s="60"/>
      <c r="D166" s="60"/>
      <c r="E166" s="60"/>
      <c r="F166" s="60"/>
      <c r="G166" s="62" t="s">
        <v>607</v>
      </c>
      <c r="H166" s="101">
        <v>4407.92</v>
      </c>
      <c r="I166" s="101">
        <v>0</v>
      </c>
      <c r="J166" s="101">
        <v>0</v>
      </c>
      <c r="K166" s="101">
        <v>4407.92</v>
      </c>
      <c r="L166" s="101"/>
    </row>
    <row r="167" spans="1:12" x14ac:dyDescent="0.3">
      <c r="A167" s="61" t="s">
        <v>608</v>
      </c>
      <c r="B167" s="59" t="s">
        <v>354</v>
      </c>
      <c r="C167" s="60"/>
      <c r="D167" s="60"/>
      <c r="E167" s="60"/>
      <c r="F167" s="60"/>
      <c r="G167" s="62" t="s">
        <v>609</v>
      </c>
      <c r="H167" s="101">
        <v>0</v>
      </c>
      <c r="I167" s="101">
        <v>80</v>
      </c>
      <c r="J167" s="101">
        <v>0</v>
      </c>
      <c r="K167" s="101">
        <v>80</v>
      </c>
      <c r="L167" s="101"/>
    </row>
    <row r="168" spans="1:12" x14ac:dyDescent="0.3">
      <c r="A168" s="65" t="s">
        <v>354</v>
      </c>
      <c r="B168" s="59" t="s">
        <v>354</v>
      </c>
      <c r="C168" s="60"/>
      <c r="D168" s="60"/>
      <c r="E168" s="60"/>
      <c r="F168" s="60"/>
      <c r="G168" s="66" t="s">
        <v>354</v>
      </c>
      <c r="H168" s="102"/>
      <c r="I168" s="102"/>
      <c r="J168" s="102"/>
      <c r="K168" s="102"/>
      <c r="L168" s="102"/>
    </row>
    <row r="169" spans="1:12" x14ac:dyDescent="0.3">
      <c r="A169" s="54" t="s">
        <v>610</v>
      </c>
      <c r="B169" s="59" t="s">
        <v>354</v>
      </c>
      <c r="C169" s="60"/>
      <c r="D169" s="60"/>
      <c r="E169" s="60"/>
      <c r="F169" s="55" t="s">
        <v>611</v>
      </c>
      <c r="G169" s="56"/>
      <c r="H169" s="100">
        <v>460343.89</v>
      </c>
      <c r="I169" s="100">
        <v>47873.5</v>
      </c>
      <c r="J169" s="100">
        <v>9287.11</v>
      </c>
      <c r="K169" s="100">
        <v>498930.28</v>
      </c>
      <c r="L169" s="100">
        <f>I169-J169</f>
        <v>38586.39</v>
      </c>
    </row>
    <row r="170" spans="1:12" x14ac:dyDescent="0.3">
      <c r="A170" s="61" t="s">
        <v>612</v>
      </c>
      <c r="B170" s="59" t="s">
        <v>354</v>
      </c>
      <c r="C170" s="60"/>
      <c r="D170" s="60"/>
      <c r="E170" s="60"/>
      <c r="F170" s="60"/>
      <c r="G170" s="62" t="s">
        <v>591</v>
      </c>
      <c r="H170" s="101">
        <v>287598.55</v>
      </c>
      <c r="I170" s="101">
        <v>25600</v>
      </c>
      <c r="J170" s="101">
        <v>0</v>
      </c>
      <c r="K170" s="101">
        <v>313198.55</v>
      </c>
      <c r="L170" s="101"/>
    </row>
    <row r="171" spans="1:12" x14ac:dyDescent="0.3">
      <c r="A171" s="61" t="s">
        <v>613</v>
      </c>
      <c r="B171" s="59" t="s">
        <v>354</v>
      </c>
      <c r="C171" s="60"/>
      <c r="D171" s="60"/>
      <c r="E171" s="60"/>
      <c r="F171" s="60"/>
      <c r="G171" s="62" t="s">
        <v>593</v>
      </c>
      <c r="H171" s="101">
        <v>29603.73</v>
      </c>
      <c r="I171" s="101">
        <v>10922.67</v>
      </c>
      <c r="J171" s="101">
        <v>7281.78</v>
      </c>
      <c r="K171" s="101">
        <v>33244.620000000003</v>
      </c>
      <c r="L171" s="101"/>
    </row>
    <row r="172" spans="1:12" x14ac:dyDescent="0.3">
      <c r="A172" s="61" t="s">
        <v>614</v>
      </c>
      <c r="B172" s="59" t="s">
        <v>354</v>
      </c>
      <c r="C172" s="60"/>
      <c r="D172" s="60"/>
      <c r="E172" s="60"/>
      <c r="F172" s="60"/>
      <c r="G172" s="62" t="s">
        <v>595</v>
      </c>
      <c r="H172" s="101">
        <v>26025.3</v>
      </c>
      <c r="I172" s="101">
        <v>3200</v>
      </c>
      <c r="J172" s="101">
        <v>2005.33</v>
      </c>
      <c r="K172" s="101">
        <v>27219.97</v>
      </c>
      <c r="L172" s="101"/>
    </row>
    <row r="173" spans="1:12" x14ac:dyDescent="0.3">
      <c r="A173" s="61" t="s">
        <v>615</v>
      </c>
      <c r="B173" s="59" t="s">
        <v>354</v>
      </c>
      <c r="C173" s="60"/>
      <c r="D173" s="60"/>
      <c r="E173" s="60"/>
      <c r="F173" s="60"/>
      <c r="G173" s="62" t="s">
        <v>597</v>
      </c>
      <c r="H173" s="101">
        <v>74881.850000000006</v>
      </c>
      <c r="I173" s="101">
        <v>5760</v>
      </c>
      <c r="J173" s="101">
        <v>0</v>
      </c>
      <c r="K173" s="101">
        <v>80641.850000000006</v>
      </c>
      <c r="L173" s="101"/>
    </row>
    <row r="174" spans="1:12" x14ac:dyDescent="0.3">
      <c r="A174" s="61" t="s">
        <v>616</v>
      </c>
      <c r="B174" s="59" t="s">
        <v>354</v>
      </c>
      <c r="C174" s="60"/>
      <c r="D174" s="60"/>
      <c r="E174" s="60"/>
      <c r="F174" s="60"/>
      <c r="G174" s="62" t="s">
        <v>599</v>
      </c>
      <c r="H174" s="101">
        <v>29952.75</v>
      </c>
      <c r="I174" s="101">
        <v>2304</v>
      </c>
      <c r="J174" s="101">
        <v>0</v>
      </c>
      <c r="K174" s="101">
        <v>32256.75</v>
      </c>
      <c r="L174" s="101"/>
    </row>
    <row r="175" spans="1:12" x14ac:dyDescent="0.3">
      <c r="A175" s="61" t="s">
        <v>617</v>
      </c>
      <c r="B175" s="59" t="s">
        <v>354</v>
      </c>
      <c r="C175" s="60"/>
      <c r="D175" s="60"/>
      <c r="E175" s="60"/>
      <c r="F175" s="60"/>
      <c r="G175" s="62" t="s">
        <v>603</v>
      </c>
      <c r="H175" s="101">
        <v>3915.82</v>
      </c>
      <c r="I175" s="101">
        <v>0</v>
      </c>
      <c r="J175" s="101">
        <v>0</v>
      </c>
      <c r="K175" s="101">
        <v>3915.82</v>
      </c>
      <c r="L175" s="101"/>
    </row>
    <row r="176" spans="1:12" x14ac:dyDescent="0.3">
      <c r="A176" s="61" t="s">
        <v>618</v>
      </c>
      <c r="B176" s="59" t="s">
        <v>354</v>
      </c>
      <c r="C176" s="60"/>
      <c r="D176" s="60"/>
      <c r="E176" s="60"/>
      <c r="F176" s="60"/>
      <c r="G176" s="62" t="s">
        <v>605</v>
      </c>
      <c r="H176" s="101">
        <v>83.46</v>
      </c>
      <c r="I176" s="101">
        <v>6.83</v>
      </c>
      <c r="J176" s="101">
        <v>0</v>
      </c>
      <c r="K176" s="101">
        <v>90.29</v>
      </c>
      <c r="L176" s="101"/>
    </row>
    <row r="177" spans="1:12" x14ac:dyDescent="0.3">
      <c r="A177" s="61" t="s">
        <v>619</v>
      </c>
      <c r="B177" s="59" t="s">
        <v>354</v>
      </c>
      <c r="C177" s="60"/>
      <c r="D177" s="60"/>
      <c r="E177" s="60"/>
      <c r="F177" s="60"/>
      <c r="G177" s="62" t="s">
        <v>607</v>
      </c>
      <c r="H177" s="101">
        <v>8282.43</v>
      </c>
      <c r="I177" s="101">
        <v>0</v>
      </c>
      <c r="J177" s="101">
        <v>0</v>
      </c>
      <c r="K177" s="101">
        <v>8282.43</v>
      </c>
      <c r="L177" s="101"/>
    </row>
    <row r="178" spans="1:12" x14ac:dyDescent="0.3">
      <c r="A178" s="61" t="s">
        <v>620</v>
      </c>
      <c r="B178" s="59" t="s">
        <v>354</v>
      </c>
      <c r="C178" s="60"/>
      <c r="D178" s="60"/>
      <c r="E178" s="60"/>
      <c r="F178" s="60"/>
      <c r="G178" s="62" t="s">
        <v>609</v>
      </c>
      <c r="H178" s="101">
        <v>0</v>
      </c>
      <c r="I178" s="101">
        <v>80</v>
      </c>
      <c r="J178" s="101">
        <v>0</v>
      </c>
      <c r="K178" s="101">
        <v>80</v>
      </c>
      <c r="L178" s="101"/>
    </row>
    <row r="179" spans="1:12" x14ac:dyDescent="0.3">
      <c r="A179" s="65" t="s">
        <v>354</v>
      </c>
      <c r="B179" s="59" t="s">
        <v>354</v>
      </c>
      <c r="C179" s="60"/>
      <c r="D179" s="60"/>
      <c r="E179" s="60"/>
      <c r="F179" s="60"/>
      <c r="G179" s="66" t="s">
        <v>354</v>
      </c>
      <c r="H179" s="102"/>
      <c r="I179" s="102"/>
      <c r="J179" s="102"/>
      <c r="K179" s="102"/>
      <c r="L179" s="102"/>
    </row>
    <row r="180" spans="1:12" x14ac:dyDescent="0.3">
      <c r="A180" s="54" t="s">
        <v>621</v>
      </c>
      <c r="B180" s="59" t="s">
        <v>354</v>
      </c>
      <c r="C180" s="60"/>
      <c r="D180" s="60"/>
      <c r="E180" s="55" t="s">
        <v>622</v>
      </c>
      <c r="F180" s="56"/>
      <c r="G180" s="56"/>
      <c r="H180" s="100">
        <v>29405061.219999999</v>
      </c>
      <c r="I180" s="100">
        <v>7577344.2400000002</v>
      </c>
      <c r="J180" s="100">
        <v>4157715.5</v>
      </c>
      <c r="K180" s="100">
        <v>32824689.960000001</v>
      </c>
      <c r="L180" s="100"/>
    </row>
    <row r="181" spans="1:12" x14ac:dyDescent="0.3">
      <c r="A181" s="54" t="s">
        <v>623</v>
      </c>
      <c r="B181" s="59" t="s">
        <v>354</v>
      </c>
      <c r="C181" s="60"/>
      <c r="D181" s="60"/>
      <c r="E181" s="60"/>
      <c r="F181" s="55" t="s">
        <v>589</v>
      </c>
      <c r="G181" s="56"/>
      <c r="H181" s="100">
        <v>3824463.2</v>
      </c>
      <c r="I181" s="100">
        <v>1049601.1499999999</v>
      </c>
      <c r="J181" s="100">
        <v>545167.07999999996</v>
      </c>
      <c r="K181" s="100">
        <v>4328897.2699999996</v>
      </c>
      <c r="L181" s="100">
        <f>I181-J181</f>
        <v>504434.06999999995</v>
      </c>
    </row>
    <row r="182" spans="1:12" x14ac:dyDescent="0.3">
      <c r="A182" s="61" t="s">
        <v>624</v>
      </c>
      <c r="B182" s="59" t="s">
        <v>354</v>
      </c>
      <c r="C182" s="60"/>
      <c r="D182" s="60"/>
      <c r="E182" s="60"/>
      <c r="F182" s="60"/>
      <c r="G182" s="62" t="s">
        <v>591</v>
      </c>
      <c r="H182" s="101">
        <v>2010194.06</v>
      </c>
      <c r="I182" s="101">
        <v>235220.39</v>
      </c>
      <c r="J182" s="101">
        <v>284.43</v>
      </c>
      <c r="K182" s="101">
        <v>2245130.02</v>
      </c>
      <c r="L182" s="101"/>
    </row>
    <row r="183" spans="1:12" x14ac:dyDescent="0.3">
      <c r="A183" s="61" t="s">
        <v>625</v>
      </c>
      <c r="B183" s="59" t="s">
        <v>354</v>
      </c>
      <c r="C183" s="60"/>
      <c r="D183" s="60"/>
      <c r="E183" s="60"/>
      <c r="F183" s="60"/>
      <c r="G183" s="62" t="s">
        <v>593</v>
      </c>
      <c r="H183" s="101">
        <v>303668.40999999997</v>
      </c>
      <c r="I183" s="101">
        <v>448235.01</v>
      </c>
      <c r="J183" s="101">
        <v>396839.2</v>
      </c>
      <c r="K183" s="101">
        <v>355064.22</v>
      </c>
      <c r="L183" s="101"/>
    </row>
    <row r="184" spans="1:12" x14ac:dyDescent="0.3">
      <c r="A184" s="61" t="s">
        <v>626</v>
      </c>
      <c r="B184" s="59" t="s">
        <v>354</v>
      </c>
      <c r="C184" s="60"/>
      <c r="D184" s="60"/>
      <c r="E184" s="60"/>
      <c r="F184" s="60"/>
      <c r="G184" s="62" t="s">
        <v>595</v>
      </c>
      <c r="H184" s="101">
        <v>145306.56</v>
      </c>
      <c r="I184" s="101">
        <v>205788.7</v>
      </c>
      <c r="J184" s="101">
        <v>136904.10999999999</v>
      </c>
      <c r="K184" s="101">
        <v>214191.15</v>
      </c>
      <c r="L184" s="101"/>
    </row>
    <row r="185" spans="1:12" x14ac:dyDescent="0.3">
      <c r="A185" s="61" t="s">
        <v>627</v>
      </c>
      <c r="B185" s="59" t="s">
        <v>354</v>
      </c>
      <c r="C185" s="60"/>
      <c r="D185" s="60"/>
      <c r="E185" s="60"/>
      <c r="F185" s="60"/>
      <c r="G185" s="62" t="s">
        <v>628</v>
      </c>
      <c r="H185" s="101">
        <v>22053.74</v>
      </c>
      <c r="I185" s="101">
        <v>3521.34</v>
      </c>
      <c r="J185" s="101">
        <v>0</v>
      </c>
      <c r="K185" s="101">
        <v>25575.08</v>
      </c>
      <c r="L185" s="101"/>
    </row>
    <row r="186" spans="1:12" x14ac:dyDescent="0.3">
      <c r="A186" s="61" t="s">
        <v>629</v>
      </c>
      <c r="B186" s="59" t="s">
        <v>354</v>
      </c>
      <c r="C186" s="60"/>
      <c r="D186" s="60"/>
      <c r="E186" s="60"/>
      <c r="F186" s="60"/>
      <c r="G186" s="62" t="s">
        <v>597</v>
      </c>
      <c r="H186" s="101">
        <v>582571.31000000006</v>
      </c>
      <c r="I186" s="101">
        <v>118280.47</v>
      </c>
      <c r="J186" s="101">
        <v>0</v>
      </c>
      <c r="K186" s="101">
        <v>700851.78</v>
      </c>
      <c r="L186" s="101"/>
    </row>
    <row r="187" spans="1:12" x14ac:dyDescent="0.3">
      <c r="A187" s="61" t="s">
        <v>630</v>
      </c>
      <c r="B187" s="59" t="s">
        <v>354</v>
      </c>
      <c r="C187" s="60"/>
      <c r="D187" s="60"/>
      <c r="E187" s="60"/>
      <c r="F187" s="60"/>
      <c r="G187" s="62" t="s">
        <v>599</v>
      </c>
      <c r="H187" s="101">
        <v>208517.97</v>
      </c>
      <c r="I187" s="101">
        <v>30122.07</v>
      </c>
      <c r="J187" s="101">
        <v>0</v>
      </c>
      <c r="K187" s="101">
        <v>238640.04</v>
      </c>
      <c r="L187" s="101"/>
    </row>
    <row r="188" spans="1:12" x14ac:dyDescent="0.3">
      <c r="A188" s="61" t="s">
        <v>631</v>
      </c>
      <c r="B188" s="59" t="s">
        <v>354</v>
      </c>
      <c r="C188" s="60"/>
      <c r="D188" s="60"/>
      <c r="E188" s="60"/>
      <c r="F188" s="60"/>
      <c r="G188" s="62" t="s">
        <v>601</v>
      </c>
      <c r="H188" s="101">
        <v>22968.25</v>
      </c>
      <c r="I188" s="101">
        <v>3444.59</v>
      </c>
      <c r="J188" s="101">
        <v>0</v>
      </c>
      <c r="K188" s="101">
        <v>26412.84</v>
      </c>
      <c r="L188" s="101"/>
    </row>
    <row r="189" spans="1:12" x14ac:dyDescent="0.3">
      <c r="A189" s="61" t="s">
        <v>632</v>
      </c>
      <c r="B189" s="59" t="s">
        <v>354</v>
      </c>
      <c r="C189" s="60"/>
      <c r="D189" s="60"/>
      <c r="E189" s="60"/>
      <c r="F189" s="60"/>
      <c r="G189" s="62" t="s">
        <v>603</v>
      </c>
      <c r="H189" s="101">
        <v>133156.92000000001</v>
      </c>
      <c r="I189" s="101">
        <v>0</v>
      </c>
      <c r="J189" s="101">
        <v>5924.46</v>
      </c>
      <c r="K189" s="101">
        <v>127232.46</v>
      </c>
      <c r="L189" s="101"/>
    </row>
    <row r="190" spans="1:12" x14ac:dyDescent="0.3">
      <c r="A190" s="61" t="s">
        <v>633</v>
      </c>
      <c r="B190" s="59" t="s">
        <v>354</v>
      </c>
      <c r="C190" s="60"/>
      <c r="D190" s="60"/>
      <c r="E190" s="60"/>
      <c r="F190" s="60"/>
      <c r="G190" s="62" t="s">
        <v>605</v>
      </c>
      <c r="H190" s="101">
        <v>3709.97</v>
      </c>
      <c r="I190" s="101">
        <v>368.74</v>
      </c>
      <c r="J190" s="101">
        <v>0</v>
      </c>
      <c r="K190" s="101">
        <v>4078.71</v>
      </c>
      <c r="L190" s="101"/>
    </row>
    <row r="191" spans="1:12" x14ac:dyDescent="0.3">
      <c r="A191" s="61" t="s">
        <v>634</v>
      </c>
      <c r="B191" s="59" t="s">
        <v>354</v>
      </c>
      <c r="C191" s="60"/>
      <c r="D191" s="60"/>
      <c r="E191" s="60"/>
      <c r="F191" s="60"/>
      <c r="G191" s="62" t="s">
        <v>607</v>
      </c>
      <c r="H191" s="101">
        <v>314434.61</v>
      </c>
      <c r="I191" s="101">
        <v>0</v>
      </c>
      <c r="J191" s="101">
        <v>554.65</v>
      </c>
      <c r="K191" s="101">
        <v>313879.96000000002</v>
      </c>
      <c r="L191" s="101"/>
    </row>
    <row r="192" spans="1:12" x14ac:dyDescent="0.3">
      <c r="A192" s="61" t="s">
        <v>635</v>
      </c>
      <c r="B192" s="59" t="s">
        <v>354</v>
      </c>
      <c r="C192" s="60"/>
      <c r="D192" s="60"/>
      <c r="E192" s="60"/>
      <c r="F192" s="60"/>
      <c r="G192" s="62" t="s">
        <v>636</v>
      </c>
      <c r="H192" s="101">
        <v>69698.02</v>
      </c>
      <c r="I192" s="101">
        <v>0</v>
      </c>
      <c r="J192" s="101">
        <v>4660.2299999999996</v>
      </c>
      <c r="K192" s="101">
        <v>65037.79</v>
      </c>
      <c r="L192" s="101"/>
    </row>
    <row r="193" spans="1:12" x14ac:dyDescent="0.3">
      <c r="A193" s="61" t="s">
        <v>637</v>
      </c>
      <c r="B193" s="59" t="s">
        <v>354</v>
      </c>
      <c r="C193" s="60"/>
      <c r="D193" s="60"/>
      <c r="E193" s="60"/>
      <c r="F193" s="60"/>
      <c r="G193" s="62" t="s">
        <v>609</v>
      </c>
      <c r="H193" s="101">
        <v>8183.38</v>
      </c>
      <c r="I193" s="101">
        <v>4619.84</v>
      </c>
      <c r="J193" s="101">
        <v>0</v>
      </c>
      <c r="K193" s="101">
        <v>12803.22</v>
      </c>
      <c r="L193" s="101"/>
    </row>
    <row r="194" spans="1:12" x14ac:dyDescent="0.3">
      <c r="A194" s="65" t="s">
        <v>354</v>
      </c>
      <c r="B194" s="59" t="s">
        <v>354</v>
      </c>
      <c r="C194" s="60"/>
      <c r="D194" s="60"/>
      <c r="E194" s="60"/>
      <c r="F194" s="60"/>
      <c r="G194" s="66" t="s">
        <v>354</v>
      </c>
      <c r="H194" s="102"/>
      <c r="I194" s="102"/>
      <c r="J194" s="102"/>
      <c r="K194" s="102"/>
      <c r="L194" s="102"/>
    </row>
    <row r="195" spans="1:12" x14ac:dyDescent="0.3">
      <c r="A195" s="54" t="s">
        <v>638</v>
      </c>
      <c r="B195" s="59" t="s">
        <v>354</v>
      </c>
      <c r="C195" s="60"/>
      <c r="D195" s="60"/>
      <c r="E195" s="60"/>
      <c r="F195" s="55" t="s">
        <v>611</v>
      </c>
      <c r="G195" s="56"/>
      <c r="H195" s="100">
        <v>25580598.02</v>
      </c>
      <c r="I195" s="100">
        <v>6527743.0899999999</v>
      </c>
      <c r="J195" s="100">
        <v>3612548.42</v>
      </c>
      <c r="K195" s="100">
        <v>28495792.690000001</v>
      </c>
      <c r="L195" s="100">
        <f>I195-J195</f>
        <v>2915194.67</v>
      </c>
    </row>
    <row r="196" spans="1:12" x14ac:dyDescent="0.3">
      <c r="A196" s="61" t="s">
        <v>639</v>
      </c>
      <c r="B196" s="59" t="s">
        <v>354</v>
      </c>
      <c r="C196" s="60"/>
      <c r="D196" s="60"/>
      <c r="E196" s="60"/>
      <c r="F196" s="60"/>
      <c r="G196" s="62" t="s">
        <v>591</v>
      </c>
      <c r="H196" s="101">
        <v>13336319.93</v>
      </c>
      <c r="I196" s="101">
        <v>1724820.31</v>
      </c>
      <c r="J196" s="101">
        <v>14007.08</v>
      </c>
      <c r="K196" s="101">
        <v>15047133.16</v>
      </c>
      <c r="L196" s="101"/>
    </row>
    <row r="197" spans="1:12" x14ac:dyDescent="0.3">
      <c r="A197" s="61" t="s">
        <v>640</v>
      </c>
      <c r="B197" s="59" t="s">
        <v>354</v>
      </c>
      <c r="C197" s="60"/>
      <c r="D197" s="60"/>
      <c r="E197" s="60"/>
      <c r="F197" s="60"/>
      <c r="G197" s="62" t="s">
        <v>593</v>
      </c>
      <c r="H197" s="101">
        <v>2223323.88</v>
      </c>
      <c r="I197" s="101">
        <v>2399350.6</v>
      </c>
      <c r="J197" s="101">
        <v>2652387.37</v>
      </c>
      <c r="K197" s="101">
        <v>1970287.11</v>
      </c>
      <c r="L197" s="101"/>
    </row>
    <row r="198" spans="1:12" x14ac:dyDescent="0.3">
      <c r="A198" s="61" t="s">
        <v>641</v>
      </c>
      <c r="B198" s="59" t="s">
        <v>354</v>
      </c>
      <c r="C198" s="60"/>
      <c r="D198" s="60"/>
      <c r="E198" s="60"/>
      <c r="F198" s="60"/>
      <c r="G198" s="62" t="s">
        <v>595</v>
      </c>
      <c r="H198" s="101">
        <v>898199.21</v>
      </c>
      <c r="I198" s="101">
        <v>1270896.71</v>
      </c>
      <c r="J198" s="101">
        <v>864753.34</v>
      </c>
      <c r="K198" s="101">
        <v>1304342.58</v>
      </c>
      <c r="L198" s="101"/>
    </row>
    <row r="199" spans="1:12" x14ac:dyDescent="0.3">
      <c r="A199" s="61" t="s">
        <v>642</v>
      </c>
      <c r="B199" s="59" t="s">
        <v>354</v>
      </c>
      <c r="C199" s="60"/>
      <c r="D199" s="60"/>
      <c r="E199" s="60"/>
      <c r="F199" s="60"/>
      <c r="G199" s="62" t="s">
        <v>628</v>
      </c>
      <c r="H199" s="101">
        <v>52483.83</v>
      </c>
      <c r="I199" s="101">
        <v>12729.18</v>
      </c>
      <c r="J199" s="101">
        <v>7644.99</v>
      </c>
      <c r="K199" s="101">
        <v>57568.02</v>
      </c>
      <c r="L199" s="101"/>
    </row>
    <row r="200" spans="1:12" x14ac:dyDescent="0.3">
      <c r="A200" s="61" t="s">
        <v>643</v>
      </c>
      <c r="B200" s="59" t="s">
        <v>354</v>
      </c>
      <c r="C200" s="60"/>
      <c r="D200" s="60"/>
      <c r="E200" s="60"/>
      <c r="F200" s="60"/>
      <c r="G200" s="62" t="s">
        <v>644</v>
      </c>
      <c r="H200" s="101">
        <v>13180.72</v>
      </c>
      <c r="I200" s="101">
        <v>3252.77</v>
      </c>
      <c r="J200" s="101">
        <v>0</v>
      </c>
      <c r="K200" s="101">
        <v>16433.490000000002</v>
      </c>
      <c r="L200" s="101"/>
    </row>
    <row r="201" spans="1:12" x14ac:dyDescent="0.3">
      <c r="A201" s="61" t="s">
        <v>645</v>
      </c>
      <c r="B201" s="59" t="s">
        <v>354</v>
      </c>
      <c r="C201" s="60"/>
      <c r="D201" s="60"/>
      <c r="E201" s="60"/>
      <c r="F201" s="60"/>
      <c r="G201" s="62" t="s">
        <v>597</v>
      </c>
      <c r="H201" s="101">
        <v>3877242.71</v>
      </c>
      <c r="I201" s="101">
        <v>831351.34</v>
      </c>
      <c r="J201" s="101">
        <v>0</v>
      </c>
      <c r="K201" s="101">
        <v>4708594.05</v>
      </c>
      <c r="L201" s="101"/>
    </row>
    <row r="202" spans="1:12" x14ac:dyDescent="0.3">
      <c r="A202" s="61" t="s">
        <v>646</v>
      </c>
      <c r="B202" s="59" t="s">
        <v>354</v>
      </c>
      <c r="C202" s="60"/>
      <c r="D202" s="60"/>
      <c r="E202" s="60"/>
      <c r="F202" s="60"/>
      <c r="G202" s="62" t="s">
        <v>599</v>
      </c>
      <c r="H202" s="101">
        <v>1303282.22</v>
      </c>
      <c r="I202" s="101">
        <v>216707.17</v>
      </c>
      <c r="J202" s="101">
        <v>0.06</v>
      </c>
      <c r="K202" s="101">
        <v>1519989.33</v>
      </c>
      <c r="L202" s="101"/>
    </row>
    <row r="203" spans="1:12" x14ac:dyDescent="0.3">
      <c r="A203" s="61" t="s">
        <v>647</v>
      </c>
      <c r="B203" s="59" t="s">
        <v>354</v>
      </c>
      <c r="C203" s="60"/>
      <c r="D203" s="60"/>
      <c r="E203" s="60"/>
      <c r="F203" s="60"/>
      <c r="G203" s="62" t="s">
        <v>601</v>
      </c>
      <c r="H203" s="101">
        <v>151337.25</v>
      </c>
      <c r="I203" s="101">
        <v>24852.47</v>
      </c>
      <c r="J203" s="101">
        <v>0</v>
      </c>
      <c r="K203" s="101">
        <v>176189.72</v>
      </c>
      <c r="L203" s="101"/>
    </row>
    <row r="204" spans="1:12" x14ac:dyDescent="0.3">
      <c r="A204" s="61" t="s">
        <v>648</v>
      </c>
      <c r="B204" s="59" t="s">
        <v>354</v>
      </c>
      <c r="C204" s="60"/>
      <c r="D204" s="60"/>
      <c r="E204" s="60"/>
      <c r="F204" s="60"/>
      <c r="G204" s="62" t="s">
        <v>603</v>
      </c>
      <c r="H204" s="101">
        <v>1121921.07</v>
      </c>
      <c r="I204" s="101">
        <v>0</v>
      </c>
      <c r="J204" s="101">
        <v>45500.28</v>
      </c>
      <c r="K204" s="101">
        <v>1076420.79</v>
      </c>
      <c r="L204" s="101"/>
    </row>
    <row r="205" spans="1:12" x14ac:dyDescent="0.3">
      <c r="A205" s="61" t="s">
        <v>649</v>
      </c>
      <c r="B205" s="59" t="s">
        <v>354</v>
      </c>
      <c r="C205" s="60"/>
      <c r="D205" s="60"/>
      <c r="E205" s="60"/>
      <c r="F205" s="60"/>
      <c r="G205" s="62" t="s">
        <v>605</v>
      </c>
      <c r="H205" s="101">
        <v>38747.300000000003</v>
      </c>
      <c r="I205" s="101">
        <v>3288.86</v>
      </c>
      <c r="J205" s="101">
        <v>0</v>
      </c>
      <c r="K205" s="101">
        <v>42036.160000000003</v>
      </c>
      <c r="L205" s="101"/>
    </row>
    <row r="206" spans="1:12" x14ac:dyDescent="0.3">
      <c r="A206" s="61" t="s">
        <v>650</v>
      </c>
      <c r="B206" s="59" t="s">
        <v>354</v>
      </c>
      <c r="C206" s="60"/>
      <c r="D206" s="60"/>
      <c r="E206" s="60"/>
      <c r="F206" s="60"/>
      <c r="G206" s="62" t="s">
        <v>607</v>
      </c>
      <c r="H206" s="101">
        <v>2254786.88</v>
      </c>
      <c r="I206" s="101">
        <v>437.88</v>
      </c>
      <c r="J206" s="101">
        <v>1504.01</v>
      </c>
      <c r="K206" s="101">
        <v>2253720.75</v>
      </c>
      <c r="L206" s="101"/>
    </row>
    <row r="207" spans="1:12" x14ac:dyDescent="0.3">
      <c r="A207" s="61" t="s">
        <v>651</v>
      </c>
      <c r="B207" s="59" t="s">
        <v>354</v>
      </c>
      <c r="C207" s="60"/>
      <c r="D207" s="60"/>
      <c r="E207" s="60"/>
      <c r="F207" s="60"/>
      <c r="G207" s="62" t="s">
        <v>636</v>
      </c>
      <c r="H207" s="101">
        <v>289558.53999999998</v>
      </c>
      <c r="I207" s="101">
        <v>211.2</v>
      </c>
      <c r="J207" s="101">
        <v>26751.29</v>
      </c>
      <c r="K207" s="101">
        <v>263018.45</v>
      </c>
      <c r="L207" s="101"/>
    </row>
    <row r="208" spans="1:12" x14ac:dyDescent="0.3">
      <c r="A208" s="61" t="s">
        <v>652</v>
      </c>
      <c r="B208" s="59" t="s">
        <v>354</v>
      </c>
      <c r="C208" s="60"/>
      <c r="D208" s="60"/>
      <c r="E208" s="60"/>
      <c r="F208" s="60"/>
      <c r="G208" s="62" t="s">
        <v>609</v>
      </c>
      <c r="H208" s="101">
        <v>20214.48</v>
      </c>
      <c r="I208" s="101">
        <v>39844.6</v>
      </c>
      <c r="J208" s="101">
        <v>0</v>
      </c>
      <c r="K208" s="101">
        <v>60059.08</v>
      </c>
      <c r="L208" s="101"/>
    </row>
    <row r="209" spans="1:12" x14ac:dyDescent="0.3">
      <c r="A209" s="65" t="s">
        <v>354</v>
      </c>
      <c r="B209" s="59" t="s">
        <v>354</v>
      </c>
      <c r="C209" s="60"/>
      <c r="D209" s="60"/>
      <c r="E209" s="60"/>
      <c r="F209" s="60"/>
      <c r="G209" s="66" t="s">
        <v>354</v>
      </c>
      <c r="H209" s="102"/>
      <c r="I209" s="102"/>
      <c r="J209" s="102"/>
      <c r="K209" s="102"/>
      <c r="L209" s="102"/>
    </row>
    <row r="210" spans="1:12" x14ac:dyDescent="0.3">
      <c r="A210" s="54" t="s">
        <v>653</v>
      </c>
      <c r="B210" s="59" t="s">
        <v>354</v>
      </c>
      <c r="C210" s="60"/>
      <c r="D210" s="60"/>
      <c r="E210" s="55" t="s">
        <v>654</v>
      </c>
      <c r="F210" s="56"/>
      <c r="G210" s="56"/>
      <c r="H210" s="100">
        <v>10030.85</v>
      </c>
      <c r="I210" s="100">
        <v>0</v>
      </c>
      <c r="J210" s="100">
        <v>0</v>
      </c>
      <c r="K210" s="100">
        <v>10030.85</v>
      </c>
      <c r="L210" s="100"/>
    </row>
    <row r="211" spans="1:12" x14ac:dyDescent="0.3">
      <c r="A211" s="54" t="s">
        <v>655</v>
      </c>
      <c r="B211" s="59" t="s">
        <v>354</v>
      </c>
      <c r="C211" s="60"/>
      <c r="D211" s="60"/>
      <c r="E211" s="60"/>
      <c r="F211" s="55" t="s">
        <v>589</v>
      </c>
      <c r="G211" s="56"/>
      <c r="H211" s="100">
        <v>10030.85</v>
      </c>
      <c r="I211" s="100">
        <v>0</v>
      </c>
      <c r="J211" s="100">
        <v>0</v>
      </c>
      <c r="K211" s="100">
        <v>10030.85</v>
      </c>
      <c r="L211" s="100">
        <f>I211-J211</f>
        <v>0</v>
      </c>
    </row>
    <row r="212" spans="1:12" x14ac:dyDescent="0.3">
      <c r="A212" s="61" t="s">
        <v>656</v>
      </c>
      <c r="B212" s="59" t="s">
        <v>354</v>
      </c>
      <c r="C212" s="60"/>
      <c r="D212" s="60"/>
      <c r="E212" s="60"/>
      <c r="F212" s="60"/>
      <c r="G212" s="62" t="s">
        <v>605</v>
      </c>
      <c r="H212" s="101">
        <v>47.81</v>
      </c>
      <c r="I212" s="101">
        <v>0</v>
      </c>
      <c r="J212" s="101">
        <v>0</v>
      </c>
      <c r="K212" s="101">
        <v>47.81</v>
      </c>
      <c r="L212" s="101"/>
    </row>
    <row r="213" spans="1:12" x14ac:dyDescent="0.3">
      <c r="A213" s="61" t="s">
        <v>657</v>
      </c>
      <c r="B213" s="59" t="s">
        <v>354</v>
      </c>
      <c r="C213" s="60"/>
      <c r="D213" s="60"/>
      <c r="E213" s="60"/>
      <c r="F213" s="60"/>
      <c r="G213" s="62" t="s">
        <v>636</v>
      </c>
      <c r="H213" s="101">
        <v>1960.38</v>
      </c>
      <c r="I213" s="101">
        <v>0</v>
      </c>
      <c r="J213" s="101">
        <v>0</v>
      </c>
      <c r="K213" s="101">
        <v>1960.38</v>
      </c>
      <c r="L213" s="101"/>
    </row>
    <row r="214" spans="1:12" x14ac:dyDescent="0.3">
      <c r="A214" s="61" t="s">
        <v>658</v>
      </c>
      <c r="B214" s="59" t="s">
        <v>354</v>
      </c>
      <c r="C214" s="60"/>
      <c r="D214" s="60"/>
      <c r="E214" s="60"/>
      <c r="F214" s="60"/>
      <c r="G214" s="62" t="s">
        <v>659</v>
      </c>
      <c r="H214" s="101">
        <v>8022.66</v>
      </c>
      <c r="I214" s="101">
        <v>0</v>
      </c>
      <c r="J214" s="101">
        <v>0</v>
      </c>
      <c r="K214" s="101">
        <v>8022.66</v>
      </c>
      <c r="L214" s="101"/>
    </row>
    <row r="215" spans="1:12" x14ac:dyDescent="0.3">
      <c r="A215" s="65" t="s">
        <v>354</v>
      </c>
      <c r="B215" s="59" t="s">
        <v>354</v>
      </c>
      <c r="C215" s="60"/>
      <c r="D215" s="60"/>
      <c r="E215" s="60"/>
      <c r="F215" s="60"/>
      <c r="G215" s="66" t="s">
        <v>354</v>
      </c>
      <c r="H215" s="102"/>
      <c r="I215" s="102"/>
      <c r="J215" s="102"/>
      <c r="K215" s="102"/>
      <c r="L215" s="102"/>
    </row>
    <row r="216" spans="1:12" x14ac:dyDescent="0.3">
      <c r="A216" s="54" t="s">
        <v>660</v>
      </c>
      <c r="B216" s="59" t="s">
        <v>354</v>
      </c>
      <c r="C216" s="60"/>
      <c r="D216" s="60"/>
      <c r="E216" s="55" t="s">
        <v>661</v>
      </c>
      <c r="F216" s="56"/>
      <c r="G216" s="56"/>
      <c r="H216" s="100">
        <v>487901.12</v>
      </c>
      <c r="I216" s="100">
        <v>93976.85</v>
      </c>
      <c r="J216" s="100">
        <v>47923</v>
      </c>
      <c r="K216" s="100">
        <v>533954.97</v>
      </c>
      <c r="L216" s="100"/>
    </row>
    <row r="217" spans="1:12" x14ac:dyDescent="0.3">
      <c r="A217" s="54" t="s">
        <v>662</v>
      </c>
      <c r="B217" s="59" t="s">
        <v>354</v>
      </c>
      <c r="C217" s="60"/>
      <c r="D217" s="60"/>
      <c r="E217" s="60"/>
      <c r="F217" s="55" t="s">
        <v>611</v>
      </c>
      <c r="G217" s="56"/>
      <c r="H217" s="100">
        <v>487901.12</v>
      </c>
      <c r="I217" s="100">
        <v>93976.85</v>
      </c>
      <c r="J217" s="100">
        <v>47923</v>
      </c>
      <c r="K217" s="100">
        <v>533954.97</v>
      </c>
      <c r="L217" s="100">
        <f>I217-J217</f>
        <v>46053.850000000006</v>
      </c>
    </row>
    <row r="218" spans="1:12" x14ac:dyDescent="0.3">
      <c r="A218" s="61" t="s">
        <v>663</v>
      </c>
      <c r="B218" s="59" t="s">
        <v>354</v>
      </c>
      <c r="C218" s="60"/>
      <c r="D218" s="60"/>
      <c r="E218" s="60"/>
      <c r="F218" s="60"/>
      <c r="G218" s="62" t="s">
        <v>591</v>
      </c>
      <c r="H218" s="101">
        <v>215818.06</v>
      </c>
      <c r="I218" s="101">
        <v>21641.32</v>
      </c>
      <c r="J218" s="101">
        <v>4.9000000000000004</v>
      </c>
      <c r="K218" s="101">
        <v>237454.48</v>
      </c>
      <c r="L218" s="101"/>
    </row>
    <row r="219" spans="1:12" x14ac:dyDescent="0.3">
      <c r="A219" s="61" t="s">
        <v>664</v>
      </c>
      <c r="B219" s="59" t="s">
        <v>354</v>
      </c>
      <c r="C219" s="60"/>
      <c r="D219" s="60"/>
      <c r="E219" s="60"/>
      <c r="F219" s="60"/>
      <c r="G219" s="62" t="s">
        <v>593</v>
      </c>
      <c r="H219" s="101">
        <v>22482.400000000001</v>
      </c>
      <c r="I219" s="101">
        <v>34575.75</v>
      </c>
      <c r="J219" s="101">
        <v>32116.31</v>
      </c>
      <c r="K219" s="101">
        <v>24941.84</v>
      </c>
      <c r="L219" s="101"/>
    </row>
    <row r="220" spans="1:12" x14ac:dyDescent="0.3">
      <c r="A220" s="61" t="s">
        <v>665</v>
      </c>
      <c r="B220" s="59" t="s">
        <v>354</v>
      </c>
      <c r="C220" s="60"/>
      <c r="D220" s="60"/>
      <c r="E220" s="60"/>
      <c r="F220" s="60"/>
      <c r="G220" s="62" t="s">
        <v>595</v>
      </c>
      <c r="H220" s="101">
        <v>13279.24</v>
      </c>
      <c r="I220" s="101">
        <v>18390.439999999999</v>
      </c>
      <c r="J220" s="101">
        <v>12380.13</v>
      </c>
      <c r="K220" s="101">
        <v>19289.55</v>
      </c>
      <c r="L220" s="101"/>
    </row>
    <row r="221" spans="1:12" x14ac:dyDescent="0.3">
      <c r="A221" s="61" t="s">
        <v>666</v>
      </c>
      <c r="B221" s="59" t="s">
        <v>354</v>
      </c>
      <c r="C221" s="60"/>
      <c r="D221" s="60"/>
      <c r="E221" s="60"/>
      <c r="F221" s="60"/>
      <c r="G221" s="62" t="s">
        <v>628</v>
      </c>
      <c r="H221" s="101">
        <v>3432.86</v>
      </c>
      <c r="I221" s="101">
        <v>2157.8000000000002</v>
      </c>
      <c r="J221" s="101">
        <v>0</v>
      </c>
      <c r="K221" s="101">
        <v>5590.66</v>
      </c>
      <c r="L221" s="101"/>
    </row>
    <row r="222" spans="1:12" x14ac:dyDescent="0.3">
      <c r="A222" s="61" t="s">
        <v>667</v>
      </c>
      <c r="B222" s="59" t="s">
        <v>354</v>
      </c>
      <c r="C222" s="60"/>
      <c r="D222" s="60"/>
      <c r="E222" s="60"/>
      <c r="F222" s="60"/>
      <c r="G222" s="62" t="s">
        <v>597</v>
      </c>
      <c r="H222" s="101">
        <v>58079.92</v>
      </c>
      <c r="I222" s="101">
        <v>10728.64</v>
      </c>
      <c r="J222" s="101">
        <v>0</v>
      </c>
      <c r="K222" s="101">
        <v>68808.56</v>
      </c>
      <c r="L222" s="101"/>
    </row>
    <row r="223" spans="1:12" x14ac:dyDescent="0.3">
      <c r="A223" s="61" t="s">
        <v>668</v>
      </c>
      <c r="B223" s="59" t="s">
        <v>354</v>
      </c>
      <c r="C223" s="60"/>
      <c r="D223" s="60"/>
      <c r="E223" s="60"/>
      <c r="F223" s="60"/>
      <c r="G223" s="62" t="s">
        <v>599</v>
      </c>
      <c r="H223" s="101">
        <v>20398.16</v>
      </c>
      <c r="I223" s="101">
        <v>3569.58</v>
      </c>
      <c r="J223" s="101">
        <v>0</v>
      </c>
      <c r="K223" s="101">
        <v>23967.74</v>
      </c>
      <c r="L223" s="101"/>
    </row>
    <row r="224" spans="1:12" x14ac:dyDescent="0.3">
      <c r="A224" s="61" t="s">
        <v>669</v>
      </c>
      <c r="B224" s="59" t="s">
        <v>354</v>
      </c>
      <c r="C224" s="60"/>
      <c r="D224" s="60"/>
      <c r="E224" s="60"/>
      <c r="F224" s="60"/>
      <c r="G224" s="62" t="s">
        <v>601</v>
      </c>
      <c r="H224" s="101">
        <v>2259.1999999999998</v>
      </c>
      <c r="I224" s="101">
        <v>308.36</v>
      </c>
      <c r="J224" s="101">
        <v>0</v>
      </c>
      <c r="K224" s="101">
        <v>2567.56</v>
      </c>
      <c r="L224" s="101"/>
    </row>
    <row r="225" spans="1:12" x14ac:dyDescent="0.3">
      <c r="A225" s="61" t="s">
        <v>670</v>
      </c>
      <c r="B225" s="59" t="s">
        <v>354</v>
      </c>
      <c r="C225" s="60"/>
      <c r="D225" s="60"/>
      <c r="E225" s="60"/>
      <c r="F225" s="60"/>
      <c r="G225" s="62" t="s">
        <v>603</v>
      </c>
      <c r="H225" s="101">
        <v>39734</v>
      </c>
      <c r="I225" s="101">
        <v>0</v>
      </c>
      <c r="J225" s="101">
        <v>1630.79</v>
      </c>
      <c r="K225" s="101">
        <v>38103.21</v>
      </c>
      <c r="L225" s="101"/>
    </row>
    <row r="226" spans="1:12" x14ac:dyDescent="0.3">
      <c r="A226" s="61" t="s">
        <v>671</v>
      </c>
      <c r="B226" s="59" t="s">
        <v>354</v>
      </c>
      <c r="C226" s="60"/>
      <c r="D226" s="60"/>
      <c r="E226" s="60"/>
      <c r="F226" s="60"/>
      <c r="G226" s="62" t="s">
        <v>605</v>
      </c>
      <c r="H226" s="101">
        <v>1938.52</v>
      </c>
      <c r="I226" s="101">
        <v>204.96</v>
      </c>
      <c r="J226" s="101">
        <v>0</v>
      </c>
      <c r="K226" s="101">
        <v>2143.48</v>
      </c>
      <c r="L226" s="101"/>
    </row>
    <row r="227" spans="1:12" x14ac:dyDescent="0.3">
      <c r="A227" s="61" t="s">
        <v>672</v>
      </c>
      <c r="B227" s="59" t="s">
        <v>354</v>
      </c>
      <c r="C227" s="60"/>
      <c r="D227" s="60"/>
      <c r="E227" s="60"/>
      <c r="F227" s="60"/>
      <c r="G227" s="62" t="s">
        <v>607</v>
      </c>
      <c r="H227" s="101">
        <v>76729.100000000006</v>
      </c>
      <c r="I227" s="101">
        <v>0</v>
      </c>
      <c r="J227" s="101">
        <v>617.82000000000005</v>
      </c>
      <c r="K227" s="101">
        <v>76111.28</v>
      </c>
      <c r="L227" s="101"/>
    </row>
    <row r="228" spans="1:12" x14ac:dyDescent="0.3">
      <c r="A228" s="61" t="s">
        <v>673</v>
      </c>
      <c r="B228" s="59" t="s">
        <v>354</v>
      </c>
      <c r="C228" s="60"/>
      <c r="D228" s="60"/>
      <c r="E228" s="60"/>
      <c r="F228" s="60"/>
      <c r="G228" s="62" t="s">
        <v>636</v>
      </c>
      <c r="H228" s="101">
        <v>33749.660000000003</v>
      </c>
      <c r="I228" s="101">
        <v>0</v>
      </c>
      <c r="J228" s="101">
        <v>1173.05</v>
      </c>
      <c r="K228" s="101">
        <v>32576.61</v>
      </c>
      <c r="L228" s="101"/>
    </row>
    <row r="229" spans="1:12" x14ac:dyDescent="0.3">
      <c r="A229" s="61" t="s">
        <v>674</v>
      </c>
      <c r="B229" s="59" t="s">
        <v>354</v>
      </c>
      <c r="C229" s="60"/>
      <c r="D229" s="60"/>
      <c r="E229" s="60"/>
      <c r="F229" s="60"/>
      <c r="G229" s="62" t="s">
        <v>609</v>
      </c>
      <c r="H229" s="101">
        <v>0</v>
      </c>
      <c r="I229" s="101">
        <v>2400</v>
      </c>
      <c r="J229" s="101">
        <v>0</v>
      </c>
      <c r="K229" s="101">
        <v>2400</v>
      </c>
      <c r="L229" s="101"/>
    </row>
    <row r="230" spans="1:12" x14ac:dyDescent="0.3">
      <c r="A230" s="65" t="s">
        <v>354</v>
      </c>
      <c r="B230" s="59" t="s">
        <v>354</v>
      </c>
      <c r="C230" s="60"/>
      <c r="D230" s="60"/>
      <c r="E230" s="60"/>
      <c r="F230" s="60"/>
      <c r="G230" s="66" t="s">
        <v>354</v>
      </c>
      <c r="H230" s="102"/>
      <c r="I230" s="102"/>
      <c r="J230" s="102"/>
      <c r="K230" s="102"/>
      <c r="L230" s="102"/>
    </row>
    <row r="231" spans="1:12" x14ac:dyDescent="0.3">
      <c r="A231" s="54" t="s">
        <v>675</v>
      </c>
      <c r="B231" s="59" t="s">
        <v>354</v>
      </c>
      <c r="C231" s="60"/>
      <c r="D231" s="55" t="s">
        <v>676</v>
      </c>
      <c r="E231" s="56"/>
      <c r="F231" s="56"/>
      <c r="G231" s="56"/>
      <c r="H231" s="100">
        <v>5566862.25</v>
      </c>
      <c r="I231" s="100">
        <v>557305.04</v>
      </c>
      <c r="J231" s="100">
        <v>0.05</v>
      </c>
      <c r="K231" s="100">
        <v>6124167.2400000002</v>
      </c>
      <c r="L231" s="100"/>
    </row>
    <row r="232" spans="1:12" x14ac:dyDescent="0.3">
      <c r="A232" s="54" t="s">
        <v>677</v>
      </c>
      <c r="B232" s="59" t="s">
        <v>354</v>
      </c>
      <c r="C232" s="60"/>
      <c r="D232" s="60"/>
      <c r="E232" s="55" t="s">
        <v>676</v>
      </c>
      <c r="F232" s="56"/>
      <c r="G232" s="56"/>
      <c r="H232" s="100">
        <v>5566862.25</v>
      </c>
      <c r="I232" s="100">
        <v>557305.04</v>
      </c>
      <c r="J232" s="100">
        <v>0.05</v>
      </c>
      <c r="K232" s="100">
        <v>6124167.2400000002</v>
      </c>
      <c r="L232" s="100"/>
    </row>
    <row r="233" spans="1:12" x14ac:dyDescent="0.3">
      <c r="A233" s="54" t="s">
        <v>678</v>
      </c>
      <c r="B233" s="59" t="s">
        <v>354</v>
      </c>
      <c r="C233" s="60"/>
      <c r="D233" s="60"/>
      <c r="E233" s="60"/>
      <c r="F233" s="55" t="s">
        <v>676</v>
      </c>
      <c r="G233" s="56"/>
      <c r="H233" s="100">
        <v>5566862.25</v>
      </c>
      <c r="I233" s="100">
        <v>557305.04</v>
      </c>
      <c r="J233" s="100">
        <v>0.05</v>
      </c>
      <c r="K233" s="100">
        <v>6124167.2400000002</v>
      </c>
      <c r="L233" s="100"/>
    </row>
    <row r="234" spans="1:12" x14ac:dyDescent="0.3">
      <c r="A234" s="61" t="s">
        <v>679</v>
      </c>
      <c r="B234" s="59" t="s">
        <v>354</v>
      </c>
      <c r="C234" s="60"/>
      <c r="D234" s="60"/>
      <c r="E234" s="60"/>
      <c r="F234" s="60"/>
      <c r="G234" s="62" t="s">
        <v>680</v>
      </c>
      <c r="H234" s="101">
        <v>193448.4</v>
      </c>
      <c r="I234" s="101">
        <v>25232.400000000001</v>
      </c>
      <c r="J234" s="101">
        <v>0</v>
      </c>
      <c r="K234" s="101">
        <v>218680.8</v>
      </c>
      <c r="L234" s="101">
        <f t="shared" ref="L234:L242" si="0">I234-J234</f>
        <v>25232.400000000001</v>
      </c>
    </row>
    <row r="235" spans="1:12" x14ac:dyDescent="0.3">
      <c r="A235" s="61" t="s">
        <v>681</v>
      </c>
      <c r="B235" s="59" t="s">
        <v>354</v>
      </c>
      <c r="C235" s="60"/>
      <c r="D235" s="60"/>
      <c r="E235" s="60"/>
      <c r="F235" s="60"/>
      <c r="G235" s="62" t="s">
        <v>682</v>
      </c>
      <c r="H235" s="101">
        <v>64680</v>
      </c>
      <c r="I235" s="101">
        <v>5880</v>
      </c>
      <c r="J235" s="101">
        <v>0</v>
      </c>
      <c r="K235" s="101">
        <v>70560</v>
      </c>
      <c r="L235" s="101">
        <f t="shared" si="0"/>
        <v>5880</v>
      </c>
    </row>
    <row r="236" spans="1:12" x14ac:dyDescent="0.3">
      <c r="A236" s="61" t="s">
        <v>683</v>
      </c>
      <c r="B236" s="59" t="s">
        <v>354</v>
      </c>
      <c r="C236" s="60"/>
      <c r="D236" s="60"/>
      <c r="E236" s="60"/>
      <c r="F236" s="60"/>
      <c r="G236" s="62" t="s">
        <v>684</v>
      </c>
      <c r="H236" s="101">
        <v>97026.29</v>
      </c>
      <c r="I236" s="101">
        <v>0</v>
      </c>
      <c r="J236" s="101">
        <v>0.02</v>
      </c>
      <c r="K236" s="101">
        <v>97026.27</v>
      </c>
      <c r="L236" s="101">
        <f t="shared" si="0"/>
        <v>-0.02</v>
      </c>
    </row>
    <row r="237" spans="1:12" x14ac:dyDescent="0.3">
      <c r="A237" s="61" t="s">
        <v>685</v>
      </c>
      <c r="B237" s="59" t="s">
        <v>354</v>
      </c>
      <c r="C237" s="60"/>
      <c r="D237" s="60"/>
      <c r="E237" s="60"/>
      <c r="F237" s="60"/>
      <c r="G237" s="62" t="s">
        <v>686</v>
      </c>
      <c r="H237" s="101">
        <v>36964.870000000003</v>
      </c>
      <c r="I237" s="101">
        <v>4683.76</v>
      </c>
      <c r="J237" s="101">
        <v>0</v>
      </c>
      <c r="K237" s="101">
        <v>41648.629999999997</v>
      </c>
      <c r="L237" s="101">
        <f t="shared" si="0"/>
        <v>4683.76</v>
      </c>
    </row>
    <row r="238" spans="1:12" x14ac:dyDescent="0.3">
      <c r="A238" s="61" t="s">
        <v>687</v>
      </c>
      <c r="B238" s="59" t="s">
        <v>354</v>
      </c>
      <c r="C238" s="60"/>
      <c r="D238" s="60"/>
      <c r="E238" s="60"/>
      <c r="F238" s="60"/>
      <c r="G238" s="62" t="s">
        <v>688</v>
      </c>
      <c r="H238" s="101">
        <v>1869130.9</v>
      </c>
      <c r="I238" s="101">
        <v>187086.78</v>
      </c>
      <c r="J238" s="101">
        <v>0</v>
      </c>
      <c r="K238" s="101">
        <v>2056217.68</v>
      </c>
      <c r="L238" s="101">
        <f t="shared" si="0"/>
        <v>187086.78</v>
      </c>
    </row>
    <row r="239" spans="1:12" x14ac:dyDescent="0.3">
      <c r="A239" s="61" t="s">
        <v>689</v>
      </c>
      <c r="B239" s="59" t="s">
        <v>354</v>
      </c>
      <c r="C239" s="60"/>
      <c r="D239" s="60"/>
      <c r="E239" s="60"/>
      <c r="F239" s="60"/>
      <c r="G239" s="62" t="s">
        <v>690</v>
      </c>
      <c r="H239" s="101">
        <v>144784.68</v>
      </c>
      <c r="I239" s="101">
        <v>0</v>
      </c>
      <c r="J239" s="101">
        <v>0</v>
      </c>
      <c r="K239" s="101">
        <v>144784.68</v>
      </c>
      <c r="L239" s="101">
        <f t="shared" si="0"/>
        <v>0</v>
      </c>
    </row>
    <row r="240" spans="1:12" x14ac:dyDescent="0.3">
      <c r="A240" s="61" t="s">
        <v>691</v>
      </c>
      <c r="B240" s="59" t="s">
        <v>354</v>
      </c>
      <c r="C240" s="60"/>
      <c r="D240" s="60"/>
      <c r="E240" s="60"/>
      <c r="F240" s="60"/>
      <c r="G240" s="62" t="s">
        <v>692</v>
      </c>
      <c r="H240" s="101">
        <v>2789322.47</v>
      </c>
      <c r="I240" s="101">
        <v>282048.17</v>
      </c>
      <c r="J240" s="101">
        <v>0</v>
      </c>
      <c r="K240" s="101">
        <v>3071370.64</v>
      </c>
      <c r="L240" s="101">
        <f t="shared" si="0"/>
        <v>282048.17</v>
      </c>
    </row>
    <row r="241" spans="1:12" x14ac:dyDescent="0.3">
      <c r="A241" s="61" t="s">
        <v>693</v>
      </c>
      <c r="B241" s="59" t="s">
        <v>354</v>
      </c>
      <c r="C241" s="60"/>
      <c r="D241" s="60"/>
      <c r="E241" s="60"/>
      <c r="F241" s="60"/>
      <c r="G241" s="62" t="s">
        <v>694</v>
      </c>
      <c r="H241" s="101">
        <v>193985.3</v>
      </c>
      <c r="I241" s="101">
        <v>14587.34</v>
      </c>
      <c r="J241" s="101">
        <v>0</v>
      </c>
      <c r="K241" s="101">
        <v>208572.64</v>
      </c>
      <c r="L241" s="101">
        <f t="shared" si="0"/>
        <v>14587.34</v>
      </c>
    </row>
    <row r="242" spans="1:12" x14ac:dyDescent="0.3">
      <c r="A242" s="61" t="s">
        <v>695</v>
      </c>
      <c r="B242" s="59" t="s">
        <v>354</v>
      </c>
      <c r="C242" s="60"/>
      <c r="D242" s="60"/>
      <c r="E242" s="60"/>
      <c r="F242" s="60"/>
      <c r="G242" s="62" t="s">
        <v>696</v>
      </c>
      <c r="H242" s="101">
        <v>177519.34</v>
      </c>
      <c r="I242" s="101">
        <v>37786.589999999997</v>
      </c>
      <c r="J242" s="101">
        <v>0.03</v>
      </c>
      <c r="K242" s="101">
        <v>215305.9</v>
      </c>
      <c r="L242" s="101">
        <f t="shared" si="0"/>
        <v>37786.559999999998</v>
      </c>
    </row>
    <row r="243" spans="1:12" x14ac:dyDescent="0.3">
      <c r="A243" s="65" t="s">
        <v>354</v>
      </c>
      <c r="B243" s="59" t="s">
        <v>354</v>
      </c>
      <c r="C243" s="60"/>
      <c r="D243" s="60"/>
      <c r="E243" s="60"/>
      <c r="F243" s="60"/>
      <c r="G243" s="66" t="s">
        <v>354</v>
      </c>
      <c r="H243" s="102"/>
      <c r="I243" s="102"/>
      <c r="J243" s="102"/>
      <c r="K243" s="102"/>
      <c r="L243" s="102"/>
    </row>
    <row r="244" spans="1:12" x14ac:dyDescent="0.3">
      <c r="A244" s="54" t="s">
        <v>697</v>
      </c>
      <c r="B244" s="58" t="s">
        <v>354</v>
      </c>
      <c r="C244" s="55" t="s">
        <v>698</v>
      </c>
      <c r="D244" s="56"/>
      <c r="E244" s="56"/>
      <c r="F244" s="56"/>
      <c r="G244" s="56"/>
      <c r="H244" s="100">
        <v>2645403.6</v>
      </c>
      <c r="I244" s="100">
        <v>338673.91999999998</v>
      </c>
      <c r="J244" s="100">
        <v>11814.95</v>
      </c>
      <c r="K244" s="100">
        <v>2972262.57</v>
      </c>
      <c r="L244" s="100"/>
    </row>
    <row r="245" spans="1:12" x14ac:dyDescent="0.3">
      <c r="A245" s="54" t="s">
        <v>699</v>
      </c>
      <c r="B245" s="59" t="s">
        <v>354</v>
      </c>
      <c r="C245" s="60"/>
      <c r="D245" s="55" t="s">
        <v>698</v>
      </c>
      <c r="E245" s="56"/>
      <c r="F245" s="56"/>
      <c r="G245" s="56"/>
      <c r="H245" s="100">
        <v>2645403.6</v>
      </c>
      <c r="I245" s="100">
        <v>338673.91999999998</v>
      </c>
      <c r="J245" s="100">
        <v>11814.95</v>
      </c>
      <c r="K245" s="100">
        <v>2972262.57</v>
      </c>
      <c r="L245" s="100"/>
    </row>
    <row r="246" spans="1:12" x14ac:dyDescent="0.3">
      <c r="A246" s="54" t="s">
        <v>700</v>
      </c>
      <c r="B246" s="59" t="s">
        <v>354</v>
      </c>
      <c r="C246" s="60"/>
      <c r="D246" s="60"/>
      <c r="E246" s="55" t="s">
        <v>698</v>
      </c>
      <c r="F246" s="56"/>
      <c r="G246" s="56"/>
      <c r="H246" s="100">
        <v>2645403.6</v>
      </c>
      <c r="I246" s="100">
        <v>338673.91999999998</v>
      </c>
      <c r="J246" s="100">
        <v>11814.95</v>
      </c>
      <c r="K246" s="100">
        <v>2972262.57</v>
      </c>
      <c r="L246" s="100"/>
    </row>
    <row r="247" spans="1:12" x14ac:dyDescent="0.3">
      <c r="A247" s="54" t="s">
        <v>701</v>
      </c>
      <c r="B247" s="59" t="s">
        <v>354</v>
      </c>
      <c r="C247" s="60"/>
      <c r="D247" s="60"/>
      <c r="E247" s="60"/>
      <c r="F247" s="55" t="s">
        <v>702</v>
      </c>
      <c r="G247" s="56"/>
      <c r="H247" s="100">
        <v>334944.63</v>
      </c>
      <c r="I247" s="100">
        <v>36115.040000000001</v>
      </c>
      <c r="J247" s="100">
        <v>0.02</v>
      </c>
      <c r="K247" s="100">
        <v>371059.65</v>
      </c>
      <c r="L247" s="100">
        <f>I247-J247</f>
        <v>36115.020000000004</v>
      </c>
    </row>
    <row r="248" spans="1:12" x14ac:dyDescent="0.3">
      <c r="A248" s="61" t="s">
        <v>703</v>
      </c>
      <c r="B248" s="59" t="s">
        <v>354</v>
      </c>
      <c r="C248" s="60"/>
      <c r="D248" s="60"/>
      <c r="E248" s="60"/>
      <c r="F248" s="60"/>
      <c r="G248" s="62" t="s">
        <v>704</v>
      </c>
      <c r="H248" s="101">
        <v>334944.63</v>
      </c>
      <c r="I248" s="101">
        <v>36115.040000000001</v>
      </c>
      <c r="J248" s="101">
        <v>0.02</v>
      </c>
      <c r="K248" s="101">
        <v>371059.65</v>
      </c>
      <c r="L248" s="101"/>
    </row>
    <row r="249" spans="1:12" x14ac:dyDescent="0.3">
      <c r="A249" s="65" t="s">
        <v>354</v>
      </c>
      <c r="B249" s="59" t="s">
        <v>354</v>
      </c>
      <c r="C249" s="60"/>
      <c r="D249" s="60"/>
      <c r="E249" s="60"/>
      <c r="F249" s="60"/>
      <c r="G249" s="66" t="s">
        <v>354</v>
      </c>
      <c r="H249" s="102"/>
      <c r="I249" s="102"/>
      <c r="J249" s="102"/>
      <c r="K249" s="102"/>
      <c r="L249" s="102"/>
    </row>
    <row r="250" spans="1:12" x14ac:dyDescent="0.3">
      <c r="A250" s="54" t="s">
        <v>705</v>
      </c>
      <c r="B250" s="59" t="s">
        <v>354</v>
      </c>
      <c r="C250" s="60"/>
      <c r="D250" s="60"/>
      <c r="E250" s="60"/>
      <c r="F250" s="55" t="s">
        <v>706</v>
      </c>
      <c r="G250" s="56"/>
      <c r="H250" s="100">
        <v>1016593.23</v>
      </c>
      <c r="I250" s="100">
        <v>150727.85999999999</v>
      </c>
      <c r="J250" s="100">
        <v>0</v>
      </c>
      <c r="K250" s="100">
        <v>1167321.0900000001</v>
      </c>
      <c r="L250" s="100"/>
    </row>
    <row r="251" spans="1:12" x14ac:dyDescent="0.3">
      <c r="A251" s="61" t="s">
        <v>707</v>
      </c>
      <c r="B251" s="59" t="s">
        <v>354</v>
      </c>
      <c r="C251" s="60"/>
      <c r="D251" s="60"/>
      <c r="E251" s="60"/>
      <c r="F251" s="60"/>
      <c r="G251" s="62" t="s">
        <v>708</v>
      </c>
      <c r="H251" s="101">
        <v>459542.46</v>
      </c>
      <c r="I251" s="101">
        <v>43820.35</v>
      </c>
      <c r="J251" s="101">
        <v>0</v>
      </c>
      <c r="K251" s="101">
        <v>503362.81</v>
      </c>
      <c r="L251" s="101">
        <f t="shared" ref="L251:L254" si="1">I251-J251</f>
        <v>43820.35</v>
      </c>
    </row>
    <row r="252" spans="1:12" x14ac:dyDescent="0.3">
      <c r="A252" s="61" t="s">
        <v>709</v>
      </c>
      <c r="B252" s="59" t="s">
        <v>354</v>
      </c>
      <c r="C252" s="60"/>
      <c r="D252" s="60"/>
      <c r="E252" s="60"/>
      <c r="F252" s="60"/>
      <c r="G252" s="62" t="s">
        <v>710</v>
      </c>
      <c r="H252" s="101">
        <v>250442.76</v>
      </c>
      <c r="I252" s="101">
        <v>64314.05</v>
      </c>
      <c r="J252" s="101">
        <v>0</v>
      </c>
      <c r="K252" s="101">
        <v>314756.81</v>
      </c>
      <c r="L252" s="101">
        <f t="shared" si="1"/>
        <v>64314.05</v>
      </c>
    </row>
    <row r="253" spans="1:12" x14ac:dyDescent="0.3">
      <c r="A253" s="61" t="s">
        <v>711</v>
      </c>
      <c r="B253" s="59" t="s">
        <v>354</v>
      </c>
      <c r="C253" s="60"/>
      <c r="D253" s="60"/>
      <c r="E253" s="60"/>
      <c r="F253" s="60"/>
      <c r="G253" s="62" t="s">
        <v>712</v>
      </c>
      <c r="H253" s="101">
        <v>228055.05</v>
      </c>
      <c r="I253" s="101">
        <v>29772.7</v>
      </c>
      <c r="J253" s="101">
        <v>0</v>
      </c>
      <c r="K253" s="101">
        <v>257827.75</v>
      </c>
      <c r="L253" s="101">
        <f t="shared" si="1"/>
        <v>29772.7</v>
      </c>
    </row>
    <row r="254" spans="1:12" x14ac:dyDescent="0.3">
      <c r="A254" s="61" t="s">
        <v>713</v>
      </c>
      <c r="B254" s="59" t="s">
        <v>354</v>
      </c>
      <c r="C254" s="60"/>
      <c r="D254" s="60"/>
      <c r="E254" s="60"/>
      <c r="F254" s="60"/>
      <c r="G254" s="62" t="s">
        <v>714</v>
      </c>
      <c r="H254" s="101">
        <v>78552.960000000006</v>
      </c>
      <c r="I254" s="101">
        <v>12820.76</v>
      </c>
      <c r="J254" s="101">
        <v>0</v>
      </c>
      <c r="K254" s="101">
        <v>91373.72</v>
      </c>
      <c r="L254" s="101">
        <f t="shared" si="1"/>
        <v>12820.76</v>
      </c>
    </row>
    <row r="255" spans="1:12" x14ac:dyDescent="0.3">
      <c r="A255" s="65" t="s">
        <v>354</v>
      </c>
      <c r="B255" s="59" t="s">
        <v>354</v>
      </c>
      <c r="C255" s="60"/>
      <c r="D255" s="60"/>
      <c r="E255" s="60"/>
      <c r="F255" s="60"/>
      <c r="G255" s="66" t="s">
        <v>354</v>
      </c>
      <c r="H255" s="102"/>
      <c r="I255" s="102"/>
      <c r="J255" s="102"/>
      <c r="K255" s="102"/>
      <c r="L255" s="102"/>
    </row>
    <row r="256" spans="1:12" x14ac:dyDescent="0.3">
      <c r="A256" s="54" t="s">
        <v>715</v>
      </c>
      <c r="B256" s="59" t="s">
        <v>354</v>
      </c>
      <c r="C256" s="60"/>
      <c r="D256" s="60"/>
      <c r="E256" s="60"/>
      <c r="F256" s="55" t="s">
        <v>716</v>
      </c>
      <c r="G256" s="56"/>
      <c r="H256" s="100">
        <v>5799.79</v>
      </c>
      <c r="I256" s="100">
        <v>0</v>
      </c>
      <c r="J256" s="100">
        <v>0</v>
      </c>
      <c r="K256" s="100">
        <v>5799.79</v>
      </c>
      <c r="L256" s="100">
        <f>I256-J256</f>
        <v>0</v>
      </c>
    </row>
    <row r="257" spans="1:12" x14ac:dyDescent="0.3">
      <c r="A257" s="61" t="s">
        <v>717</v>
      </c>
      <c r="B257" s="59" t="s">
        <v>354</v>
      </c>
      <c r="C257" s="60"/>
      <c r="D257" s="60"/>
      <c r="E257" s="60"/>
      <c r="F257" s="60"/>
      <c r="G257" s="62" t="s">
        <v>718</v>
      </c>
      <c r="H257" s="101">
        <v>264.58999999999997</v>
      </c>
      <c r="I257" s="101">
        <v>0</v>
      </c>
      <c r="J257" s="101">
        <v>0</v>
      </c>
      <c r="K257" s="101">
        <v>264.58999999999997</v>
      </c>
      <c r="L257" s="101"/>
    </row>
    <row r="258" spans="1:12" x14ac:dyDescent="0.3">
      <c r="A258" s="61" t="s">
        <v>719</v>
      </c>
      <c r="B258" s="59" t="s">
        <v>354</v>
      </c>
      <c r="C258" s="60"/>
      <c r="D258" s="60"/>
      <c r="E258" s="60"/>
      <c r="F258" s="60"/>
      <c r="G258" s="62" t="s">
        <v>720</v>
      </c>
      <c r="H258" s="101">
        <v>5535.2</v>
      </c>
      <c r="I258" s="101">
        <v>0</v>
      </c>
      <c r="J258" s="101">
        <v>0</v>
      </c>
      <c r="K258" s="101">
        <v>5535.2</v>
      </c>
      <c r="L258" s="101"/>
    </row>
    <row r="259" spans="1:12" x14ac:dyDescent="0.3">
      <c r="A259" s="65" t="s">
        <v>354</v>
      </c>
      <c r="B259" s="59" t="s">
        <v>354</v>
      </c>
      <c r="C259" s="60"/>
      <c r="D259" s="60"/>
      <c r="E259" s="60"/>
      <c r="F259" s="60"/>
      <c r="G259" s="66" t="s">
        <v>354</v>
      </c>
      <c r="H259" s="102"/>
      <c r="I259" s="102"/>
      <c r="J259" s="102"/>
      <c r="K259" s="102"/>
      <c r="L259" s="102"/>
    </row>
    <row r="260" spans="1:12" x14ac:dyDescent="0.3">
      <c r="A260" s="54" t="s">
        <v>721</v>
      </c>
      <c r="B260" s="59" t="s">
        <v>354</v>
      </c>
      <c r="C260" s="60"/>
      <c r="D260" s="60"/>
      <c r="E260" s="60"/>
      <c r="F260" s="55" t="s">
        <v>722</v>
      </c>
      <c r="G260" s="56"/>
      <c r="H260" s="100">
        <v>38405.360000000001</v>
      </c>
      <c r="I260" s="100">
        <v>882.33</v>
      </c>
      <c r="J260" s="100">
        <v>0</v>
      </c>
      <c r="K260" s="100">
        <v>39287.69</v>
      </c>
      <c r="L260" s="100">
        <f>I260-J260</f>
        <v>882.33</v>
      </c>
    </row>
    <row r="261" spans="1:12" x14ac:dyDescent="0.3">
      <c r="A261" s="61" t="s">
        <v>723</v>
      </c>
      <c r="B261" s="59" t="s">
        <v>354</v>
      </c>
      <c r="C261" s="60"/>
      <c r="D261" s="60"/>
      <c r="E261" s="60"/>
      <c r="F261" s="60"/>
      <c r="G261" s="62" t="s">
        <v>724</v>
      </c>
      <c r="H261" s="101">
        <v>1331.07</v>
      </c>
      <c r="I261" s="101">
        <v>630.29999999999995</v>
      </c>
      <c r="J261" s="101">
        <v>0</v>
      </c>
      <c r="K261" s="101">
        <v>1961.37</v>
      </c>
      <c r="L261" s="101"/>
    </row>
    <row r="262" spans="1:12" x14ac:dyDescent="0.3">
      <c r="A262" s="61" t="s">
        <v>725</v>
      </c>
      <c r="B262" s="59" t="s">
        <v>354</v>
      </c>
      <c r="C262" s="60"/>
      <c r="D262" s="60"/>
      <c r="E262" s="60"/>
      <c r="F262" s="60"/>
      <c r="G262" s="62" t="s">
        <v>726</v>
      </c>
      <c r="H262" s="101">
        <v>26510</v>
      </c>
      <c r="I262" s="101">
        <v>0</v>
      </c>
      <c r="J262" s="101">
        <v>0</v>
      </c>
      <c r="K262" s="101">
        <v>26510</v>
      </c>
      <c r="L262" s="101"/>
    </row>
    <row r="263" spans="1:12" x14ac:dyDescent="0.3">
      <c r="A263" s="61" t="s">
        <v>727</v>
      </c>
      <c r="B263" s="59" t="s">
        <v>354</v>
      </c>
      <c r="C263" s="60"/>
      <c r="D263" s="60"/>
      <c r="E263" s="60"/>
      <c r="F263" s="60"/>
      <c r="G263" s="62" t="s">
        <v>728</v>
      </c>
      <c r="H263" s="101">
        <v>4682.54</v>
      </c>
      <c r="I263" s="101">
        <v>0</v>
      </c>
      <c r="J263" s="101">
        <v>0</v>
      </c>
      <c r="K263" s="101">
        <v>4682.54</v>
      </c>
      <c r="L263" s="101"/>
    </row>
    <row r="264" spans="1:12" x14ac:dyDescent="0.3">
      <c r="A264" s="61" t="s">
        <v>729</v>
      </c>
      <c r="B264" s="59" t="s">
        <v>354</v>
      </c>
      <c r="C264" s="60"/>
      <c r="D264" s="60"/>
      <c r="E264" s="60"/>
      <c r="F264" s="60"/>
      <c r="G264" s="62" t="s">
        <v>730</v>
      </c>
      <c r="H264" s="101">
        <v>2552.08</v>
      </c>
      <c r="I264" s="101">
        <v>0</v>
      </c>
      <c r="J264" s="101">
        <v>0</v>
      </c>
      <c r="K264" s="101">
        <v>2552.08</v>
      </c>
      <c r="L264" s="101"/>
    </row>
    <row r="265" spans="1:12" x14ac:dyDescent="0.3">
      <c r="A265" s="61" t="s">
        <v>731</v>
      </c>
      <c r="B265" s="59" t="s">
        <v>354</v>
      </c>
      <c r="C265" s="60"/>
      <c r="D265" s="60"/>
      <c r="E265" s="60"/>
      <c r="F265" s="60"/>
      <c r="G265" s="62" t="s">
        <v>732</v>
      </c>
      <c r="H265" s="101">
        <v>3329.67</v>
      </c>
      <c r="I265" s="101">
        <v>252.03</v>
      </c>
      <c r="J265" s="101">
        <v>0</v>
      </c>
      <c r="K265" s="101">
        <v>3581.7</v>
      </c>
      <c r="L265" s="101"/>
    </row>
    <row r="266" spans="1:12" x14ac:dyDescent="0.3">
      <c r="A266" s="65" t="s">
        <v>354</v>
      </c>
      <c r="B266" s="59" t="s">
        <v>354</v>
      </c>
      <c r="C266" s="60"/>
      <c r="D266" s="60"/>
      <c r="E266" s="60"/>
      <c r="F266" s="60"/>
      <c r="G266" s="66" t="s">
        <v>354</v>
      </c>
      <c r="H266" s="102"/>
      <c r="I266" s="102"/>
      <c r="J266" s="102"/>
      <c r="K266" s="102"/>
      <c r="L266" s="102"/>
    </row>
    <row r="267" spans="1:12" x14ac:dyDescent="0.3">
      <c r="A267" s="54" t="s">
        <v>733</v>
      </c>
      <c r="B267" s="59" t="s">
        <v>354</v>
      </c>
      <c r="C267" s="60"/>
      <c r="D267" s="60"/>
      <c r="E267" s="60"/>
      <c r="F267" s="55" t="s">
        <v>734</v>
      </c>
      <c r="G267" s="56"/>
      <c r="H267" s="100">
        <v>326690.09000000003</v>
      </c>
      <c r="I267" s="100">
        <v>38392.03</v>
      </c>
      <c r="J267" s="100">
        <v>0</v>
      </c>
      <c r="K267" s="100">
        <v>365082.12</v>
      </c>
      <c r="L267" s="100">
        <f>I267-J267</f>
        <v>38392.03</v>
      </c>
    </row>
    <row r="268" spans="1:12" x14ac:dyDescent="0.3">
      <c r="A268" s="61" t="s">
        <v>735</v>
      </c>
      <c r="B268" s="59" t="s">
        <v>354</v>
      </c>
      <c r="C268" s="60"/>
      <c r="D268" s="60"/>
      <c r="E268" s="60"/>
      <c r="F268" s="60"/>
      <c r="G268" s="62" t="s">
        <v>736</v>
      </c>
      <c r="H268" s="101">
        <v>175077.61</v>
      </c>
      <c r="I268" s="101">
        <v>22455.94</v>
      </c>
      <c r="J268" s="101">
        <v>0</v>
      </c>
      <c r="K268" s="101">
        <v>197533.55</v>
      </c>
      <c r="L268" s="101"/>
    </row>
    <row r="269" spans="1:12" x14ac:dyDescent="0.3">
      <c r="A269" s="61" t="s">
        <v>737</v>
      </c>
      <c r="B269" s="59" t="s">
        <v>354</v>
      </c>
      <c r="C269" s="60"/>
      <c r="D269" s="60"/>
      <c r="E269" s="60"/>
      <c r="F269" s="60"/>
      <c r="G269" s="62" t="s">
        <v>738</v>
      </c>
      <c r="H269" s="101">
        <v>66268.929999999993</v>
      </c>
      <c r="I269" s="101">
        <v>7524.94</v>
      </c>
      <c r="J269" s="101">
        <v>0</v>
      </c>
      <c r="K269" s="101">
        <v>73793.87</v>
      </c>
      <c r="L269" s="101"/>
    </row>
    <row r="270" spans="1:12" x14ac:dyDescent="0.3">
      <c r="A270" s="61" t="s">
        <v>739</v>
      </c>
      <c r="B270" s="59" t="s">
        <v>354</v>
      </c>
      <c r="C270" s="60"/>
      <c r="D270" s="60"/>
      <c r="E270" s="60"/>
      <c r="F270" s="60"/>
      <c r="G270" s="62" t="s">
        <v>740</v>
      </c>
      <c r="H270" s="101">
        <v>1251.1500000000001</v>
      </c>
      <c r="I270" s="101">
        <v>0</v>
      </c>
      <c r="J270" s="101">
        <v>0</v>
      </c>
      <c r="K270" s="101">
        <v>1251.1500000000001</v>
      </c>
      <c r="L270" s="101"/>
    </row>
    <row r="271" spans="1:12" x14ac:dyDescent="0.3">
      <c r="A271" s="61" t="s">
        <v>741</v>
      </c>
      <c r="B271" s="59" t="s">
        <v>354</v>
      </c>
      <c r="C271" s="60"/>
      <c r="D271" s="60"/>
      <c r="E271" s="60"/>
      <c r="F271" s="60"/>
      <c r="G271" s="62" t="s">
        <v>742</v>
      </c>
      <c r="H271" s="101">
        <v>84052.6</v>
      </c>
      <c r="I271" s="101">
        <v>8411.15</v>
      </c>
      <c r="J271" s="101">
        <v>0</v>
      </c>
      <c r="K271" s="101">
        <v>92463.75</v>
      </c>
      <c r="L271" s="101"/>
    </row>
    <row r="272" spans="1:12" x14ac:dyDescent="0.3">
      <c r="A272" s="61" t="s">
        <v>743</v>
      </c>
      <c r="B272" s="59" t="s">
        <v>354</v>
      </c>
      <c r="C272" s="60"/>
      <c r="D272" s="60"/>
      <c r="E272" s="60"/>
      <c r="F272" s="60"/>
      <c r="G272" s="62" t="s">
        <v>694</v>
      </c>
      <c r="H272" s="101">
        <v>39.799999999999997</v>
      </c>
      <c r="I272" s="101">
        <v>0</v>
      </c>
      <c r="J272" s="101">
        <v>0</v>
      </c>
      <c r="K272" s="101">
        <v>39.799999999999997</v>
      </c>
      <c r="L272" s="101"/>
    </row>
    <row r="273" spans="1:12" x14ac:dyDescent="0.3">
      <c r="A273" s="61"/>
      <c r="B273" s="59"/>
      <c r="C273" s="60"/>
      <c r="D273" s="60"/>
      <c r="E273" s="60"/>
      <c r="F273" s="60"/>
      <c r="G273" s="62"/>
      <c r="H273" s="101"/>
      <c r="I273" s="101"/>
      <c r="J273" s="101"/>
      <c r="K273" s="101"/>
      <c r="L273" s="101"/>
    </row>
    <row r="274" spans="1:12" x14ac:dyDescent="0.3">
      <c r="A274" s="54" t="s">
        <v>744</v>
      </c>
      <c r="B274" s="59" t="s">
        <v>354</v>
      </c>
      <c r="C274" s="60"/>
      <c r="D274" s="60"/>
      <c r="E274" s="60"/>
      <c r="F274" s="55" t="s">
        <v>745</v>
      </c>
      <c r="G274" s="56"/>
      <c r="H274" s="100">
        <v>647030.39</v>
      </c>
      <c r="I274" s="100">
        <v>104036.75</v>
      </c>
      <c r="J274" s="100">
        <v>11814.93</v>
      </c>
      <c r="K274" s="100">
        <v>739252.21</v>
      </c>
      <c r="L274" s="100">
        <f>I274-J274</f>
        <v>92221.82</v>
      </c>
    </row>
    <row r="275" spans="1:12" x14ac:dyDescent="0.3">
      <c r="A275" s="61" t="s">
        <v>746</v>
      </c>
      <c r="B275" s="59" t="s">
        <v>354</v>
      </c>
      <c r="C275" s="60"/>
      <c r="D275" s="60"/>
      <c r="E275" s="60"/>
      <c r="F275" s="60"/>
      <c r="G275" s="62" t="s">
        <v>545</v>
      </c>
      <c r="H275" s="101">
        <v>96513.46</v>
      </c>
      <c r="I275" s="101">
        <v>14744.02</v>
      </c>
      <c r="J275" s="101">
        <v>0</v>
      </c>
      <c r="K275" s="101">
        <v>111257.48</v>
      </c>
      <c r="L275" s="101"/>
    </row>
    <row r="276" spans="1:12" x14ac:dyDescent="0.3">
      <c r="A276" s="61" t="s">
        <v>747</v>
      </c>
      <c r="B276" s="59" t="s">
        <v>354</v>
      </c>
      <c r="C276" s="60"/>
      <c r="D276" s="60"/>
      <c r="E276" s="60"/>
      <c r="F276" s="60"/>
      <c r="G276" s="62" t="s">
        <v>748</v>
      </c>
      <c r="H276" s="101">
        <v>26395.200000000001</v>
      </c>
      <c r="I276" s="101">
        <v>4515.3999999999996</v>
      </c>
      <c r="J276" s="101">
        <v>0</v>
      </c>
      <c r="K276" s="101">
        <v>30910.6</v>
      </c>
      <c r="L276" s="101"/>
    </row>
    <row r="277" spans="1:12" x14ac:dyDescent="0.3">
      <c r="A277" s="61" t="s">
        <v>749</v>
      </c>
      <c r="B277" s="59" t="s">
        <v>354</v>
      </c>
      <c r="C277" s="60"/>
      <c r="D277" s="60"/>
      <c r="E277" s="60"/>
      <c r="F277" s="60"/>
      <c r="G277" s="62" t="s">
        <v>750</v>
      </c>
      <c r="H277" s="101">
        <v>523934.01</v>
      </c>
      <c r="I277" s="101">
        <v>84777.33</v>
      </c>
      <c r="J277" s="101">
        <v>11814.93</v>
      </c>
      <c r="K277" s="101">
        <v>596896.41</v>
      </c>
      <c r="L277" s="101"/>
    </row>
    <row r="278" spans="1:12" x14ac:dyDescent="0.3">
      <c r="A278" s="61" t="s">
        <v>751</v>
      </c>
      <c r="B278" s="59" t="s">
        <v>354</v>
      </c>
      <c r="C278" s="60"/>
      <c r="D278" s="60"/>
      <c r="E278" s="60"/>
      <c r="F278" s="60"/>
      <c r="G278" s="62" t="s">
        <v>752</v>
      </c>
      <c r="H278" s="101">
        <v>187.72</v>
      </c>
      <c r="I278" s="101">
        <v>0</v>
      </c>
      <c r="J278" s="101">
        <v>0</v>
      </c>
      <c r="K278" s="101">
        <v>187.72</v>
      </c>
      <c r="L278" s="101"/>
    </row>
    <row r="279" spans="1:12" x14ac:dyDescent="0.3">
      <c r="A279" s="65" t="s">
        <v>354</v>
      </c>
      <c r="B279" s="59" t="s">
        <v>354</v>
      </c>
      <c r="C279" s="60"/>
      <c r="D279" s="60"/>
      <c r="E279" s="60"/>
      <c r="F279" s="60"/>
      <c r="G279" s="66" t="s">
        <v>354</v>
      </c>
      <c r="H279" s="102"/>
      <c r="I279" s="102"/>
      <c r="J279" s="102"/>
      <c r="K279" s="102"/>
      <c r="L279" s="102"/>
    </row>
    <row r="280" spans="1:12" x14ac:dyDescent="0.3">
      <c r="A280" s="54" t="s">
        <v>753</v>
      </c>
      <c r="B280" s="59" t="s">
        <v>354</v>
      </c>
      <c r="C280" s="60"/>
      <c r="D280" s="60"/>
      <c r="E280" s="60"/>
      <c r="F280" s="55" t="s">
        <v>754</v>
      </c>
      <c r="G280" s="56"/>
      <c r="H280" s="100">
        <v>212467.84</v>
      </c>
      <c r="I280" s="100">
        <v>8519.91</v>
      </c>
      <c r="J280" s="100">
        <v>0</v>
      </c>
      <c r="K280" s="100">
        <v>220987.75</v>
      </c>
      <c r="L280" s="100">
        <f>I280-J280</f>
        <v>8519.91</v>
      </c>
    </row>
    <row r="281" spans="1:12" x14ac:dyDescent="0.3">
      <c r="A281" s="61" t="s">
        <v>755</v>
      </c>
      <c r="B281" s="59" t="s">
        <v>354</v>
      </c>
      <c r="C281" s="60"/>
      <c r="D281" s="60"/>
      <c r="E281" s="60"/>
      <c r="F281" s="60"/>
      <c r="G281" s="62" t="s">
        <v>756</v>
      </c>
      <c r="H281" s="101">
        <v>287.02</v>
      </c>
      <c r="I281" s="101">
        <v>0</v>
      </c>
      <c r="J281" s="101">
        <v>0</v>
      </c>
      <c r="K281" s="101">
        <v>287.02</v>
      </c>
      <c r="L281" s="101"/>
    </row>
    <row r="282" spans="1:12" x14ac:dyDescent="0.3">
      <c r="A282" s="61" t="s">
        <v>757</v>
      </c>
      <c r="B282" s="59" t="s">
        <v>354</v>
      </c>
      <c r="C282" s="60"/>
      <c r="D282" s="60"/>
      <c r="E282" s="60"/>
      <c r="F282" s="60"/>
      <c r="G282" s="62" t="s">
        <v>758</v>
      </c>
      <c r="H282" s="101">
        <v>514.6</v>
      </c>
      <c r="I282" s="101">
        <v>41.14</v>
      </c>
      <c r="J282" s="101">
        <v>0</v>
      </c>
      <c r="K282" s="101">
        <v>555.74</v>
      </c>
      <c r="L282" s="101"/>
    </row>
    <row r="283" spans="1:12" x14ac:dyDescent="0.3">
      <c r="A283" s="61" t="s">
        <v>759</v>
      </c>
      <c r="B283" s="59" t="s">
        <v>354</v>
      </c>
      <c r="C283" s="60"/>
      <c r="D283" s="60"/>
      <c r="E283" s="60"/>
      <c r="F283" s="60"/>
      <c r="G283" s="62" t="s">
        <v>760</v>
      </c>
      <c r="H283" s="101">
        <v>13416.26</v>
      </c>
      <c r="I283" s="101">
        <v>0</v>
      </c>
      <c r="J283" s="101">
        <v>0</v>
      </c>
      <c r="K283" s="101">
        <v>13416.26</v>
      </c>
      <c r="L283" s="101"/>
    </row>
    <row r="284" spans="1:12" x14ac:dyDescent="0.3">
      <c r="A284" s="61" t="s">
        <v>761</v>
      </c>
      <c r="B284" s="59" t="s">
        <v>354</v>
      </c>
      <c r="C284" s="60"/>
      <c r="D284" s="60"/>
      <c r="E284" s="60"/>
      <c r="F284" s="60"/>
      <c r="G284" s="62" t="s">
        <v>762</v>
      </c>
      <c r="H284" s="101">
        <v>1745</v>
      </c>
      <c r="I284" s="101">
        <v>140</v>
      </c>
      <c r="J284" s="101">
        <v>0</v>
      </c>
      <c r="K284" s="101">
        <v>1885</v>
      </c>
      <c r="L284" s="101"/>
    </row>
    <row r="285" spans="1:12" x14ac:dyDescent="0.3">
      <c r="A285" s="61" t="s">
        <v>763</v>
      </c>
      <c r="B285" s="59" t="s">
        <v>354</v>
      </c>
      <c r="C285" s="60"/>
      <c r="D285" s="60"/>
      <c r="E285" s="60"/>
      <c r="F285" s="60"/>
      <c r="G285" s="62" t="s">
        <v>764</v>
      </c>
      <c r="H285" s="101">
        <v>34127.74</v>
      </c>
      <c r="I285" s="101">
        <v>0</v>
      </c>
      <c r="J285" s="101">
        <v>0</v>
      </c>
      <c r="K285" s="101">
        <v>34127.74</v>
      </c>
      <c r="L285" s="101">
        <f>I285-J285</f>
        <v>0</v>
      </c>
    </row>
    <row r="286" spans="1:12" x14ac:dyDescent="0.3">
      <c r="A286" s="61" t="s">
        <v>765</v>
      </c>
      <c r="B286" s="59" t="s">
        <v>354</v>
      </c>
      <c r="C286" s="60"/>
      <c r="D286" s="60"/>
      <c r="E286" s="60"/>
      <c r="F286" s="60"/>
      <c r="G286" s="62" t="s">
        <v>766</v>
      </c>
      <c r="H286" s="101">
        <v>22.8</v>
      </c>
      <c r="I286" s="101">
        <v>0</v>
      </c>
      <c r="J286" s="101">
        <v>0</v>
      </c>
      <c r="K286" s="101">
        <v>22.8</v>
      </c>
      <c r="L286" s="101"/>
    </row>
    <row r="287" spans="1:12" x14ac:dyDescent="0.3">
      <c r="A287" s="61" t="s">
        <v>767</v>
      </c>
      <c r="B287" s="59" t="s">
        <v>354</v>
      </c>
      <c r="C287" s="60"/>
      <c r="D287" s="60"/>
      <c r="E287" s="60"/>
      <c r="F287" s="60"/>
      <c r="G287" s="62" t="s">
        <v>768</v>
      </c>
      <c r="H287" s="101">
        <v>4081.27</v>
      </c>
      <c r="I287" s="101">
        <v>0</v>
      </c>
      <c r="J287" s="101">
        <v>0</v>
      </c>
      <c r="K287" s="101">
        <v>4081.27</v>
      </c>
      <c r="L287" s="101"/>
    </row>
    <row r="288" spans="1:12" x14ac:dyDescent="0.3">
      <c r="A288" s="61" t="s">
        <v>769</v>
      </c>
      <c r="B288" s="59" t="s">
        <v>354</v>
      </c>
      <c r="C288" s="60"/>
      <c r="D288" s="60"/>
      <c r="E288" s="60"/>
      <c r="F288" s="60"/>
      <c r="G288" s="62" t="s">
        <v>770</v>
      </c>
      <c r="H288" s="101">
        <v>1060.74</v>
      </c>
      <c r="I288" s="101">
        <v>0</v>
      </c>
      <c r="J288" s="101">
        <v>0</v>
      </c>
      <c r="K288" s="101">
        <v>1060.74</v>
      </c>
      <c r="L288" s="101"/>
    </row>
    <row r="289" spans="1:12" x14ac:dyDescent="0.3">
      <c r="A289" s="61" t="s">
        <v>771</v>
      </c>
      <c r="B289" s="59" t="s">
        <v>354</v>
      </c>
      <c r="C289" s="60"/>
      <c r="D289" s="60"/>
      <c r="E289" s="60"/>
      <c r="F289" s="60"/>
      <c r="G289" s="62" t="s">
        <v>772</v>
      </c>
      <c r="H289" s="101">
        <v>12758.01</v>
      </c>
      <c r="I289" s="101">
        <v>265.7</v>
      </c>
      <c r="J289" s="101">
        <v>0</v>
      </c>
      <c r="K289" s="101">
        <v>13023.71</v>
      </c>
      <c r="L289" s="101"/>
    </row>
    <row r="290" spans="1:12" x14ac:dyDescent="0.3">
      <c r="A290" s="61" t="s">
        <v>773</v>
      </c>
      <c r="B290" s="59" t="s">
        <v>354</v>
      </c>
      <c r="C290" s="60"/>
      <c r="D290" s="60"/>
      <c r="E290" s="60"/>
      <c r="F290" s="60"/>
      <c r="G290" s="62" t="s">
        <v>726</v>
      </c>
      <c r="H290" s="101">
        <v>24760</v>
      </c>
      <c r="I290" s="101">
        <v>0</v>
      </c>
      <c r="J290" s="101">
        <v>0</v>
      </c>
      <c r="K290" s="101">
        <v>24760</v>
      </c>
      <c r="L290" s="101"/>
    </row>
    <row r="291" spans="1:12" x14ac:dyDescent="0.3">
      <c r="A291" s="61" t="s">
        <v>774</v>
      </c>
      <c r="B291" s="59" t="s">
        <v>354</v>
      </c>
      <c r="C291" s="60"/>
      <c r="D291" s="60"/>
      <c r="E291" s="60"/>
      <c r="F291" s="60"/>
      <c r="G291" s="62" t="s">
        <v>775</v>
      </c>
      <c r="H291" s="101">
        <v>41722.769999999997</v>
      </c>
      <c r="I291" s="101">
        <v>4377.7299999999996</v>
      </c>
      <c r="J291" s="101">
        <v>0</v>
      </c>
      <c r="K291" s="101">
        <v>46100.5</v>
      </c>
      <c r="L291" s="101"/>
    </row>
    <row r="292" spans="1:12" x14ac:dyDescent="0.3">
      <c r="A292" s="61" t="s">
        <v>776</v>
      </c>
      <c r="B292" s="59" t="s">
        <v>354</v>
      </c>
      <c r="C292" s="60"/>
      <c r="D292" s="60"/>
      <c r="E292" s="60"/>
      <c r="F292" s="60"/>
      <c r="G292" s="62" t="s">
        <v>777</v>
      </c>
      <c r="H292" s="101">
        <v>9716.2800000000007</v>
      </c>
      <c r="I292" s="101">
        <v>110.26</v>
      </c>
      <c r="J292" s="101">
        <v>0</v>
      </c>
      <c r="K292" s="101">
        <v>9826.5400000000009</v>
      </c>
      <c r="L292" s="101"/>
    </row>
    <row r="293" spans="1:12" x14ac:dyDescent="0.3">
      <c r="A293" s="61" t="s">
        <v>778</v>
      </c>
      <c r="B293" s="59" t="s">
        <v>354</v>
      </c>
      <c r="C293" s="60"/>
      <c r="D293" s="60"/>
      <c r="E293" s="60"/>
      <c r="F293" s="60"/>
      <c r="G293" s="62" t="s">
        <v>779</v>
      </c>
      <c r="H293" s="101">
        <v>52.89</v>
      </c>
      <c r="I293" s="101">
        <v>0</v>
      </c>
      <c r="J293" s="101">
        <v>0</v>
      </c>
      <c r="K293" s="101">
        <v>52.89</v>
      </c>
      <c r="L293" s="101"/>
    </row>
    <row r="294" spans="1:12" x14ac:dyDescent="0.3">
      <c r="A294" s="61" t="s">
        <v>780</v>
      </c>
      <c r="B294" s="59" t="s">
        <v>354</v>
      </c>
      <c r="C294" s="60"/>
      <c r="D294" s="60"/>
      <c r="E294" s="60"/>
      <c r="F294" s="60"/>
      <c r="G294" s="62" t="s">
        <v>781</v>
      </c>
      <c r="H294" s="101">
        <v>2290.64</v>
      </c>
      <c r="I294" s="101">
        <v>0</v>
      </c>
      <c r="J294" s="101">
        <v>0</v>
      </c>
      <c r="K294" s="101">
        <v>2290.64</v>
      </c>
      <c r="L294" s="101"/>
    </row>
    <row r="295" spans="1:12" x14ac:dyDescent="0.3">
      <c r="A295" s="61" t="s">
        <v>782</v>
      </c>
      <c r="B295" s="59" t="s">
        <v>354</v>
      </c>
      <c r="C295" s="60"/>
      <c r="D295" s="60"/>
      <c r="E295" s="60"/>
      <c r="F295" s="60"/>
      <c r="G295" s="62" t="s">
        <v>783</v>
      </c>
      <c r="H295" s="101">
        <v>29525.83</v>
      </c>
      <c r="I295" s="101">
        <v>1680.07</v>
      </c>
      <c r="J295" s="101">
        <v>0</v>
      </c>
      <c r="K295" s="101">
        <v>31205.9</v>
      </c>
      <c r="L295" s="101"/>
    </row>
    <row r="296" spans="1:12" x14ac:dyDescent="0.3">
      <c r="A296" s="61" t="s">
        <v>784</v>
      </c>
      <c r="B296" s="59" t="s">
        <v>354</v>
      </c>
      <c r="C296" s="60"/>
      <c r="D296" s="60"/>
      <c r="E296" s="60"/>
      <c r="F296" s="60"/>
      <c r="G296" s="62" t="s">
        <v>785</v>
      </c>
      <c r="H296" s="101">
        <v>36385.99</v>
      </c>
      <c r="I296" s="101">
        <v>1905.01</v>
      </c>
      <c r="J296" s="101">
        <v>0</v>
      </c>
      <c r="K296" s="101">
        <v>38291</v>
      </c>
      <c r="L296" s="101">
        <f>I296-J296</f>
        <v>1905.01</v>
      </c>
    </row>
    <row r="297" spans="1:12" x14ac:dyDescent="0.3">
      <c r="A297" s="65" t="s">
        <v>354</v>
      </c>
      <c r="B297" s="59" t="s">
        <v>354</v>
      </c>
      <c r="C297" s="60"/>
      <c r="D297" s="60"/>
      <c r="E297" s="60"/>
      <c r="F297" s="60"/>
      <c r="G297" s="66" t="s">
        <v>354</v>
      </c>
      <c r="H297" s="102"/>
      <c r="I297" s="102"/>
      <c r="J297" s="102"/>
      <c r="K297" s="102"/>
      <c r="L297" s="102"/>
    </row>
    <row r="298" spans="1:12" x14ac:dyDescent="0.3">
      <c r="A298" s="54" t="s">
        <v>786</v>
      </c>
      <c r="B298" s="59" t="s">
        <v>354</v>
      </c>
      <c r="C298" s="60"/>
      <c r="D298" s="60"/>
      <c r="E298" s="60"/>
      <c r="F298" s="55" t="s">
        <v>787</v>
      </c>
      <c r="G298" s="56"/>
      <c r="H298" s="100">
        <v>63472.27</v>
      </c>
      <c r="I298" s="100">
        <v>0</v>
      </c>
      <c r="J298" s="100">
        <v>0</v>
      </c>
      <c r="K298" s="100">
        <v>63472.27</v>
      </c>
      <c r="L298" s="100">
        <f>I298-J298</f>
        <v>0</v>
      </c>
    </row>
    <row r="299" spans="1:12" x14ac:dyDescent="0.3">
      <c r="A299" s="61" t="s">
        <v>788</v>
      </c>
      <c r="B299" s="59" t="s">
        <v>354</v>
      </c>
      <c r="C299" s="60"/>
      <c r="D299" s="60"/>
      <c r="E299" s="60"/>
      <c r="F299" s="60"/>
      <c r="G299" s="62" t="s">
        <v>789</v>
      </c>
      <c r="H299" s="101">
        <v>20665.37</v>
      </c>
      <c r="I299" s="101">
        <v>0</v>
      </c>
      <c r="J299" s="101">
        <v>0</v>
      </c>
      <c r="K299" s="101">
        <v>20665.37</v>
      </c>
      <c r="L299" s="101"/>
    </row>
    <row r="300" spans="1:12" x14ac:dyDescent="0.3">
      <c r="A300" s="61" t="s">
        <v>790</v>
      </c>
      <c r="B300" s="59" t="s">
        <v>354</v>
      </c>
      <c r="C300" s="60"/>
      <c r="D300" s="60"/>
      <c r="E300" s="60"/>
      <c r="F300" s="60"/>
      <c r="G300" s="62" t="s">
        <v>791</v>
      </c>
      <c r="H300" s="101">
        <v>42806.9</v>
      </c>
      <c r="I300" s="101">
        <v>0</v>
      </c>
      <c r="J300" s="101">
        <v>0</v>
      </c>
      <c r="K300" s="101">
        <v>42806.9</v>
      </c>
      <c r="L300" s="101"/>
    </row>
    <row r="301" spans="1:12" x14ac:dyDescent="0.3">
      <c r="A301" s="65" t="s">
        <v>354</v>
      </c>
      <c r="B301" s="59" t="s">
        <v>354</v>
      </c>
      <c r="C301" s="60"/>
      <c r="D301" s="60"/>
      <c r="E301" s="60"/>
      <c r="F301" s="60"/>
      <c r="G301" s="66" t="s">
        <v>354</v>
      </c>
      <c r="H301" s="102"/>
      <c r="I301" s="102"/>
      <c r="J301" s="102"/>
      <c r="K301" s="102"/>
      <c r="L301" s="102"/>
    </row>
    <row r="302" spans="1:12" x14ac:dyDescent="0.3">
      <c r="A302" s="54" t="s">
        <v>792</v>
      </c>
      <c r="B302" s="58" t="s">
        <v>354</v>
      </c>
      <c r="C302" s="55" t="s">
        <v>793</v>
      </c>
      <c r="D302" s="56"/>
      <c r="E302" s="56"/>
      <c r="F302" s="56"/>
      <c r="G302" s="56"/>
      <c r="H302" s="100">
        <v>1712332.71</v>
      </c>
      <c r="I302" s="100">
        <v>294230.32</v>
      </c>
      <c r="J302" s="100">
        <v>0</v>
      </c>
      <c r="K302" s="100">
        <v>2006563.03</v>
      </c>
      <c r="L302" s="100"/>
    </row>
    <row r="303" spans="1:12" x14ac:dyDescent="0.3">
      <c r="A303" s="54" t="s">
        <v>794</v>
      </c>
      <c r="B303" s="59" t="s">
        <v>354</v>
      </c>
      <c r="C303" s="60"/>
      <c r="D303" s="55" t="s">
        <v>793</v>
      </c>
      <c r="E303" s="56"/>
      <c r="F303" s="56"/>
      <c r="G303" s="56"/>
      <c r="H303" s="100">
        <v>1712332.71</v>
      </c>
      <c r="I303" s="100">
        <v>294230.32</v>
      </c>
      <c r="J303" s="100">
        <v>0</v>
      </c>
      <c r="K303" s="100">
        <v>2006563.03</v>
      </c>
      <c r="L303" s="100"/>
    </row>
    <row r="304" spans="1:12" x14ac:dyDescent="0.3">
      <c r="A304" s="54" t="s">
        <v>795</v>
      </c>
      <c r="B304" s="59" t="s">
        <v>354</v>
      </c>
      <c r="C304" s="60"/>
      <c r="D304" s="60"/>
      <c r="E304" s="55" t="s">
        <v>793</v>
      </c>
      <c r="F304" s="56"/>
      <c r="G304" s="56"/>
      <c r="H304" s="100">
        <v>1712332.71</v>
      </c>
      <c r="I304" s="100">
        <v>294230.32</v>
      </c>
      <c r="J304" s="100">
        <v>0</v>
      </c>
      <c r="K304" s="100">
        <v>2006563.03</v>
      </c>
      <c r="L304" s="100"/>
    </row>
    <row r="305" spans="1:12" x14ac:dyDescent="0.3">
      <c r="A305" s="54" t="s">
        <v>796</v>
      </c>
      <c r="B305" s="59" t="s">
        <v>354</v>
      </c>
      <c r="C305" s="60"/>
      <c r="D305" s="60"/>
      <c r="E305" s="60"/>
      <c r="F305" s="55" t="s">
        <v>797</v>
      </c>
      <c r="G305" s="56"/>
      <c r="H305" s="100">
        <v>764015.24</v>
      </c>
      <c r="I305" s="100">
        <v>282204.83</v>
      </c>
      <c r="J305" s="100">
        <v>0</v>
      </c>
      <c r="K305" s="100">
        <v>1046220.07</v>
      </c>
      <c r="L305" s="100">
        <f>I305-J305</f>
        <v>282204.83</v>
      </c>
    </row>
    <row r="306" spans="1:12" x14ac:dyDescent="0.3">
      <c r="A306" s="61" t="s">
        <v>798</v>
      </c>
      <c r="B306" s="59" t="s">
        <v>354</v>
      </c>
      <c r="C306" s="60"/>
      <c r="D306" s="60"/>
      <c r="E306" s="60"/>
      <c r="F306" s="60"/>
      <c r="G306" s="62" t="s">
        <v>799</v>
      </c>
      <c r="H306" s="101">
        <v>64402.54</v>
      </c>
      <c r="I306" s="101">
        <v>19916.77</v>
      </c>
      <c r="J306" s="101">
        <v>0</v>
      </c>
      <c r="K306" s="101">
        <v>84319.31</v>
      </c>
      <c r="L306" s="101"/>
    </row>
    <row r="307" spans="1:12" x14ac:dyDescent="0.3">
      <c r="A307" s="61" t="s">
        <v>800</v>
      </c>
      <c r="B307" s="59" t="s">
        <v>354</v>
      </c>
      <c r="C307" s="60"/>
      <c r="D307" s="60"/>
      <c r="E307" s="60"/>
      <c r="F307" s="60"/>
      <c r="G307" s="62" t="s">
        <v>801</v>
      </c>
      <c r="H307" s="101">
        <v>10520</v>
      </c>
      <c r="I307" s="101">
        <v>0</v>
      </c>
      <c r="J307" s="101">
        <v>0</v>
      </c>
      <c r="K307" s="101">
        <v>10520</v>
      </c>
      <c r="L307" s="101"/>
    </row>
    <row r="308" spans="1:12" x14ac:dyDescent="0.3">
      <c r="A308" s="61" t="s">
        <v>802</v>
      </c>
      <c r="B308" s="59" t="s">
        <v>354</v>
      </c>
      <c r="C308" s="60"/>
      <c r="D308" s="60"/>
      <c r="E308" s="60"/>
      <c r="F308" s="60"/>
      <c r="G308" s="62" t="s">
        <v>803</v>
      </c>
      <c r="H308" s="101">
        <v>853.03</v>
      </c>
      <c r="I308" s="101">
        <v>0</v>
      </c>
      <c r="J308" s="101">
        <v>0</v>
      </c>
      <c r="K308" s="101">
        <v>853.03</v>
      </c>
      <c r="L308" s="101"/>
    </row>
    <row r="309" spans="1:12" x14ac:dyDescent="0.3">
      <c r="A309" s="61" t="s">
        <v>804</v>
      </c>
      <c r="B309" s="59" t="s">
        <v>354</v>
      </c>
      <c r="C309" s="60"/>
      <c r="D309" s="60"/>
      <c r="E309" s="60"/>
      <c r="F309" s="60"/>
      <c r="G309" s="62" t="s">
        <v>805</v>
      </c>
      <c r="H309" s="101">
        <v>83636</v>
      </c>
      <c r="I309" s="101">
        <v>8476</v>
      </c>
      <c r="J309" s="101">
        <v>0</v>
      </c>
      <c r="K309" s="101">
        <v>92112</v>
      </c>
      <c r="L309" s="101"/>
    </row>
    <row r="310" spans="1:12" x14ac:dyDescent="0.3">
      <c r="A310" s="61" t="s">
        <v>806</v>
      </c>
      <c r="B310" s="59" t="s">
        <v>354</v>
      </c>
      <c r="C310" s="60"/>
      <c r="D310" s="60"/>
      <c r="E310" s="60"/>
      <c r="F310" s="60"/>
      <c r="G310" s="62" t="s">
        <v>807</v>
      </c>
      <c r="H310" s="101">
        <v>8947.7000000000007</v>
      </c>
      <c r="I310" s="101">
        <v>366.5</v>
      </c>
      <c r="J310" s="101">
        <v>0</v>
      </c>
      <c r="K310" s="101">
        <v>9314.2000000000007</v>
      </c>
      <c r="L310" s="101"/>
    </row>
    <row r="311" spans="1:12" x14ac:dyDescent="0.3">
      <c r="A311" s="61" t="s">
        <v>808</v>
      </c>
      <c r="B311" s="59" t="s">
        <v>354</v>
      </c>
      <c r="C311" s="60"/>
      <c r="D311" s="60"/>
      <c r="E311" s="60"/>
      <c r="F311" s="60"/>
      <c r="G311" s="62" t="s">
        <v>809</v>
      </c>
      <c r="H311" s="101">
        <v>77265.25</v>
      </c>
      <c r="I311" s="101">
        <v>6517.01</v>
      </c>
      <c r="J311" s="101">
        <v>0</v>
      </c>
      <c r="K311" s="101">
        <v>83782.259999999995</v>
      </c>
      <c r="L311" s="101"/>
    </row>
    <row r="312" spans="1:12" x14ac:dyDescent="0.3">
      <c r="A312" s="61" t="s">
        <v>810</v>
      </c>
      <c r="B312" s="59" t="s">
        <v>354</v>
      </c>
      <c r="C312" s="60"/>
      <c r="D312" s="60"/>
      <c r="E312" s="60"/>
      <c r="F312" s="60"/>
      <c r="G312" s="62" t="s">
        <v>811</v>
      </c>
      <c r="H312" s="101">
        <v>508323.72</v>
      </c>
      <c r="I312" s="101">
        <v>246928.55</v>
      </c>
      <c r="J312" s="101">
        <v>0</v>
      </c>
      <c r="K312" s="101">
        <v>755252.27</v>
      </c>
      <c r="L312" s="101"/>
    </row>
    <row r="313" spans="1:12" x14ac:dyDescent="0.3">
      <c r="A313" s="61" t="s">
        <v>812</v>
      </c>
      <c r="B313" s="59" t="s">
        <v>354</v>
      </c>
      <c r="C313" s="60"/>
      <c r="D313" s="60"/>
      <c r="E313" s="60"/>
      <c r="F313" s="60"/>
      <c r="G313" s="62" t="s">
        <v>813</v>
      </c>
      <c r="H313" s="101">
        <v>10067</v>
      </c>
      <c r="I313" s="101">
        <v>0</v>
      </c>
      <c r="J313" s="101">
        <v>0</v>
      </c>
      <c r="K313" s="101">
        <v>10067</v>
      </c>
      <c r="L313" s="101"/>
    </row>
    <row r="314" spans="1:12" x14ac:dyDescent="0.3">
      <c r="A314" s="65" t="s">
        <v>354</v>
      </c>
      <c r="B314" s="59" t="s">
        <v>354</v>
      </c>
      <c r="C314" s="60"/>
      <c r="D314" s="60"/>
      <c r="E314" s="60"/>
      <c r="F314" s="60"/>
      <c r="G314" s="66" t="s">
        <v>354</v>
      </c>
      <c r="H314" s="102"/>
      <c r="I314" s="102"/>
      <c r="J314" s="102"/>
      <c r="K314" s="102"/>
      <c r="L314" s="102"/>
    </row>
    <row r="315" spans="1:12" x14ac:dyDescent="0.3">
      <c r="A315" s="54" t="s">
        <v>814</v>
      </c>
      <c r="B315" s="59" t="s">
        <v>354</v>
      </c>
      <c r="C315" s="60"/>
      <c r="D315" s="60"/>
      <c r="E315" s="60"/>
      <c r="F315" s="55" t="s">
        <v>815</v>
      </c>
      <c r="G315" s="56"/>
      <c r="H315" s="100">
        <v>267214.71000000002</v>
      </c>
      <c r="I315" s="100">
        <v>3013.92</v>
      </c>
      <c r="J315" s="100">
        <v>0</v>
      </c>
      <c r="K315" s="100">
        <v>270228.63</v>
      </c>
      <c r="L315" s="100">
        <f>I315-J315</f>
        <v>3013.92</v>
      </c>
    </row>
    <row r="316" spans="1:12" x14ac:dyDescent="0.3">
      <c r="A316" s="61" t="s">
        <v>816</v>
      </c>
      <c r="B316" s="59" t="s">
        <v>354</v>
      </c>
      <c r="C316" s="60"/>
      <c r="D316" s="60"/>
      <c r="E316" s="60"/>
      <c r="F316" s="60"/>
      <c r="G316" s="62" t="s">
        <v>817</v>
      </c>
      <c r="H316" s="101">
        <v>267214.71000000002</v>
      </c>
      <c r="I316" s="101">
        <v>3013.92</v>
      </c>
      <c r="J316" s="101">
        <v>0</v>
      </c>
      <c r="K316" s="101">
        <v>270228.63</v>
      </c>
      <c r="L316" s="101"/>
    </row>
    <row r="317" spans="1:12" x14ac:dyDescent="0.3">
      <c r="A317" s="65" t="s">
        <v>354</v>
      </c>
      <c r="B317" s="59" t="s">
        <v>354</v>
      </c>
      <c r="C317" s="60"/>
      <c r="D317" s="60"/>
      <c r="E317" s="60"/>
      <c r="F317" s="60"/>
      <c r="G317" s="66" t="s">
        <v>354</v>
      </c>
      <c r="H317" s="102"/>
      <c r="I317" s="102"/>
      <c r="J317" s="102"/>
      <c r="K317" s="102"/>
      <c r="L317" s="102"/>
    </row>
    <row r="318" spans="1:12" x14ac:dyDescent="0.3">
      <c r="A318" s="54" t="s">
        <v>818</v>
      </c>
      <c r="B318" s="59" t="s">
        <v>354</v>
      </c>
      <c r="C318" s="60"/>
      <c r="D318" s="60"/>
      <c r="E318" s="60"/>
      <c r="F318" s="55" t="s">
        <v>819</v>
      </c>
      <c r="G318" s="56"/>
      <c r="H318" s="100">
        <v>50090.26</v>
      </c>
      <c r="I318" s="100">
        <v>4649.09</v>
      </c>
      <c r="J318" s="100">
        <v>0</v>
      </c>
      <c r="K318" s="100">
        <v>54739.35</v>
      </c>
      <c r="L318" s="100">
        <f>I318-J318</f>
        <v>4649.09</v>
      </c>
    </row>
    <row r="319" spans="1:12" x14ac:dyDescent="0.3">
      <c r="A319" s="61" t="s">
        <v>820</v>
      </c>
      <c r="B319" s="59" t="s">
        <v>354</v>
      </c>
      <c r="C319" s="60"/>
      <c r="D319" s="60"/>
      <c r="E319" s="60"/>
      <c r="F319" s="60"/>
      <c r="G319" s="62" t="s">
        <v>821</v>
      </c>
      <c r="H319" s="101">
        <v>50090.26</v>
      </c>
      <c r="I319" s="101">
        <v>4649.09</v>
      </c>
      <c r="J319" s="101">
        <v>0</v>
      </c>
      <c r="K319" s="101">
        <v>54739.35</v>
      </c>
      <c r="L319" s="101"/>
    </row>
    <row r="320" spans="1:12" x14ac:dyDescent="0.3">
      <c r="A320" s="65" t="s">
        <v>354</v>
      </c>
      <c r="B320" s="59" t="s">
        <v>354</v>
      </c>
      <c r="C320" s="60"/>
      <c r="D320" s="60"/>
      <c r="E320" s="60"/>
      <c r="F320" s="60"/>
      <c r="G320" s="66" t="s">
        <v>354</v>
      </c>
      <c r="H320" s="102"/>
      <c r="I320" s="102"/>
      <c r="J320" s="102"/>
      <c r="K320" s="102"/>
      <c r="L320" s="102"/>
    </row>
    <row r="321" spans="1:12" x14ac:dyDescent="0.3">
      <c r="A321" s="54" t="s">
        <v>822</v>
      </c>
      <c r="B321" s="59" t="s">
        <v>354</v>
      </c>
      <c r="C321" s="60"/>
      <c r="D321" s="60"/>
      <c r="E321" s="60"/>
      <c r="F321" s="55" t="s">
        <v>823</v>
      </c>
      <c r="G321" s="56"/>
      <c r="H321" s="100">
        <v>12570</v>
      </c>
      <c r="I321" s="100">
        <v>0</v>
      </c>
      <c r="J321" s="100">
        <v>0</v>
      </c>
      <c r="K321" s="100">
        <v>12570</v>
      </c>
      <c r="L321" s="100">
        <f>I321-J321</f>
        <v>0</v>
      </c>
    </row>
    <row r="322" spans="1:12" x14ac:dyDescent="0.3">
      <c r="A322" s="61" t="s">
        <v>824</v>
      </c>
      <c r="B322" s="59" t="s">
        <v>354</v>
      </c>
      <c r="C322" s="60"/>
      <c r="D322" s="60"/>
      <c r="E322" s="60"/>
      <c r="F322" s="60"/>
      <c r="G322" s="62" t="s">
        <v>825</v>
      </c>
      <c r="H322" s="101">
        <v>12570</v>
      </c>
      <c r="I322" s="101">
        <v>0</v>
      </c>
      <c r="J322" s="101">
        <v>0</v>
      </c>
      <c r="K322" s="101">
        <v>12570</v>
      </c>
      <c r="L322" s="101"/>
    </row>
    <row r="323" spans="1:12" x14ac:dyDescent="0.3">
      <c r="A323" s="65" t="s">
        <v>354</v>
      </c>
      <c r="B323" s="59" t="s">
        <v>354</v>
      </c>
      <c r="C323" s="60"/>
      <c r="D323" s="60"/>
      <c r="E323" s="60"/>
      <c r="F323" s="60"/>
      <c r="G323" s="66" t="s">
        <v>354</v>
      </c>
      <c r="H323" s="102"/>
      <c r="I323" s="102"/>
      <c r="J323" s="102"/>
      <c r="K323" s="102"/>
      <c r="L323" s="102"/>
    </row>
    <row r="324" spans="1:12" x14ac:dyDescent="0.3">
      <c r="A324" s="54" t="s">
        <v>826</v>
      </c>
      <c r="B324" s="59" t="s">
        <v>354</v>
      </c>
      <c r="C324" s="60"/>
      <c r="D324" s="60"/>
      <c r="E324" s="60"/>
      <c r="F324" s="55" t="s">
        <v>787</v>
      </c>
      <c r="G324" s="56"/>
      <c r="H324" s="100">
        <v>618442.5</v>
      </c>
      <c r="I324" s="100">
        <v>4362.4799999999996</v>
      </c>
      <c r="J324" s="100">
        <v>0</v>
      </c>
      <c r="K324" s="100">
        <v>622804.98</v>
      </c>
      <c r="L324" s="100"/>
    </row>
    <row r="325" spans="1:12" x14ac:dyDescent="0.3">
      <c r="A325" s="61" t="s">
        <v>827</v>
      </c>
      <c r="B325" s="59" t="s">
        <v>354</v>
      </c>
      <c r="C325" s="60"/>
      <c r="D325" s="60"/>
      <c r="E325" s="60"/>
      <c r="F325" s="60"/>
      <c r="G325" s="62" t="s">
        <v>789</v>
      </c>
      <c r="H325" s="101">
        <v>47492</v>
      </c>
      <c r="I325" s="101">
        <v>0</v>
      </c>
      <c r="J325" s="101">
        <v>0</v>
      </c>
      <c r="K325" s="101">
        <v>47492</v>
      </c>
      <c r="L325" s="101">
        <f t="shared" ref="L325:L328" si="2">I325-J325</f>
        <v>0</v>
      </c>
    </row>
    <row r="326" spans="1:12" x14ac:dyDescent="0.3">
      <c r="A326" s="61" t="s">
        <v>828</v>
      </c>
      <c r="B326" s="59" t="s">
        <v>354</v>
      </c>
      <c r="C326" s="60"/>
      <c r="D326" s="60"/>
      <c r="E326" s="60"/>
      <c r="F326" s="60"/>
      <c r="G326" s="62" t="s">
        <v>829</v>
      </c>
      <c r="H326" s="101">
        <v>76</v>
      </c>
      <c r="I326" s="101">
        <v>0</v>
      </c>
      <c r="J326" s="101">
        <v>0</v>
      </c>
      <c r="K326" s="101">
        <v>76</v>
      </c>
      <c r="L326" s="101">
        <f t="shared" si="2"/>
        <v>0</v>
      </c>
    </row>
    <row r="327" spans="1:12" x14ac:dyDescent="0.3">
      <c r="A327" s="61" t="s">
        <v>830</v>
      </c>
      <c r="B327" s="59" t="s">
        <v>354</v>
      </c>
      <c r="C327" s="60"/>
      <c r="D327" s="60"/>
      <c r="E327" s="60"/>
      <c r="F327" s="60"/>
      <c r="G327" s="62" t="s">
        <v>831</v>
      </c>
      <c r="H327" s="101">
        <v>514374.34</v>
      </c>
      <c r="I327" s="101">
        <v>3900</v>
      </c>
      <c r="J327" s="101">
        <v>0</v>
      </c>
      <c r="K327" s="101">
        <v>518274.34</v>
      </c>
      <c r="L327" s="101">
        <f t="shared" si="2"/>
        <v>3900</v>
      </c>
    </row>
    <row r="328" spans="1:12" x14ac:dyDescent="0.3">
      <c r="A328" s="61" t="s">
        <v>832</v>
      </c>
      <c r="B328" s="59" t="s">
        <v>354</v>
      </c>
      <c r="C328" s="60"/>
      <c r="D328" s="60"/>
      <c r="E328" s="60"/>
      <c r="F328" s="60"/>
      <c r="G328" s="62" t="s">
        <v>791</v>
      </c>
      <c r="H328" s="101">
        <v>56500.160000000003</v>
      </c>
      <c r="I328" s="101">
        <v>462.48</v>
      </c>
      <c r="J328" s="101">
        <v>0</v>
      </c>
      <c r="K328" s="101">
        <v>56962.64</v>
      </c>
      <c r="L328" s="101">
        <f t="shared" si="2"/>
        <v>462.48</v>
      </c>
    </row>
    <row r="329" spans="1:12" x14ac:dyDescent="0.3">
      <c r="A329" s="65" t="s">
        <v>354</v>
      </c>
      <c r="B329" s="59" t="s">
        <v>354</v>
      </c>
      <c r="C329" s="60"/>
      <c r="D329" s="60"/>
      <c r="E329" s="60"/>
      <c r="F329" s="60"/>
      <c r="G329" s="66" t="s">
        <v>354</v>
      </c>
      <c r="H329" s="102"/>
      <c r="I329" s="102"/>
      <c r="J329" s="102"/>
      <c r="K329" s="102"/>
      <c r="L329" s="102"/>
    </row>
    <row r="330" spans="1:12" x14ac:dyDescent="0.3">
      <c r="A330" s="54" t="s">
        <v>833</v>
      </c>
      <c r="B330" s="58" t="s">
        <v>354</v>
      </c>
      <c r="C330" s="55" t="s">
        <v>834</v>
      </c>
      <c r="D330" s="56"/>
      <c r="E330" s="56"/>
      <c r="F330" s="56"/>
      <c r="G330" s="56"/>
      <c r="H330" s="100">
        <v>204541.91</v>
      </c>
      <c r="I330" s="100">
        <v>7953.64</v>
      </c>
      <c r="J330" s="100">
        <v>0.04</v>
      </c>
      <c r="K330" s="100">
        <v>212495.51</v>
      </c>
      <c r="L330" s="100"/>
    </row>
    <row r="331" spans="1:12" x14ac:dyDescent="0.3">
      <c r="A331" s="54" t="s">
        <v>835</v>
      </c>
      <c r="B331" s="59" t="s">
        <v>354</v>
      </c>
      <c r="C331" s="60"/>
      <c r="D331" s="55" t="s">
        <v>834</v>
      </c>
      <c r="E331" s="56"/>
      <c r="F331" s="56"/>
      <c r="G331" s="56"/>
      <c r="H331" s="100">
        <v>204541.91</v>
      </c>
      <c r="I331" s="100">
        <v>7953.64</v>
      </c>
      <c r="J331" s="100">
        <v>0.04</v>
      </c>
      <c r="K331" s="100">
        <v>212495.51</v>
      </c>
      <c r="L331" s="100"/>
    </row>
    <row r="332" spans="1:12" x14ac:dyDescent="0.3">
      <c r="A332" s="54" t="s">
        <v>836</v>
      </c>
      <c r="B332" s="59" t="s">
        <v>354</v>
      </c>
      <c r="C332" s="60"/>
      <c r="D332" s="60"/>
      <c r="E332" s="55" t="s">
        <v>837</v>
      </c>
      <c r="F332" s="56"/>
      <c r="G332" s="56"/>
      <c r="H332" s="100">
        <v>204541.91</v>
      </c>
      <c r="I332" s="100">
        <v>7953.64</v>
      </c>
      <c r="J332" s="100">
        <v>0.04</v>
      </c>
      <c r="K332" s="100">
        <v>212495.51</v>
      </c>
      <c r="L332" s="100"/>
    </row>
    <row r="333" spans="1:12" x14ac:dyDescent="0.3">
      <c r="A333" s="54" t="s">
        <v>838</v>
      </c>
      <c r="B333" s="59" t="s">
        <v>354</v>
      </c>
      <c r="C333" s="60"/>
      <c r="D333" s="60"/>
      <c r="E333" s="60"/>
      <c r="F333" s="55" t="s">
        <v>839</v>
      </c>
      <c r="G333" s="56"/>
      <c r="H333" s="100">
        <v>147985.07</v>
      </c>
      <c r="I333" s="100">
        <v>5340.71</v>
      </c>
      <c r="J333" s="100">
        <v>0.02</v>
      </c>
      <c r="K333" s="100">
        <v>153325.76000000001</v>
      </c>
      <c r="L333" s="100">
        <f>I333-J333</f>
        <v>5340.69</v>
      </c>
    </row>
    <row r="334" spans="1:12" x14ac:dyDescent="0.3">
      <c r="A334" s="61" t="s">
        <v>840</v>
      </c>
      <c r="B334" s="59" t="s">
        <v>354</v>
      </c>
      <c r="C334" s="60"/>
      <c r="D334" s="60"/>
      <c r="E334" s="60"/>
      <c r="F334" s="60"/>
      <c r="G334" s="62" t="s">
        <v>841</v>
      </c>
      <c r="H334" s="101">
        <v>147985.07</v>
      </c>
      <c r="I334" s="101">
        <v>5340.71</v>
      </c>
      <c r="J334" s="101">
        <v>0.02</v>
      </c>
      <c r="K334" s="101">
        <v>153325.76000000001</v>
      </c>
      <c r="L334" s="101"/>
    </row>
    <row r="335" spans="1:12" x14ac:dyDescent="0.3">
      <c r="A335" s="65" t="s">
        <v>354</v>
      </c>
      <c r="B335" s="59" t="s">
        <v>354</v>
      </c>
      <c r="C335" s="60"/>
      <c r="D335" s="60"/>
      <c r="E335" s="60"/>
      <c r="F335" s="60"/>
      <c r="G335" s="66" t="s">
        <v>354</v>
      </c>
      <c r="H335" s="102"/>
      <c r="I335" s="102"/>
      <c r="J335" s="102"/>
      <c r="K335" s="102"/>
      <c r="L335" s="102"/>
    </row>
    <row r="336" spans="1:12" x14ac:dyDescent="0.3">
      <c r="A336" s="54" t="s">
        <v>842</v>
      </c>
      <c r="B336" s="59" t="s">
        <v>354</v>
      </c>
      <c r="C336" s="60"/>
      <c r="D336" s="60"/>
      <c r="E336" s="60"/>
      <c r="F336" s="55" t="s">
        <v>843</v>
      </c>
      <c r="G336" s="56"/>
      <c r="H336" s="100">
        <v>10200</v>
      </c>
      <c r="I336" s="100">
        <v>1100</v>
      </c>
      <c r="J336" s="100">
        <v>0</v>
      </c>
      <c r="K336" s="100">
        <v>11300</v>
      </c>
      <c r="L336" s="100">
        <f>I336-J336</f>
        <v>1100</v>
      </c>
    </row>
    <row r="337" spans="1:12" x14ac:dyDescent="0.3">
      <c r="A337" s="61" t="s">
        <v>844</v>
      </c>
      <c r="B337" s="59" t="s">
        <v>354</v>
      </c>
      <c r="C337" s="60"/>
      <c r="D337" s="60"/>
      <c r="E337" s="60"/>
      <c r="F337" s="60"/>
      <c r="G337" s="62" t="s">
        <v>845</v>
      </c>
      <c r="H337" s="101">
        <v>10200</v>
      </c>
      <c r="I337" s="101">
        <v>1100</v>
      </c>
      <c r="J337" s="101">
        <v>0</v>
      </c>
      <c r="K337" s="101">
        <v>11300</v>
      </c>
      <c r="L337" s="101"/>
    </row>
    <row r="338" spans="1:12" x14ac:dyDescent="0.3">
      <c r="A338" s="65" t="s">
        <v>354</v>
      </c>
      <c r="B338" s="59" t="s">
        <v>354</v>
      </c>
      <c r="C338" s="60"/>
      <c r="D338" s="60"/>
      <c r="E338" s="60"/>
      <c r="F338" s="60"/>
      <c r="G338" s="66" t="s">
        <v>354</v>
      </c>
      <c r="H338" s="102"/>
      <c r="I338" s="102"/>
      <c r="J338" s="102"/>
      <c r="K338" s="102"/>
      <c r="L338" s="102"/>
    </row>
    <row r="339" spans="1:12" x14ac:dyDescent="0.3">
      <c r="A339" s="54" t="s">
        <v>846</v>
      </c>
      <c r="B339" s="59" t="s">
        <v>354</v>
      </c>
      <c r="C339" s="60"/>
      <c r="D339" s="60"/>
      <c r="E339" s="60"/>
      <c r="F339" s="55" t="s">
        <v>847</v>
      </c>
      <c r="G339" s="56"/>
      <c r="H339" s="100">
        <v>19681.5</v>
      </c>
      <c r="I339" s="100">
        <v>54.5</v>
      </c>
      <c r="J339" s="100">
        <v>0</v>
      </c>
      <c r="K339" s="100">
        <v>19736</v>
      </c>
      <c r="L339" s="100">
        <f>I339-J339</f>
        <v>54.5</v>
      </c>
    </row>
    <row r="340" spans="1:12" x14ac:dyDescent="0.3">
      <c r="A340" s="61" t="s">
        <v>848</v>
      </c>
      <c r="B340" s="59" t="s">
        <v>354</v>
      </c>
      <c r="C340" s="60"/>
      <c r="D340" s="60"/>
      <c r="E340" s="60"/>
      <c r="F340" s="60"/>
      <c r="G340" s="62" t="s">
        <v>849</v>
      </c>
      <c r="H340" s="101">
        <v>19681.5</v>
      </c>
      <c r="I340" s="101">
        <v>54.5</v>
      </c>
      <c r="J340" s="101">
        <v>0</v>
      </c>
      <c r="K340" s="101">
        <v>19736</v>
      </c>
      <c r="L340" s="101"/>
    </row>
    <row r="341" spans="1:12" x14ac:dyDescent="0.3">
      <c r="A341" s="65" t="s">
        <v>354</v>
      </c>
      <c r="B341" s="59" t="s">
        <v>354</v>
      </c>
      <c r="C341" s="60"/>
      <c r="D341" s="60"/>
      <c r="E341" s="60"/>
      <c r="F341" s="60"/>
      <c r="G341" s="66" t="s">
        <v>354</v>
      </c>
      <c r="H341" s="102"/>
      <c r="I341" s="102"/>
      <c r="J341" s="102"/>
      <c r="K341" s="102"/>
      <c r="L341" s="102"/>
    </row>
    <row r="342" spans="1:12" x14ac:dyDescent="0.3">
      <c r="A342" s="54" t="s">
        <v>850</v>
      </c>
      <c r="B342" s="59" t="s">
        <v>354</v>
      </c>
      <c r="C342" s="60"/>
      <c r="D342" s="60"/>
      <c r="E342" s="60"/>
      <c r="F342" s="55" t="s">
        <v>787</v>
      </c>
      <c r="G342" s="56"/>
      <c r="H342" s="100">
        <v>26675.34</v>
      </c>
      <c r="I342" s="100">
        <v>1458.43</v>
      </c>
      <c r="J342" s="100">
        <v>0.02</v>
      </c>
      <c r="K342" s="100">
        <v>28133.75</v>
      </c>
      <c r="L342" s="100">
        <f>I342-J342</f>
        <v>1458.41</v>
      </c>
    </row>
    <row r="343" spans="1:12" x14ac:dyDescent="0.3">
      <c r="A343" s="61" t="s">
        <v>851</v>
      </c>
      <c r="B343" s="59" t="s">
        <v>354</v>
      </c>
      <c r="C343" s="60"/>
      <c r="D343" s="60"/>
      <c r="E343" s="60"/>
      <c r="F343" s="60"/>
      <c r="G343" s="62" t="s">
        <v>791</v>
      </c>
      <c r="H343" s="101">
        <v>10633</v>
      </c>
      <c r="I343" s="101">
        <v>0</v>
      </c>
      <c r="J343" s="101">
        <v>0</v>
      </c>
      <c r="K343" s="101">
        <v>10633</v>
      </c>
      <c r="L343" s="101"/>
    </row>
    <row r="344" spans="1:12" x14ac:dyDescent="0.3">
      <c r="A344" s="61" t="s">
        <v>852</v>
      </c>
      <c r="B344" s="59" t="s">
        <v>354</v>
      </c>
      <c r="C344" s="60"/>
      <c r="D344" s="60"/>
      <c r="E344" s="60"/>
      <c r="F344" s="60"/>
      <c r="G344" s="62" t="s">
        <v>853</v>
      </c>
      <c r="H344" s="101">
        <v>16042.34</v>
      </c>
      <c r="I344" s="101">
        <v>1458.43</v>
      </c>
      <c r="J344" s="101">
        <v>0.02</v>
      </c>
      <c r="K344" s="101">
        <v>17500.75</v>
      </c>
      <c r="L344" s="101"/>
    </row>
    <row r="345" spans="1:12" x14ac:dyDescent="0.3">
      <c r="A345" s="54" t="s">
        <v>354</v>
      </c>
      <c r="B345" s="59" t="s">
        <v>354</v>
      </c>
      <c r="C345" s="60"/>
      <c r="D345" s="60"/>
      <c r="E345" s="55" t="s">
        <v>354</v>
      </c>
      <c r="F345" s="56"/>
      <c r="G345" s="56"/>
      <c r="H345" s="99"/>
      <c r="I345" s="99"/>
      <c r="J345" s="99"/>
      <c r="K345" s="99"/>
      <c r="L345" s="99"/>
    </row>
    <row r="346" spans="1:12" x14ac:dyDescent="0.3">
      <c r="A346" s="54" t="s">
        <v>854</v>
      </c>
      <c r="B346" s="58" t="s">
        <v>354</v>
      </c>
      <c r="C346" s="55" t="s">
        <v>855</v>
      </c>
      <c r="D346" s="56"/>
      <c r="E346" s="56"/>
      <c r="F346" s="56"/>
      <c r="G346" s="56"/>
      <c r="H346" s="100">
        <v>1189216.78</v>
      </c>
      <c r="I346" s="100">
        <v>153288.06</v>
      </c>
      <c r="J346" s="100">
        <v>0.35</v>
      </c>
      <c r="K346" s="100">
        <v>1342504.49</v>
      </c>
      <c r="L346" s="100"/>
    </row>
    <row r="347" spans="1:12" x14ac:dyDescent="0.3">
      <c r="A347" s="54" t="s">
        <v>856</v>
      </c>
      <c r="B347" s="59" t="s">
        <v>354</v>
      </c>
      <c r="C347" s="60"/>
      <c r="D347" s="55" t="s">
        <v>855</v>
      </c>
      <c r="E347" s="56"/>
      <c r="F347" s="56"/>
      <c r="G347" s="56"/>
      <c r="H347" s="100">
        <v>1189216.78</v>
      </c>
      <c r="I347" s="100">
        <v>153288.06</v>
      </c>
      <c r="J347" s="100">
        <v>0.35</v>
      </c>
      <c r="K347" s="100">
        <v>1342504.49</v>
      </c>
      <c r="L347" s="100"/>
    </row>
    <row r="348" spans="1:12" x14ac:dyDescent="0.3">
      <c r="A348" s="54" t="s">
        <v>857</v>
      </c>
      <c r="B348" s="59" t="s">
        <v>354</v>
      </c>
      <c r="C348" s="60"/>
      <c r="D348" s="60"/>
      <c r="E348" s="55" t="s">
        <v>855</v>
      </c>
      <c r="F348" s="56"/>
      <c r="G348" s="56"/>
      <c r="H348" s="100">
        <v>1189216.78</v>
      </c>
      <c r="I348" s="100">
        <v>153288.06</v>
      </c>
      <c r="J348" s="100">
        <v>0.35</v>
      </c>
      <c r="K348" s="100">
        <v>1342504.49</v>
      </c>
      <c r="L348" s="100"/>
    </row>
    <row r="349" spans="1:12" x14ac:dyDescent="0.3">
      <c r="A349" s="54" t="s">
        <v>858</v>
      </c>
      <c r="B349" s="59" t="s">
        <v>354</v>
      </c>
      <c r="C349" s="60"/>
      <c r="D349" s="60"/>
      <c r="E349" s="60"/>
      <c r="F349" s="55" t="s">
        <v>843</v>
      </c>
      <c r="G349" s="56"/>
      <c r="H349" s="100">
        <v>789113.65</v>
      </c>
      <c r="I349" s="100">
        <v>85651.47</v>
      </c>
      <c r="J349" s="100">
        <v>0.35</v>
      </c>
      <c r="K349" s="100">
        <v>874764.77</v>
      </c>
      <c r="L349" s="100">
        <f>I349-J349</f>
        <v>85651.12</v>
      </c>
    </row>
    <row r="350" spans="1:12" x14ac:dyDescent="0.3">
      <c r="A350" s="61" t="s">
        <v>859</v>
      </c>
      <c r="B350" s="59" t="s">
        <v>354</v>
      </c>
      <c r="C350" s="60"/>
      <c r="D350" s="60"/>
      <c r="E350" s="60"/>
      <c r="F350" s="60"/>
      <c r="G350" s="62" t="s">
        <v>860</v>
      </c>
      <c r="H350" s="101">
        <v>789113.65</v>
      </c>
      <c r="I350" s="101">
        <v>85651.47</v>
      </c>
      <c r="J350" s="101">
        <v>0.35</v>
      </c>
      <c r="K350" s="101">
        <v>874764.77</v>
      </c>
      <c r="L350" s="101"/>
    </row>
    <row r="351" spans="1:12" x14ac:dyDescent="0.3">
      <c r="A351" s="65" t="s">
        <v>354</v>
      </c>
      <c r="B351" s="59" t="s">
        <v>354</v>
      </c>
      <c r="C351" s="60"/>
      <c r="D351" s="60"/>
      <c r="E351" s="60"/>
      <c r="F351" s="60"/>
      <c r="G351" s="66" t="s">
        <v>354</v>
      </c>
      <c r="H351" s="102"/>
      <c r="I351" s="102"/>
      <c r="J351" s="102"/>
      <c r="K351" s="102"/>
      <c r="L351" s="102"/>
    </row>
    <row r="352" spans="1:12" x14ac:dyDescent="0.3">
      <c r="A352" s="54" t="s">
        <v>861</v>
      </c>
      <c r="B352" s="59" t="s">
        <v>354</v>
      </c>
      <c r="C352" s="60"/>
      <c r="D352" s="60"/>
      <c r="E352" s="60"/>
      <c r="F352" s="55" t="s">
        <v>862</v>
      </c>
      <c r="G352" s="56"/>
      <c r="H352" s="100">
        <v>314924.43</v>
      </c>
      <c r="I352" s="100">
        <v>62836.59</v>
      </c>
      <c r="J352" s="100">
        <v>0</v>
      </c>
      <c r="K352" s="100">
        <v>377761.02</v>
      </c>
      <c r="L352" s="100"/>
    </row>
    <row r="353" spans="1:12" x14ac:dyDescent="0.3">
      <c r="A353" s="61" t="s">
        <v>863</v>
      </c>
      <c r="B353" s="59" t="s">
        <v>354</v>
      </c>
      <c r="C353" s="60"/>
      <c r="D353" s="60"/>
      <c r="E353" s="60"/>
      <c r="F353" s="60"/>
      <c r="G353" s="62" t="s">
        <v>864</v>
      </c>
      <c r="H353" s="101">
        <v>226818.33</v>
      </c>
      <c r="I353" s="101">
        <v>59120.04</v>
      </c>
      <c r="J353" s="101">
        <v>0</v>
      </c>
      <c r="K353" s="101">
        <v>285938.37</v>
      </c>
      <c r="L353" s="101">
        <f t="shared" ref="L353:L354" si="3">I353-J353</f>
        <v>59120.04</v>
      </c>
    </row>
    <row r="354" spans="1:12" x14ac:dyDescent="0.3">
      <c r="A354" s="61" t="s">
        <v>865</v>
      </c>
      <c r="B354" s="59" t="s">
        <v>354</v>
      </c>
      <c r="C354" s="60"/>
      <c r="D354" s="60"/>
      <c r="E354" s="60"/>
      <c r="F354" s="60"/>
      <c r="G354" s="62" t="s">
        <v>866</v>
      </c>
      <c r="H354" s="101">
        <v>88106.1</v>
      </c>
      <c r="I354" s="101">
        <v>3716.55</v>
      </c>
      <c r="J354" s="101">
        <v>0</v>
      </c>
      <c r="K354" s="101">
        <v>91822.65</v>
      </c>
      <c r="L354" s="101">
        <f t="shared" si="3"/>
        <v>3716.55</v>
      </c>
    </row>
    <row r="355" spans="1:12" x14ac:dyDescent="0.3">
      <c r="A355" s="65" t="s">
        <v>354</v>
      </c>
      <c r="B355" s="59" t="s">
        <v>354</v>
      </c>
      <c r="C355" s="60"/>
      <c r="D355" s="60"/>
      <c r="E355" s="60"/>
      <c r="F355" s="60"/>
      <c r="G355" s="66" t="s">
        <v>354</v>
      </c>
      <c r="H355" s="102"/>
      <c r="I355" s="102"/>
      <c r="J355" s="102"/>
      <c r="K355" s="102"/>
      <c r="L355" s="102"/>
    </row>
    <row r="356" spans="1:12" x14ac:dyDescent="0.3">
      <c r="A356" s="54" t="s">
        <v>867</v>
      </c>
      <c r="B356" s="59" t="s">
        <v>354</v>
      </c>
      <c r="C356" s="60"/>
      <c r="D356" s="60"/>
      <c r="E356" s="60"/>
      <c r="F356" s="55" t="s">
        <v>787</v>
      </c>
      <c r="G356" s="56"/>
      <c r="H356" s="100">
        <v>85178.7</v>
      </c>
      <c r="I356" s="100">
        <v>4800</v>
      </c>
      <c r="J356" s="100">
        <v>0</v>
      </c>
      <c r="K356" s="100">
        <v>89978.7</v>
      </c>
      <c r="L356" s="100">
        <f>I356-J356</f>
        <v>4800</v>
      </c>
    </row>
    <row r="357" spans="1:12" x14ac:dyDescent="0.3">
      <c r="A357" s="61" t="s">
        <v>868</v>
      </c>
      <c r="B357" s="59" t="s">
        <v>354</v>
      </c>
      <c r="C357" s="60"/>
      <c r="D357" s="60"/>
      <c r="E357" s="60"/>
      <c r="F357" s="60"/>
      <c r="G357" s="62" t="s">
        <v>789</v>
      </c>
      <c r="H357" s="101">
        <v>68138.399999999994</v>
      </c>
      <c r="I357" s="101">
        <v>4800</v>
      </c>
      <c r="J357" s="101">
        <v>0</v>
      </c>
      <c r="K357" s="101">
        <v>72938.399999999994</v>
      </c>
      <c r="L357" s="101"/>
    </row>
    <row r="358" spans="1:12" x14ac:dyDescent="0.3">
      <c r="A358" s="61" t="s">
        <v>869</v>
      </c>
      <c r="B358" s="59" t="s">
        <v>354</v>
      </c>
      <c r="C358" s="60"/>
      <c r="D358" s="60"/>
      <c r="E358" s="60"/>
      <c r="F358" s="60"/>
      <c r="G358" s="62" t="s">
        <v>791</v>
      </c>
      <c r="H358" s="101">
        <v>17040.3</v>
      </c>
      <c r="I358" s="101">
        <v>0</v>
      </c>
      <c r="J358" s="101">
        <v>0</v>
      </c>
      <c r="K358" s="101">
        <v>17040.3</v>
      </c>
      <c r="L358" s="101"/>
    </row>
    <row r="359" spans="1:12" x14ac:dyDescent="0.3">
      <c r="A359" s="65" t="s">
        <v>354</v>
      </c>
      <c r="B359" s="59" t="s">
        <v>354</v>
      </c>
      <c r="C359" s="60"/>
      <c r="D359" s="60"/>
      <c r="E359" s="60"/>
      <c r="F359" s="60"/>
      <c r="G359" s="66" t="s">
        <v>354</v>
      </c>
      <c r="H359" s="102"/>
      <c r="I359" s="102"/>
      <c r="J359" s="102"/>
      <c r="K359" s="102"/>
      <c r="L359" s="102"/>
    </row>
    <row r="360" spans="1:12" x14ac:dyDescent="0.3">
      <c r="A360" s="54" t="s">
        <v>870</v>
      </c>
      <c r="B360" s="58" t="s">
        <v>354</v>
      </c>
      <c r="C360" s="55" t="s">
        <v>871</v>
      </c>
      <c r="D360" s="56"/>
      <c r="E360" s="56"/>
      <c r="F360" s="56"/>
      <c r="G360" s="56"/>
      <c r="H360" s="100">
        <v>2373626.33</v>
      </c>
      <c r="I360" s="100">
        <v>81503.47</v>
      </c>
      <c r="J360" s="100">
        <v>0</v>
      </c>
      <c r="K360" s="100">
        <v>2455129.7999999998</v>
      </c>
      <c r="L360" s="100"/>
    </row>
    <row r="361" spans="1:12" x14ac:dyDescent="0.3">
      <c r="A361" s="54" t="s">
        <v>872</v>
      </c>
      <c r="B361" s="59" t="s">
        <v>354</v>
      </c>
      <c r="C361" s="60"/>
      <c r="D361" s="55" t="s">
        <v>871</v>
      </c>
      <c r="E361" s="56"/>
      <c r="F361" s="56"/>
      <c r="G361" s="56"/>
      <c r="H361" s="100">
        <v>2373626.33</v>
      </c>
      <c r="I361" s="100">
        <v>81503.47</v>
      </c>
      <c r="J361" s="100">
        <v>0</v>
      </c>
      <c r="K361" s="100">
        <v>2455129.7999999998</v>
      </c>
      <c r="L361" s="100"/>
    </row>
    <row r="362" spans="1:12" x14ac:dyDescent="0.3">
      <c r="A362" s="54" t="s">
        <v>873</v>
      </c>
      <c r="B362" s="59" t="s">
        <v>354</v>
      </c>
      <c r="C362" s="60"/>
      <c r="D362" s="60"/>
      <c r="E362" s="55" t="s">
        <v>871</v>
      </c>
      <c r="F362" s="56"/>
      <c r="G362" s="56"/>
      <c r="H362" s="100">
        <v>2373626.33</v>
      </c>
      <c r="I362" s="100">
        <v>81503.47</v>
      </c>
      <c r="J362" s="100">
        <v>0</v>
      </c>
      <c r="K362" s="100">
        <v>2455129.7999999998</v>
      </c>
      <c r="L362" s="100"/>
    </row>
    <row r="363" spans="1:12" x14ac:dyDescent="0.3">
      <c r="A363" s="54" t="s">
        <v>874</v>
      </c>
      <c r="B363" s="59" t="s">
        <v>354</v>
      </c>
      <c r="C363" s="60"/>
      <c r="D363" s="60"/>
      <c r="E363" s="60"/>
      <c r="F363" s="55" t="s">
        <v>875</v>
      </c>
      <c r="G363" s="56"/>
      <c r="H363" s="100">
        <v>224560.65</v>
      </c>
      <c r="I363" s="100">
        <v>5380</v>
      </c>
      <c r="J363" s="100">
        <v>0</v>
      </c>
      <c r="K363" s="100">
        <v>229940.65</v>
      </c>
      <c r="L363" s="100">
        <f>I363-J363</f>
        <v>5380</v>
      </c>
    </row>
    <row r="364" spans="1:12" x14ac:dyDescent="0.3">
      <c r="A364" s="61" t="s">
        <v>876</v>
      </c>
      <c r="B364" s="59" t="s">
        <v>354</v>
      </c>
      <c r="C364" s="60"/>
      <c r="D364" s="60"/>
      <c r="E364" s="60"/>
      <c r="F364" s="60"/>
      <c r="G364" s="62" t="s">
        <v>875</v>
      </c>
      <c r="H364" s="101">
        <v>224560.65</v>
      </c>
      <c r="I364" s="101">
        <v>5380</v>
      </c>
      <c r="J364" s="101">
        <v>0</v>
      </c>
      <c r="K364" s="101">
        <v>229940.65</v>
      </c>
      <c r="L364" s="101"/>
    </row>
    <row r="365" spans="1:12" x14ac:dyDescent="0.3">
      <c r="A365" s="65" t="s">
        <v>354</v>
      </c>
      <c r="B365" s="59" t="s">
        <v>354</v>
      </c>
      <c r="C365" s="60"/>
      <c r="D365" s="60"/>
      <c r="E365" s="60"/>
      <c r="F365" s="60"/>
      <c r="G365" s="66" t="s">
        <v>354</v>
      </c>
      <c r="H365" s="102"/>
      <c r="I365" s="102"/>
      <c r="J365" s="102"/>
      <c r="K365" s="102"/>
      <c r="L365" s="102"/>
    </row>
    <row r="366" spans="1:12" x14ac:dyDescent="0.3">
      <c r="A366" s="54" t="s">
        <v>877</v>
      </c>
      <c r="B366" s="59" t="s">
        <v>354</v>
      </c>
      <c r="C366" s="60"/>
      <c r="D366" s="60"/>
      <c r="E366" s="60"/>
      <c r="F366" s="55" t="s">
        <v>878</v>
      </c>
      <c r="G366" s="56"/>
      <c r="H366" s="100">
        <v>79432</v>
      </c>
      <c r="I366" s="100">
        <v>4928</v>
      </c>
      <c r="J366" s="100">
        <v>0</v>
      </c>
      <c r="K366" s="100">
        <v>84360</v>
      </c>
      <c r="L366" s="100">
        <f>I366-J366</f>
        <v>4928</v>
      </c>
    </row>
    <row r="367" spans="1:12" x14ac:dyDescent="0.3">
      <c r="A367" s="61" t="s">
        <v>879</v>
      </c>
      <c r="B367" s="59" t="s">
        <v>354</v>
      </c>
      <c r="C367" s="60"/>
      <c r="D367" s="60"/>
      <c r="E367" s="60"/>
      <c r="F367" s="60"/>
      <c r="G367" s="62" t="s">
        <v>880</v>
      </c>
      <c r="H367" s="101">
        <v>64840</v>
      </c>
      <c r="I367" s="101">
        <v>3200</v>
      </c>
      <c r="J367" s="101">
        <v>0</v>
      </c>
      <c r="K367" s="101">
        <v>68040</v>
      </c>
      <c r="L367" s="101"/>
    </row>
    <row r="368" spans="1:12" x14ac:dyDescent="0.3">
      <c r="A368" s="61" t="s">
        <v>881</v>
      </c>
      <c r="B368" s="59" t="s">
        <v>354</v>
      </c>
      <c r="C368" s="60"/>
      <c r="D368" s="60"/>
      <c r="E368" s="60"/>
      <c r="F368" s="60"/>
      <c r="G368" s="62" t="s">
        <v>882</v>
      </c>
      <c r="H368" s="101">
        <v>14592</v>
      </c>
      <c r="I368" s="101">
        <v>1728</v>
      </c>
      <c r="J368" s="101">
        <v>0</v>
      </c>
      <c r="K368" s="101">
        <v>16320</v>
      </c>
      <c r="L368" s="101"/>
    </row>
    <row r="369" spans="1:12" x14ac:dyDescent="0.3">
      <c r="A369" s="65" t="s">
        <v>354</v>
      </c>
      <c r="B369" s="59" t="s">
        <v>354</v>
      </c>
      <c r="C369" s="60"/>
      <c r="D369" s="60"/>
      <c r="E369" s="60"/>
      <c r="F369" s="60"/>
      <c r="G369" s="66" t="s">
        <v>354</v>
      </c>
      <c r="H369" s="102"/>
      <c r="I369" s="102"/>
      <c r="J369" s="102"/>
      <c r="K369" s="102"/>
      <c r="L369" s="102"/>
    </row>
    <row r="370" spans="1:12" x14ac:dyDescent="0.3">
      <c r="A370" s="54" t="s">
        <v>883</v>
      </c>
      <c r="B370" s="59" t="s">
        <v>354</v>
      </c>
      <c r="C370" s="60"/>
      <c r="D370" s="60"/>
      <c r="E370" s="60"/>
      <c r="F370" s="55" t="s">
        <v>884</v>
      </c>
      <c r="G370" s="56"/>
      <c r="H370" s="100">
        <v>1056</v>
      </c>
      <c r="I370" s="100">
        <v>0</v>
      </c>
      <c r="J370" s="100">
        <v>0</v>
      </c>
      <c r="K370" s="100">
        <v>1056</v>
      </c>
      <c r="L370" s="100">
        <f>I370-J370</f>
        <v>0</v>
      </c>
    </row>
    <row r="371" spans="1:12" x14ac:dyDescent="0.3">
      <c r="A371" s="61" t="s">
        <v>885</v>
      </c>
      <c r="B371" s="59" t="s">
        <v>354</v>
      </c>
      <c r="C371" s="60"/>
      <c r="D371" s="60"/>
      <c r="E371" s="60"/>
      <c r="F371" s="60"/>
      <c r="G371" s="62" t="s">
        <v>886</v>
      </c>
      <c r="H371" s="101">
        <v>1056</v>
      </c>
      <c r="I371" s="101">
        <v>0</v>
      </c>
      <c r="J371" s="101">
        <v>0</v>
      </c>
      <c r="K371" s="101">
        <v>1056</v>
      </c>
      <c r="L371" s="101"/>
    </row>
    <row r="372" spans="1:12" x14ac:dyDescent="0.3">
      <c r="A372" s="65" t="s">
        <v>354</v>
      </c>
      <c r="B372" s="59" t="s">
        <v>354</v>
      </c>
      <c r="C372" s="60"/>
      <c r="D372" s="60"/>
      <c r="E372" s="60"/>
      <c r="F372" s="60"/>
      <c r="G372" s="66" t="s">
        <v>354</v>
      </c>
      <c r="H372" s="102"/>
      <c r="I372" s="102"/>
      <c r="J372" s="102"/>
      <c r="K372" s="102"/>
      <c r="L372" s="102"/>
    </row>
    <row r="373" spans="1:12" x14ac:dyDescent="0.3">
      <c r="A373" s="54" t="s">
        <v>887</v>
      </c>
      <c r="B373" s="59" t="s">
        <v>354</v>
      </c>
      <c r="C373" s="60"/>
      <c r="D373" s="60"/>
      <c r="E373" s="60"/>
      <c r="F373" s="55" t="s">
        <v>888</v>
      </c>
      <c r="G373" s="56"/>
      <c r="H373" s="100">
        <v>1326415.44</v>
      </c>
      <c r="I373" s="100">
        <v>68778.570000000007</v>
      </c>
      <c r="J373" s="100">
        <v>0</v>
      </c>
      <c r="K373" s="100">
        <v>1395194.01</v>
      </c>
      <c r="L373" s="100"/>
    </row>
    <row r="374" spans="1:12" x14ac:dyDescent="0.3">
      <c r="A374" s="61" t="s">
        <v>889</v>
      </c>
      <c r="B374" s="59" t="s">
        <v>354</v>
      </c>
      <c r="C374" s="60"/>
      <c r="D374" s="60"/>
      <c r="E374" s="60"/>
      <c r="F374" s="60"/>
      <c r="G374" s="62" t="s">
        <v>849</v>
      </c>
      <c r="H374" s="101">
        <v>23168.1</v>
      </c>
      <c r="I374" s="101">
        <v>52.05</v>
      </c>
      <c r="J374" s="101">
        <v>0</v>
      </c>
      <c r="K374" s="101">
        <v>23220.15</v>
      </c>
      <c r="L374" s="101">
        <f t="shared" ref="L374:L381" si="4">I374-J374</f>
        <v>52.05</v>
      </c>
    </row>
    <row r="375" spans="1:12" x14ac:dyDescent="0.3">
      <c r="A375" s="61" t="s">
        <v>890</v>
      </c>
      <c r="B375" s="59" t="s">
        <v>354</v>
      </c>
      <c r="C375" s="60"/>
      <c r="D375" s="60"/>
      <c r="E375" s="60"/>
      <c r="F375" s="60"/>
      <c r="G375" s="62" t="s">
        <v>891</v>
      </c>
      <c r="H375" s="101">
        <v>634780.86</v>
      </c>
      <c r="I375" s="101">
        <v>16422</v>
      </c>
      <c r="J375" s="101">
        <v>0</v>
      </c>
      <c r="K375" s="101">
        <v>651202.86</v>
      </c>
      <c r="L375" s="101">
        <f t="shared" si="4"/>
        <v>16422</v>
      </c>
    </row>
    <row r="376" spans="1:12" x14ac:dyDescent="0.3">
      <c r="A376" s="61" t="s">
        <v>892</v>
      </c>
      <c r="B376" s="59" t="s">
        <v>354</v>
      </c>
      <c r="C376" s="60"/>
      <c r="D376" s="60"/>
      <c r="E376" s="60"/>
      <c r="F376" s="60"/>
      <c r="G376" s="62" t="s">
        <v>893</v>
      </c>
      <c r="H376" s="101">
        <v>221081.79</v>
      </c>
      <c r="I376" s="101">
        <v>7434.65</v>
      </c>
      <c r="J376" s="101">
        <v>0</v>
      </c>
      <c r="K376" s="101">
        <v>228516.44</v>
      </c>
      <c r="L376" s="101">
        <f t="shared" si="4"/>
        <v>7434.65</v>
      </c>
    </row>
    <row r="377" spans="1:12" x14ac:dyDescent="0.3">
      <c r="A377" s="61" t="s">
        <v>894</v>
      </c>
      <c r="B377" s="59" t="s">
        <v>354</v>
      </c>
      <c r="C377" s="60"/>
      <c r="D377" s="60"/>
      <c r="E377" s="60"/>
      <c r="F377" s="60"/>
      <c r="G377" s="62" t="s">
        <v>895</v>
      </c>
      <c r="H377" s="101">
        <v>113399.96</v>
      </c>
      <c r="I377" s="101">
        <v>7139.98</v>
      </c>
      <c r="J377" s="101">
        <v>0</v>
      </c>
      <c r="K377" s="101">
        <v>120539.94</v>
      </c>
      <c r="L377" s="101">
        <f t="shared" si="4"/>
        <v>7139.98</v>
      </c>
    </row>
    <row r="378" spans="1:12" x14ac:dyDescent="0.3">
      <c r="A378" s="61" t="s">
        <v>896</v>
      </c>
      <c r="B378" s="59" t="s">
        <v>354</v>
      </c>
      <c r="C378" s="60"/>
      <c r="D378" s="60"/>
      <c r="E378" s="60"/>
      <c r="F378" s="60"/>
      <c r="G378" s="62" t="s">
        <v>897</v>
      </c>
      <c r="H378" s="101">
        <v>278743.82</v>
      </c>
      <c r="I378" s="101">
        <v>31186.86</v>
      </c>
      <c r="J378" s="101">
        <v>0</v>
      </c>
      <c r="K378" s="101">
        <v>309930.68</v>
      </c>
      <c r="L378" s="101">
        <f t="shared" si="4"/>
        <v>31186.86</v>
      </c>
    </row>
    <row r="379" spans="1:12" x14ac:dyDescent="0.3">
      <c r="A379" s="61" t="s">
        <v>898</v>
      </c>
      <c r="B379" s="59" t="s">
        <v>354</v>
      </c>
      <c r="C379" s="60"/>
      <c r="D379" s="60"/>
      <c r="E379" s="60"/>
      <c r="F379" s="60"/>
      <c r="G379" s="62" t="s">
        <v>899</v>
      </c>
      <c r="H379" s="101">
        <v>26280.28</v>
      </c>
      <c r="I379" s="101">
        <v>3897.1</v>
      </c>
      <c r="J379" s="101">
        <v>0</v>
      </c>
      <c r="K379" s="101">
        <v>30177.38</v>
      </c>
      <c r="L379" s="101">
        <f t="shared" si="4"/>
        <v>3897.1</v>
      </c>
    </row>
    <row r="380" spans="1:12" x14ac:dyDescent="0.3">
      <c r="A380" s="61" t="s">
        <v>900</v>
      </c>
      <c r="B380" s="59" t="s">
        <v>354</v>
      </c>
      <c r="C380" s="60"/>
      <c r="D380" s="60"/>
      <c r="E380" s="60"/>
      <c r="F380" s="60"/>
      <c r="G380" s="62" t="s">
        <v>901</v>
      </c>
      <c r="H380" s="101">
        <v>19043.8</v>
      </c>
      <c r="I380" s="101">
        <v>410.22</v>
      </c>
      <c r="J380" s="101">
        <v>0</v>
      </c>
      <c r="K380" s="101">
        <v>19454.02</v>
      </c>
      <c r="L380" s="101">
        <f t="shared" si="4"/>
        <v>410.22</v>
      </c>
    </row>
    <row r="381" spans="1:12" x14ac:dyDescent="0.3">
      <c r="A381" s="61" t="s">
        <v>902</v>
      </c>
      <c r="B381" s="59" t="s">
        <v>354</v>
      </c>
      <c r="C381" s="60"/>
      <c r="D381" s="60"/>
      <c r="E381" s="60"/>
      <c r="F381" s="60"/>
      <c r="G381" s="62" t="s">
        <v>903</v>
      </c>
      <c r="H381" s="101">
        <v>9916.83</v>
      </c>
      <c r="I381" s="101">
        <v>2235.71</v>
      </c>
      <c r="J381" s="101">
        <v>0</v>
      </c>
      <c r="K381" s="101">
        <v>12152.54</v>
      </c>
      <c r="L381" s="101">
        <f t="shared" si="4"/>
        <v>2235.71</v>
      </c>
    </row>
    <row r="382" spans="1:12" x14ac:dyDescent="0.3">
      <c r="A382" s="65" t="s">
        <v>354</v>
      </c>
      <c r="B382" s="59" t="s">
        <v>354</v>
      </c>
      <c r="C382" s="60"/>
      <c r="D382" s="60"/>
      <c r="E382" s="60"/>
      <c r="F382" s="60"/>
      <c r="G382" s="66" t="s">
        <v>354</v>
      </c>
      <c r="H382" s="102"/>
      <c r="I382" s="102"/>
      <c r="J382" s="102"/>
      <c r="K382" s="102"/>
      <c r="L382" s="102"/>
    </row>
    <row r="383" spans="1:12" x14ac:dyDescent="0.3">
      <c r="A383" s="54" t="s">
        <v>904</v>
      </c>
      <c r="B383" s="59" t="s">
        <v>354</v>
      </c>
      <c r="C383" s="60"/>
      <c r="D383" s="60"/>
      <c r="E383" s="60"/>
      <c r="F383" s="55" t="s">
        <v>787</v>
      </c>
      <c r="G383" s="56"/>
      <c r="H383" s="100">
        <v>742162.24</v>
      </c>
      <c r="I383" s="100">
        <v>2416.9</v>
      </c>
      <c r="J383" s="100">
        <v>0</v>
      </c>
      <c r="K383" s="100">
        <v>744579.14</v>
      </c>
      <c r="L383" s="100">
        <f>I383-J383</f>
        <v>2416.9</v>
      </c>
    </row>
    <row r="384" spans="1:12" x14ac:dyDescent="0.3">
      <c r="A384" s="61" t="s">
        <v>905</v>
      </c>
      <c r="B384" s="59" t="s">
        <v>354</v>
      </c>
      <c r="C384" s="60"/>
      <c r="D384" s="60"/>
      <c r="E384" s="60"/>
      <c r="F384" s="60"/>
      <c r="G384" s="62" t="s">
        <v>789</v>
      </c>
      <c r="H384" s="101">
        <v>377407.57</v>
      </c>
      <c r="I384" s="101">
        <v>2416.9</v>
      </c>
      <c r="J384" s="101">
        <v>0</v>
      </c>
      <c r="K384" s="101">
        <v>379824.47</v>
      </c>
      <c r="L384" s="101"/>
    </row>
    <row r="385" spans="1:12" x14ac:dyDescent="0.3">
      <c r="A385" s="61" t="s">
        <v>906</v>
      </c>
      <c r="B385" s="59" t="s">
        <v>354</v>
      </c>
      <c r="C385" s="60"/>
      <c r="D385" s="60"/>
      <c r="E385" s="60"/>
      <c r="F385" s="60"/>
      <c r="G385" s="62" t="s">
        <v>791</v>
      </c>
      <c r="H385" s="101">
        <v>364754.67</v>
      </c>
      <c r="I385" s="101">
        <v>0</v>
      </c>
      <c r="J385" s="101">
        <v>0</v>
      </c>
      <c r="K385" s="101">
        <v>364754.67</v>
      </c>
      <c r="L385" s="101"/>
    </row>
    <row r="386" spans="1:12" x14ac:dyDescent="0.3">
      <c r="A386" s="65" t="s">
        <v>354</v>
      </c>
      <c r="B386" s="59" t="s">
        <v>354</v>
      </c>
      <c r="C386" s="60"/>
      <c r="D386" s="60"/>
      <c r="E386" s="60"/>
      <c r="F386" s="60"/>
      <c r="G386" s="66" t="s">
        <v>354</v>
      </c>
      <c r="H386" s="102"/>
      <c r="I386" s="102"/>
      <c r="J386" s="102"/>
      <c r="K386" s="102"/>
      <c r="L386" s="102"/>
    </row>
    <row r="387" spans="1:12" x14ac:dyDescent="0.3">
      <c r="A387" s="54" t="s">
        <v>907</v>
      </c>
      <c r="B387" s="58" t="s">
        <v>354</v>
      </c>
      <c r="C387" s="55" t="s">
        <v>908</v>
      </c>
      <c r="D387" s="56"/>
      <c r="E387" s="56"/>
      <c r="F387" s="56"/>
      <c r="G387" s="56"/>
      <c r="H387" s="100">
        <v>355122.38</v>
      </c>
      <c r="I387" s="100">
        <v>16287.91</v>
      </c>
      <c r="J387" s="100">
        <v>0.03</v>
      </c>
      <c r="K387" s="100">
        <v>371410.26</v>
      </c>
      <c r="L387" s="100"/>
    </row>
    <row r="388" spans="1:12" x14ac:dyDescent="0.3">
      <c r="A388" s="54" t="s">
        <v>909</v>
      </c>
      <c r="B388" s="59" t="s">
        <v>354</v>
      </c>
      <c r="C388" s="60"/>
      <c r="D388" s="55" t="s">
        <v>908</v>
      </c>
      <c r="E388" s="56"/>
      <c r="F388" s="56"/>
      <c r="G388" s="56"/>
      <c r="H388" s="100">
        <v>355122.38</v>
      </c>
      <c r="I388" s="100">
        <v>16287.91</v>
      </c>
      <c r="J388" s="100">
        <v>0.03</v>
      </c>
      <c r="K388" s="100">
        <v>371410.26</v>
      </c>
      <c r="L388" s="100"/>
    </row>
    <row r="389" spans="1:12" x14ac:dyDescent="0.3">
      <c r="A389" s="54" t="s">
        <v>910</v>
      </c>
      <c r="B389" s="59" t="s">
        <v>354</v>
      </c>
      <c r="C389" s="60"/>
      <c r="D389" s="60"/>
      <c r="E389" s="55" t="s">
        <v>908</v>
      </c>
      <c r="F389" s="56"/>
      <c r="G389" s="56"/>
      <c r="H389" s="100">
        <v>355122.38</v>
      </c>
      <c r="I389" s="100">
        <v>16287.91</v>
      </c>
      <c r="J389" s="100">
        <v>0.03</v>
      </c>
      <c r="K389" s="100">
        <v>371410.26</v>
      </c>
      <c r="L389" s="100"/>
    </row>
    <row r="390" spans="1:12" x14ac:dyDescent="0.3">
      <c r="A390" s="54" t="s">
        <v>911</v>
      </c>
      <c r="B390" s="59" t="s">
        <v>354</v>
      </c>
      <c r="C390" s="60"/>
      <c r="D390" s="60"/>
      <c r="E390" s="60"/>
      <c r="F390" s="55" t="s">
        <v>912</v>
      </c>
      <c r="G390" s="56"/>
      <c r="H390" s="100">
        <v>30469.58</v>
      </c>
      <c r="I390" s="100">
        <v>3137.5</v>
      </c>
      <c r="J390" s="100">
        <v>0.03</v>
      </c>
      <c r="K390" s="100">
        <v>33607.050000000003</v>
      </c>
      <c r="L390" s="100">
        <f>I390-J390</f>
        <v>3137.47</v>
      </c>
    </row>
    <row r="391" spans="1:12" x14ac:dyDescent="0.3">
      <c r="A391" s="61" t="s">
        <v>913</v>
      </c>
      <c r="B391" s="59" t="s">
        <v>354</v>
      </c>
      <c r="C391" s="60"/>
      <c r="D391" s="60"/>
      <c r="E391" s="60"/>
      <c r="F391" s="60"/>
      <c r="G391" s="62" t="s">
        <v>914</v>
      </c>
      <c r="H391" s="101">
        <v>15512.41</v>
      </c>
      <c r="I391" s="101">
        <v>1737.5</v>
      </c>
      <c r="J391" s="101">
        <v>0.03</v>
      </c>
      <c r="K391" s="101">
        <v>17249.88</v>
      </c>
      <c r="L391" s="101"/>
    </row>
    <row r="392" spans="1:12" x14ac:dyDescent="0.3">
      <c r="A392" s="61" t="s">
        <v>915</v>
      </c>
      <c r="B392" s="59" t="s">
        <v>354</v>
      </c>
      <c r="C392" s="60"/>
      <c r="D392" s="60"/>
      <c r="E392" s="60"/>
      <c r="F392" s="60"/>
      <c r="G392" s="62" t="s">
        <v>916</v>
      </c>
      <c r="H392" s="101">
        <v>14957.17</v>
      </c>
      <c r="I392" s="101">
        <v>1400</v>
      </c>
      <c r="J392" s="101">
        <v>0</v>
      </c>
      <c r="K392" s="101">
        <v>16357.17</v>
      </c>
      <c r="L392" s="101"/>
    </row>
    <row r="393" spans="1:12" x14ac:dyDescent="0.3">
      <c r="A393" s="65" t="s">
        <v>354</v>
      </c>
      <c r="B393" s="59" t="s">
        <v>354</v>
      </c>
      <c r="C393" s="60"/>
      <c r="D393" s="60"/>
      <c r="E393" s="60"/>
      <c r="F393" s="60"/>
      <c r="G393" s="66" t="s">
        <v>354</v>
      </c>
      <c r="H393" s="102"/>
      <c r="I393" s="102"/>
      <c r="J393" s="102"/>
      <c r="K393" s="102"/>
      <c r="L393" s="102"/>
    </row>
    <row r="394" spans="1:12" x14ac:dyDescent="0.3">
      <c r="A394" s="54" t="s">
        <v>917</v>
      </c>
      <c r="B394" s="59" t="s">
        <v>354</v>
      </c>
      <c r="C394" s="60"/>
      <c r="D394" s="60"/>
      <c r="E394" s="60"/>
      <c r="F394" s="55" t="s">
        <v>918</v>
      </c>
      <c r="G394" s="56"/>
      <c r="H394" s="100">
        <v>253672.8</v>
      </c>
      <c r="I394" s="100">
        <v>13150.41</v>
      </c>
      <c r="J394" s="100">
        <v>0</v>
      </c>
      <c r="K394" s="100">
        <v>266823.21000000002</v>
      </c>
      <c r="L394" s="100">
        <f>I394-J394</f>
        <v>13150.41</v>
      </c>
    </row>
    <row r="395" spans="1:12" x14ac:dyDescent="0.3">
      <c r="A395" s="61" t="s">
        <v>919</v>
      </c>
      <c r="B395" s="59" t="s">
        <v>354</v>
      </c>
      <c r="C395" s="60"/>
      <c r="D395" s="60"/>
      <c r="E395" s="60"/>
      <c r="F395" s="60"/>
      <c r="G395" s="62" t="s">
        <v>920</v>
      </c>
      <c r="H395" s="101">
        <v>21171.51</v>
      </c>
      <c r="I395" s="101">
        <v>0</v>
      </c>
      <c r="J395" s="101">
        <v>0</v>
      </c>
      <c r="K395" s="101">
        <v>21171.51</v>
      </c>
      <c r="L395" s="101"/>
    </row>
    <row r="396" spans="1:12" x14ac:dyDescent="0.3">
      <c r="A396" s="61" t="s">
        <v>921</v>
      </c>
      <c r="B396" s="59" t="s">
        <v>354</v>
      </c>
      <c r="C396" s="60"/>
      <c r="D396" s="60"/>
      <c r="E396" s="60"/>
      <c r="F396" s="60"/>
      <c r="G396" s="62" t="s">
        <v>922</v>
      </c>
      <c r="H396" s="101">
        <v>207777.33</v>
      </c>
      <c r="I396" s="101">
        <v>13150.41</v>
      </c>
      <c r="J396" s="101">
        <v>0</v>
      </c>
      <c r="K396" s="101">
        <v>220927.74</v>
      </c>
      <c r="L396" s="101"/>
    </row>
    <row r="397" spans="1:12" x14ac:dyDescent="0.3">
      <c r="A397" s="61" t="s">
        <v>923</v>
      </c>
      <c r="B397" s="59" t="s">
        <v>354</v>
      </c>
      <c r="C397" s="60"/>
      <c r="D397" s="60"/>
      <c r="E397" s="60"/>
      <c r="F397" s="60"/>
      <c r="G397" s="62" t="s">
        <v>924</v>
      </c>
      <c r="H397" s="101">
        <v>11182.01</v>
      </c>
      <c r="I397" s="101">
        <v>0</v>
      </c>
      <c r="J397" s="101">
        <v>0</v>
      </c>
      <c r="K397" s="101">
        <v>11182.01</v>
      </c>
      <c r="L397" s="101"/>
    </row>
    <row r="398" spans="1:12" x14ac:dyDescent="0.3">
      <c r="A398" s="61" t="s">
        <v>925</v>
      </c>
      <c r="B398" s="59" t="s">
        <v>354</v>
      </c>
      <c r="C398" s="60"/>
      <c r="D398" s="60"/>
      <c r="E398" s="60"/>
      <c r="F398" s="60"/>
      <c r="G398" s="62" t="s">
        <v>789</v>
      </c>
      <c r="H398" s="101">
        <v>2079</v>
      </c>
      <c r="I398" s="101">
        <v>0</v>
      </c>
      <c r="J398" s="101">
        <v>0</v>
      </c>
      <c r="K398" s="101">
        <v>2079</v>
      </c>
      <c r="L398" s="101"/>
    </row>
    <row r="399" spans="1:12" x14ac:dyDescent="0.3">
      <c r="A399" s="61" t="s">
        <v>926</v>
      </c>
      <c r="B399" s="59" t="s">
        <v>354</v>
      </c>
      <c r="C399" s="60"/>
      <c r="D399" s="60"/>
      <c r="E399" s="60"/>
      <c r="F399" s="60"/>
      <c r="G399" s="62" t="s">
        <v>927</v>
      </c>
      <c r="H399" s="101">
        <v>11462.95</v>
      </c>
      <c r="I399" s="101">
        <v>0</v>
      </c>
      <c r="J399" s="101">
        <v>0</v>
      </c>
      <c r="K399" s="101">
        <v>11462.95</v>
      </c>
      <c r="L399" s="101"/>
    </row>
    <row r="400" spans="1:12" x14ac:dyDescent="0.3">
      <c r="A400" s="65" t="s">
        <v>354</v>
      </c>
      <c r="B400" s="59" t="s">
        <v>354</v>
      </c>
      <c r="C400" s="60"/>
      <c r="D400" s="60"/>
      <c r="E400" s="60"/>
      <c r="F400" s="60"/>
      <c r="G400" s="66" t="s">
        <v>354</v>
      </c>
      <c r="H400" s="102"/>
      <c r="I400" s="102"/>
      <c r="J400" s="102"/>
      <c r="K400" s="102"/>
      <c r="L400" s="102"/>
    </row>
    <row r="401" spans="1:12" x14ac:dyDescent="0.3">
      <c r="A401" s="54" t="s">
        <v>928</v>
      </c>
      <c r="B401" s="59" t="s">
        <v>354</v>
      </c>
      <c r="C401" s="60"/>
      <c r="D401" s="60"/>
      <c r="E401" s="60"/>
      <c r="F401" s="55" t="s">
        <v>929</v>
      </c>
      <c r="G401" s="56"/>
      <c r="H401" s="100">
        <v>51280</v>
      </c>
      <c r="I401" s="100">
        <v>0</v>
      </c>
      <c r="J401" s="100">
        <v>0</v>
      </c>
      <c r="K401" s="100">
        <v>51280</v>
      </c>
      <c r="L401" s="100">
        <f>I401-J401</f>
        <v>0</v>
      </c>
    </row>
    <row r="402" spans="1:12" x14ac:dyDescent="0.3">
      <c r="A402" s="61" t="s">
        <v>930</v>
      </c>
      <c r="B402" s="59" t="s">
        <v>354</v>
      </c>
      <c r="C402" s="60"/>
      <c r="D402" s="60"/>
      <c r="E402" s="60"/>
      <c r="F402" s="60"/>
      <c r="G402" s="62" t="s">
        <v>931</v>
      </c>
      <c r="H402" s="101">
        <v>27080</v>
      </c>
      <c r="I402" s="101">
        <v>0</v>
      </c>
      <c r="J402" s="101">
        <v>0</v>
      </c>
      <c r="K402" s="101">
        <v>27080</v>
      </c>
      <c r="L402" s="101"/>
    </row>
    <row r="403" spans="1:12" x14ac:dyDescent="0.3">
      <c r="A403" s="61" t="s">
        <v>932</v>
      </c>
      <c r="B403" s="59" t="s">
        <v>354</v>
      </c>
      <c r="C403" s="60"/>
      <c r="D403" s="60"/>
      <c r="E403" s="60"/>
      <c r="F403" s="60"/>
      <c r="G403" s="62" t="s">
        <v>933</v>
      </c>
      <c r="H403" s="101">
        <v>24200</v>
      </c>
      <c r="I403" s="101">
        <v>0</v>
      </c>
      <c r="J403" s="101">
        <v>0</v>
      </c>
      <c r="K403" s="101">
        <v>24200</v>
      </c>
      <c r="L403" s="101"/>
    </row>
    <row r="404" spans="1:12" x14ac:dyDescent="0.3">
      <c r="A404" s="65" t="s">
        <v>354</v>
      </c>
      <c r="B404" s="59" t="s">
        <v>354</v>
      </c>
      <c r="C404" s="60"/>
      <c r="D404" s="60"/>
      <c r="E404" s="60"/>
      <c r="F404" s="60"/>
      <c r="G404" s="66" t="s">
        <v>354</v>
      </c>
      <c r="H404" s="102"/>
      <c r="I404" s="102"/>
      <c r="J404" s="102"/>
      <c r="K404" s="102"/>
      <c r="L404" s="102"/>
    </row>
    <row r="405" spans="1:12" x14ac:dyDescent="0.3">
      <c r="A405" s="54" t="s">
        <v>934</v>
      </c>
      <c r="B405" s="59" t="s">
        <v>354</v>
      </c>
      <c r="C405" s="60"/>
      <c r="D405" s="60"/>
      <c r="E405" s="60"/>
      <c r="F405" s="55" t="s">
        <v>823</v>
      </c>
      <c r="G405" s="56"/>
      <c r="H405" s="100">
        <v>19700</v>
      </c>
      <c r="I405" s="100">
        <v>0</v>
      </c>
      <c r="J405" s="100">
        <v>0</v>
      </c>
      <c r="K405" s="100">
        <v>19700</v>
      </c>
      <c r="L405" s="100">
        <f>I405-J405</f>
        <v>0</v>
      </c>
    </row>
    <row r="406" spans="1:12" x14ac:dyDescent="0.3">
      <c r="A406" s="61" t="s">
        <v>935</v>
      </c>
      <c r="B406" s="59" t="s">
        <v>354</v>
      </c>
      <c r="C406" s="60"/>
      <c r="D406" s="60"/>
      <c r="E406" s="60"/>
      <c r="F406" s="60"/>
      <c r="G406" s="62" t="s">
        <v>823</v>
      </c>
      <c r="H406" s="101">
        <v>19700</v>
      </c>
      <c r="I406" s="101">
        <v>0</v>
      </c>
      <c r="J406" s="101">
        <v>0</v>
      </c>
      <c r="K406" s="101">
        <v>19700</v>
      </c>
      <c r="L406" s="101"/>
    </row>
    <row r="407" spans="1:12" x14ac:dyDescent="0.3">
      <c r="A407" s="54" t="s">
        <v>354</v>
      </c>
      <c r="B407" s="58" t="s">
        <v>354</v>
      </c>
      <c r="C407" s="55" t="s">
        <v>354</v>
      </c>
      <c r="D407" s="56"/>
      <c r="E407" s="56"/>
      <c r="F407" s="56"/>
      <c r="G407" s="56"/>
      <c r="H407" s="99"/>
      <c r="I407" s="99"/>
      <c r="J407" s="99"/>
      <c r="K407" s="99"/>
      <c r="L407" s="99"/>
    </row>
    <row r="408" spans="1:12" x14ac:dyDescent="0.3">
      <c r="A408" s="54" t="s">
        <v>936</v>
      </c>
      <c r="B408" s="58" t="s">
        <v>354</v>
      </c>
      <c r="C408" s="55" t="s">
        <v>937</v>
      </c>
      <c r="D408" s="56"/>
      <c r="E408" s="56"/>
      <c r="F408" s="56"/>
      <c r="G408" s="56"/>
      <c r="H408" s="100">
        <v>2213253.15</v>
      </c>
      <c r="I408" s="100">
        <v>379965.2</v>
      </c>
      <c r="J408" s="100">
        <v>60898.85</v>
      </c>
      <c r="K408" s="100">
        <v>2532319.5</v>
      </c>
      <c r="L408" s="100"/>
    </row>
    <row r="409" spans="1:12" x14ac:dyDescent="0.3">
      <c r="A409" s="54" t="s">
        <v>938</v>
      </c>
      <c r="B409" s="59" t="s">
        <v>354</v>
      </c>
      <c r="C409" s="60"/>
      <c r="D409" s="55" t="s">
        <v>937</v>
      </c>
      <c r="E409" s="56"/>
      <c r="F409" s="56"/>
      <c r="G409" s="56"/>
      <c r="H409" s="100">
        <v>2213253.15</v>
      </c>
      <c r="I409" s="100">
        <v>379965.2</v>
      </c>
      <c r="J409" s="100">
        <v>60898.85</v>
      </c>
      <c r="K409" s="100">
        <v>2532319.5</v>
      </c>
      <c r="L409" s="100"/>
    </row>
    <row r="410" spans="1:12" x14ac:dyDescent="0.3">
      <c r="A410" s="54" t="s">
        <v>939</v>
      </c>
      <c r="B410" s="59" t="s">
        <v>354</v>
      </c>
      <c r="C410" s="60"/>
      <c r="D410" s="60"/>
      <c r="E410" s="55" t="s">
        <v>937</v>
      </c>
      <c r="F410" s="56"/>
      <c r="G410" s="56"/>
      <c r="H410" s="100">
        <v>2213253.15</v>
      </c>
      <c r="I410" s="100">
        <v>379965.2</v>
      </c>
      <c r="J410" s="100">
        <v>60898.85</v>
      </c>
      <c r="K410" s="100">
        <v>2532319.5</v>
      </c>
      <c r="L410" s="100"/>
    </row>
    <row r="411" spans="1:12" x14ac:dyDescent="0.3">
      <c r="A411" s="54" t="s">
        <v>940</v>
      </c>
      <c r="B411" s="59" t="s">
        <v>354</v>
      </c>
      <c r="C411" s="60"/>
      <c r="D411" s="60"/>
      <c r="E411" s="60"/>
      <c r="F411" s="55" t="s">
        <v>937</v>
      </c>
      <c r="G411" s="56"/>
      <c r="H411" s="100">
        <v>2213253.15</v>
      </c>
      <c r="I411" s="100">
        <v>379965.2</v>
      </c>
      <c r="J411" s="100">
        <v>60898.85</v>
      </c>
      <c r="K411" s="100">
        <v>2532319.5</v>
      </c>
      <c r="L411" s="100"/>
    </row>
    <row r="412" spans="1:12" x14ac:dyDescent="0.3">
      <c r="A412" s="61" t="s">
        <v>941</v>
      </c>
      <c r="B412" s="59" t="s">
        <v>354</v>
      </c>
      <c r="C412" s="60"/>
      <c r="D412" s="60"/>
      <c r="E412" s="60"/>
      <c r="F412" s="60"/>
      <c r="G412" s="62" t="s">
        <v>942</v>
      </c>
      <c r="H412" s="101">
        <v>2204393.85</v>
      </c>
      <c r="I412" s="101">
        <v>377943.82</v>
      </c>
      <c r="J412" s="101">
        <v>60898.85</v>
      </c>
      <c r="K412" s="101">
        <v>2521438.8199999998</v>
      </c>
      <c r="L412" s="101">
        <f t="shared" ref="L412:L413" si="5">I412-J412</f>
        <v>317044.97000000003</v>
      </c>
    </row>
    <row r="413" spans="1:12" x14ac:dyDescent="0.3">
      <c r="A413" s="61" t="s">
        <v>943</v>
      </c>
      <c r="B413" s="59" t="s">
        <v>354</v>
      </c>
      <c r="C413" s="60"/>
      <c r="D413" s="60"/>
      <c r="E413" s="60"/>
      <c r="F413" s="60"/>
      <c r="G413" s="62" t="s">
        <v>944</v>
      </c>
      <c r="H413" s="101">
        <v>8859.2999999999993</v>
      </c>
      <c r="I413" s="101">
        <v>2021.38</v>
      </c>
      <c r="J413" s="101">
        <v>0</v>
      </c>
      <c r="K413" s="101">
        <v>10880.68</v>
      </c>
      <c r="L413" s="101">
        <f t="shared" si="5"/>
        <v>2021.38</v>
      </c>
    </row>
    <row r="414" spans="1:12" x14ac:dyDescent="0.3">
      <c r="A414" s="65" t="s">
        <v>354</v>
      </c>
      <c r="B414" s="59" t="s">
        <v>354</v>
      </c>
      <c r="C414" s="60"/>
      <c r="D414" s="60"/>
      <c r="E414" s="60"/>
      <c r="F414" s="60"/>
      <c r="G414" s="66" t="s">
        <v>354</v>
      </c>
      <c r="H414" s="102"/>
      <c r="I414" s="102"/>
      <c r="J414" s="102"/>
      <c r="K414" s="102"/>
      <c r="L414" s="102"/>
    </row>
    <row r="415" spans="1:12" x14ac:dyDescent="0.3">
      <c r="A415" s="54" t="s">
        <v>945</v>
      </c>
      <c r="B415" s="58" t="s">
        <v>354</v>
      </c>
      <c r="C415" s="55" t="s">
        <v>946</v>
      </c>
      <c r="D415" s="56"/>
      <c r="E415" s="56"/>
      <c r="F415" s="56"/>
      <c r="G415" s="56"/>
      <c r="H415" s="100">
        <v>165174.57</v>
      </c>
      <c r="I415" s="100">
        <v>2636.77</v>
      </c>
      <c r="J415" s="100">
        <v>0</v>
      </c>
      <c r="K415" s="100">
        <v>167811.34</v>
      </c>
      <c r="L415" s="100"/>
    </row>
    <row r="416" spans="1:12" x14ac:dyDescent="0.3">
      <c r="A416" s="54" t="s">
        <v>947</v>
      </c>
      <c r="B416" s="59" t="s">
        <v>354</v>
      </c>
      <c r="C416" s="60"/>
      <c r="D416" s="55" t="s">
        <v>946</v>
      </c>
      <c r="E416" s="56"/>
      <c r="F416" s="56"/>
      <c r="G416" s="56"/>
      <c r="H416" s="100">
        <v>165174.57</v>
      </c>
      <c r="I416" s="100">
        <v>2636.77</v>
      </c>
      <c r="J416" s="100">
        <v>0</v>
      </c>
      <c r="K416" s="100">
        <v>167811.34</v>
      </c>
      <c r="L416" s="100"/>
    </row>
    <row r="417" spans="1:12" x14ac:dyDescent="0.3">
      <c r="A417" s="54" t="s">
        <v>948</v>
      </c>
      <c r="B417" s="59" t="s">
        <v>354</v>
      </c>
      <c r="C417" s="60"/>
      <c r="D417" s="60"/>
      <c r="E417" s="55" t="s">
        <v>946</v>
      </c>
      <c r="F417" s="56"/>
      <c r="G417" s="56"/>
      <c r="H417" s="100">
        <v>165174.57</v>
      </c>
      <c r="I417" s="100">
        <v>2636.77</v>
      </c>
      <c r="J417" s="100">
        <v>0</v>
      </c>
      <c r="K417" s="100">
        <v>167811.34</v>
      </c>
      <c r="L417" s="100"/>
    </row>
    <row r="418" spans="1:12" x14ac:dyDescent="0.3">
      <c r="A418" s="54" t="s">
        <v>949</v>
      </c>
      <c r="B418" s="59" t="s">
        <v>354</v>
      </c>
      <c r="C418" s="60"/>
      <c r="D418" s="60"/>
      <c r="E418" s="60"/>
      <c r="F418" s="55" t="s">
        <v>946</v>
      </c>
      <c r="G418" s="56"/>
      <c r="H418" s="100">
        <v>165174.57</v>
      </c>
      <c r="I418" s="100">
        <v>2636.77</v>
      </c>
      <c r="J418" s="100">
        <v>0</v>
      </c>
      <c r="K418" s="100">
        <v>167811.34</v>
      </c>
      <c r="L418" s="100">
        <f>I418-J418</f>
        <v>2636.77</v>
      </c>
    </row>
    <row r="419" spans="1:12" x14ac:dyDescent="0.3">
      <c r="A419" s="61" t="s">
        <v>950</v>
      </c>
      <c r="B419" s="59" t="s">
        <v>354</v>
      </c>
      <c r="C419" s="60"/>
      <c r="D419" s="60"/>
      <c r="E419" s="60"/>
      <c r="F419" s="60"/>
      <c r="G419" s="62" t="s">
        <v>580</v>
      </c>
      <c r="H419" s="101">
        <v>20692.240000000002</v>
      </c>
      <c r="I419" s="101">
        <v>1938.01</v>
      </c>
      <c r="J419" s="101">
        <v>0</v>
      </c>
      <c r="K419" s="101">
        <v>22630.25</v>
      </c>
      <c r="L419" s="101"/>
    </row>
    <row r="420" spans="1:12" x14ac:dyDescent="0.3">
      <c r="A420" s="61" t="s">
        <v>951</v>
      </c>
      <c r="B420" s="59" t="s">
        <v>354</v>
      </c>
      <c r="C420" s="60"/>
      <c r="D420" s="60"/>
      <c r="E420" s="60"/>
      <c r="F420" s="60"/>
      <c r="G420" s="62" t="s">
        <v>578</v>
      </c>
      <c r="H420" s="101">
        <v>144482.32999999999</v>
      </c>
      <c r="I420" s="101">
        <v>698.76</v>
      </c>
      <c r="J420" s="101">
        <v>0</v>
      </c>
      <c r="K420" s="101">
        <v>145181.09</v>
      </c>
      <c r="L420" s="101"/>
    </row>
    <row r="421" spans="1:12" x14ac:dyDescent="0.3">
      <c r="A421" s="65" t="s">
        <v>354</v>
      </c>
      <c r="B421" s="59" t="s">
        <v>354</v>
      </c>
      <c r="C421" s="60"/>
      <c r="D421" s="60"/>
      <c r="E421" s="60"/>
      <c r="F421" s="60"/>
      <c r="G421" s="66" t="s">
        <v>354</v>
      </c>
      <c r="H421" s="102"/>
      <c r="I421" s="102"/>
      <c r="J421" s="102"/>
      <c r="K421" s="102"/>
      <c r="L421" s="102"/>
    </row>
    <row r="422" spans="1:12" x14ac:dyDescent="0.3">
      <c r="A422" s="54" t="s">
        <v>952</v>
      </c>
      <c r="B422" s="58" t="s">
        <v>354</v>
      </c>
      <c r="C422" s="55" t="s">
        <v>953</v>
      </c>
      <c r="D422" s="56"/>
      <c r="E422" s="56"/>
      <c r="F422" s="56"/>
      <c r="G422" s="56"/>
      <c r="H422" s="100">
        <v>19218.060000000001</v>
      </c>
      <c r="I422" s="100">
        <v>736.19</v>
      </c>
      <c r="J422" s="100">
        <v>319.08</v>
      </c>
      <c r="K422" s="100">
        <v>19635.169999999998</v>
      </c>
      <c r="L422" s="100"/>
    </row>
    <row r="423" spans="1:12" x14ac:dyDescent="0.3">
      <c r="A423" s="54" t="s">
        <v>954</v>
      </c>
      <c r="B423" s="59" t="s">
        <v>354</v>
      </c>
      <c r="C423" s="60"/>
      <c r="D423" s="55" t="s">
        <v>953</v>
      </c>
      <c r="E423" s="56"/>
      <c r="F423" s="56"/>
      <c r="G423" s="56"/>
      <c r="H423" s="100">
        <v>19218.060000000001</v>
      </c>
      <c r="I423" s="100">
        <v>736.19</v>
      </c>
      <c r="J423" s="100">
        <v>319.08</v>
      </c>
      <c r="K423" s="100">
        <v>19635.169999999998</v>
      </c>
      <c r="L423" s="100"/>
    </row>
    <row r="424" spans="1:12" x14ac:dyDescent="0.3">
      <c r="A424" s="54" t="s">
        <v>955</v>
      </c>
      <c r="B424" s="59" t="s">
        <v>354</v>
      </c>
      <c r="C424" s="60"/>
      <c r="D424" s="60"/>
      <c r="E424" s="55" t="s">
        <v>953</v>
      </c>
      <c r="F424" s="56"/>
      <c r="G424" s="56"/>
      <c r="H424" s="100">
        <v>19218.060000000001</v>
      </c>
      <c r="I424" s="100">
        <v>736.19</v>
      </c>
      <c r="J424" s="100">
        <v>319.08</v>
      </c>
      <c r="K424" s="100">
        <v>19635.169999999998</v>
      </c>
      <c r="L424" s="100"/>
    </row>
    <row r="425" spans="1:12" x14ac:dyDescent="0.3">
      <c r="A425" s="54" t="s">
        <v>956</v>
      </c>
      <c r="B425" s="59" t="s">
        <v>354</v>
      </c>
      <c r="C425" s="60"/>
      <c r="D425" s="60"/>
      <c r="E425" s="60"/>
      <c r="F425" s="55" t="s">
        <v>953</v>
      </c>
      <c r="G425" s="56"/>
      <c r="H425" s="100">
        <v>19218.060000000001</v>
      </c>
      <c r="I425" s="100">
        <v>736.19</v>
      </c>
      <c r="J425" s="100">
        <v>319.08</v>
      </c>
      <c r="K425" s="100">
        <v>19635.169999999998</v>
      </c>
      <c r="L425" s="100">
        <f>I425-J425</f>
        <v>417.11000000000007</v>
      </c>
    </row>
    <row r="426" spans="1:12" x14ac:dyDescent="0.3">
      <c r="A426" s="61" t="s">
        <v>957</v>
      </c>
      <c r="B426" s="59" t="s">
        <v>354</v>
      </c>
      <c r="C426" s="60"/>
      <c r="D426" s="60"/>
      <c r="E426" s="60"/>
      <c r="F426" s="60"/>
      <c r="G426" s="62" t="s">
        <v>953</v>
      </c>
      <c r="H426" s="101">
        <v>19218.060000000001</v>
      </c>
      <c r="I426" s="101">
        <v>736.19</v>
      </c>
      <c r="J426" s="101">
        <v>319.08</v>
      </c>
      <c r="K426" s="101">
        <v>19635.169999999998</v>
      </c>
      <c r="L426" s="101"/>
    </row>
    <row r="427" spans="1:12" x14ac:dyDescent="0.3">
      <c r="A427" s="65" t="s">
        <v>354</v>
      </c>
      <c r="B427" s="59" t="s">
        <v>354</v>
      </c>
      <c r="C427" s="60"/>
      <c r="D427" s="60"/>
      <c r="E427" s="60"/>
      <c r="F427" s="60"/>
      <c r="G427" s="66" t="s">
        <v>354</v>
      </c>
      <c r="H427" s="102"/>
      <c r="I427" s="102"/>
      <c r="J427" s="102"/>
      <c r="K427" s="102"/>
      <c r="L427" s="102"/>
    </row>
    <row r="428" spans="1:12" x14ac:dyDescent="0.3">
      <c r="A428" s="54" t="s">
        <v>958</v>
      </c>
      <c r="B428" s="58" t="s">
        <v>354</v>
      </c>
      <c r="C428" s="55" t="s">
        <v>959</v>
      </c>
      <c r="D428" s="56"/>
      <c r="E428" s="56"/>
      <c r="F428" s="56"/>
      <c r="G428" s="56"/>
      <c r="H428" s="100">
        <v>564662.51</v>
      </c>
      <c r="I428" s="100">
        <v>0</v>
      </c>
      <c r="J428" s="100">
        <v>0</v>
      </c>
      <c r="K428" s="100">
        <v>564662.51</v>
      </c>
      <c r="L428" s="100"/>
    </row>
    <row r="429" spans="1:12" x14ac:dyDescent="0.3">
      <c r="A429" s="54" t="s">
        <v>960</v>
      </c>
      <c r="B429" s="59" t="s">
        <v>354</v>
      </c>
      <c r="C429" s="60"/>
      <c r="D429" s="55" t="s">
        <v>959</v>
      </c>
      <c r="E429" s="56"/>
      <c r="F429" s="56"/>
      <c r="G429" s="56"/>
      <c r="H429" s="100">
        <v>564662.51</v>
      </c>
      <c r="I429" s="100">
        <v>0</v>
      </c>
      <c r="J429" s="100">
        <v>0</v>
      </c>
      <c r="K429" s="100">
        <v>564662.51</v>
      </c>
      <c r="L429" s="100"/>
    </row>
    <row r="430" spans="1:12" x14ac:dyDescent="0.3">
      <c r="A430" s="54" t="s">
        <v>961</v>
      </c>
      <c r="B430" s="59" t="s">
        <v>354</v>
      </c>
      <c r="C430" s="60"/>
      <c r="D430" s="60"/>
      <c r="E430" s="55" t="s">
        <v>959</v>
      </c>
      <c r="F430" s="56"/>
      <c r="G430" s="56"/>
      <c r="H430" s="100">
        <v>564662.51</v>
      </c>
      <c r="I430" s="100">
        <v>0</v>
      </c>
      <c r="J430" s="100">
        <v>0</v>
      </c>
      <c r="K430" s="100">
        <v>564662.51</v>
      </c>
      <c r="L430" s="100"/>
    </row>
    <row r="431" spans="1:12" x14ac:dyDescent="0.3">
      <c r="A431" s="54" t="s">
        <v>962</v>
      </c>
      <c r="B431" s="59" t="s">
        <v>354</v>
      </c>
      <c r="C431" s="60"/>
      <c r="D431" s="60"/>
      <c r="E431" s="60"/>
      <c r="F431" s="55" t="s">
        <v>959</v>
      </c>
      <c r="G431" s="56"/>
      <c r="H431" s="100">
        <v>564662.51</v>
      </c>
      <c r="I431" s="100">
        <v>0</v>
      </c>
      <c r="J431" s="100">
        <v>0</v>
      </c>
      <c r="K431" s="100">
        <v>564662.51</v>
      </c>
      <c r="L431" s="100">
        <f>I431-J431</f>
        <v>0</v>
      </c>
    </row>
    <row r="432" spans="1:12" x14ac:dyDescent="0.3">
      <c r="A432" s="61" t="s">
        <v>963</v>
      </c>
      <c r="B432" s="59" t="s">
        <v>354</v>
      </c>
      <c r="C432" s="60"/>
      <c r="D432" s="60"/>
      <c r="E432" s="60"/>
      <c r="F432" s="60"/>
      <c r="G432" s="62" t="s">
        <v>964</v>
      </c>
      <c r="H432" s="101">
        <v>11131.36</v>
      </c>
      <c r="I432" s="101">
        <v>0</v>
      </c>
      <c r="J432" s="101">
        <v>0</v>
      </c>
      <c r="K432" s="101">
        <v>11131.36</v>
      </c>
      <c r="L432" s="64"/>
    </row>
    <row r="433" spans="1:12" x14ac:dyDescent="0.3">
      <c r="A433" s="61" t="s">
        <v>965</v>
      </c>
      <c r="B433" s="59" t="s">
        <v>354</v>
      </c>
      <c r="C433" s="60"/>
      <c r="D433" s="60"/>
      <c r="E433" s="60"/>
      <c r="F433" s="60"/>
      <c r="G433" s="62" t="s">
        <v>966</v>
      </c>
      <c r="H433" s="101">
        <v>509670.76</v>
      </c>
      <c r="I433" s="101">
        <v>0</v>
      </c>
      <c r="J433" s="101">
        <v>0</v>
      </c>
      <c r="K433" s="101">
        <v>509670.76</v>
      </c>
      <c r="L433" s="64"/>
    </row>
    <row r="434" spans="1:12" x14ac:dyDescent="0.3">
      <c r="A434" s="61" t="s">
        <v>967</v>
      </c>
      <c r="B434" s="59" t="s">
        <v>354</v>
      </c>
      <c r="C434" s="60"/>
      <c r="D434" s="60"/>
      <c r="E434" s="60"/>
      <c r="F434" s="60"/>
      <c r="G434" s="62" t="s">
        <v>968</v>
      </c>
      <c r="H434" s="101">
        <v>43860.39</v>
      </c>
      <c r="I434" s="101">
        <v>0</v>
      </c>
      <c r="J434" s="101">
        <v>0</v>
      </c>
      <c r="K434" s="101">
        <v>43860.39</v>
      </c>
      <c r="L434" s="64"/>
    </row>
    <row r="435" spans="1:12" x14ac:dyDescent="0.3">
      <c r="A435" s="65" t="s">
        <v>354</v>
      </c>
      <c r="B435" s="59" t="s">
        <v>354</v>
      </c>
      <c r="C435" s="60"/>
      <c r="D435" s="60"/>
      <c r="E435" s="60"/>
      <c r="F435" s="60"/>
      <c r="G435" s="66" t="s">
        <v>354</v>
      </c>
      <c r="H435" s="102"/>
      <c r="I435" s="102"/>
      <c r="J435" s="102"/>
      <c r="K435" s="102"/>
      <c r="L435" s="68"/>
    </row>
    <row r="436" spans="1:12" x14ac:dyDescent="0.3">
      <c r="A436" s="54" t="s">
        <v>74</v>
      </c>
      <c r="B436" s="55" t="s">
        <v>969</v>
      </c>
      <c r="C436" s="56"/>
      <c r="D436" s="56"/>
      <c r="E436" s="56"/>
      <c r="F436" s="56"/>
      <c r="G436" s="56"/>
      <c r="H436" s="100">
        <v>47614355.719999999</v>
      </c>
      <c r="I436" s="100">
        <v>0</v>
      </c>
      <c r="J436" s="100">
        <v>5310289.6100000003</v>
      </c>
      <c r="K436" s="100">
        <v>52924645.329999998</v>
      </c>
      <c r="L436" s="57"/>
    </row>
    <row r="437" spans="1:12" x14ac:dyDescent="0.3">
      <c r="A437" s="54" t="s">
        <v>970</v>
      </c>
      <c r="B437" s="58" t="s">
        <v>354</v>
      </c>
      <c r="C437" s="55" t="s">
        <v>969</v>
      </c>
      <c r="D437" s="56"/>
      <c r="E437" s="56"/>
      <c r="F437" s="56"/>
      <c r="G437" s="56"/>
      <c r="H437" s="100">
        <v>47614355.719999999</v>
      </c>
      <c r="I437" s="100">
        <v>0</v>
      </c>
      <c r="J437" s="100">
        <v>5310289.6100000003</v>
      </c>
      <c r="K437" s="100">
        <v>52924645.329999998</v>
      </c>
      <c r="L437" s="57"/>
    </row>
    <row r="438" spans="1:12" x14ac:dyDescent="0.3">
      <c r="A438" s="54" t="s">
        <v>971</v>
      </c>
      <c r="B438" s="59" t="s">
        <v>354</v>
      </c>
      <c r="C438" s="60"/>
      <c r="D438" s="55" t="s">
        <v>969</v>
      </c>
      <c r="E438" s="56"/>
      <c r="F438" s="56"/>
      <c r="G438" s="56"/>
      <c r="H438" s="100">
        <v>47614355.719999999</v>
      </c>
      <c r="I438" s="100">
        <v>0</v>
      </c>
      <c r="J438" s="100">
        <v>5310289.6100000003</v>
      </c>
      <c r="K438" s="100">
        <v>52924645.329999998</v>
      </c>
      <c r="L438" s="57"/>
    </row>
    <row r="439" spans="1:12" x14ac:dyDescent="0.3">
      <c r="A439" s="54" t="s">
        <v>972</v>
      </c>
      <c r="B439" s="59" t="s">
        <v>354</v>
      </c>
      <c r="C439" s="60"/>
      <c r="D439" s="60"/>
      <c r="E439" s="55" t="s">
        <v>973</v>
      </c>
      <c r="F439" s="56"/>
      <c r="G439" s="56"/>
      <c r="H439" s="100">
        <v>44541825.420000002</v>
      </c>
      <c r="I439" s="100">
        <v>0</v>
      </c>
      <c r="J439" s="100">
        <v>4936172.84</v>
      </c>
      <c r="K439" s="100">
        <v>49477998.259999998</v>
      </c>
      <c r="L439" s="57"/>
    </row>
    <row r="440" spans="1:12" x14ac:dyDescent="0.3">
      <c r="A440" s="54" t="s">
        <v>974</v>
      </c>
      <c r="B440" s="59" t="s">
        <v>354</v>
      </c>
      <c r="C440" s="60"/>
      <c r="D440" s="60"/>
      <c r="E440" s="60"/>
      <c r="F440" s="55" t="s">
        <v>973</v>
      </c>
      <c r="G440" s="56"/>
      <c r="H440" s="100">
        <v>44541825.420000002</v>
      </c>
      <c r="I440" s="100">
        <v>0</v>
      </c>
      <c r="J440" s="100">
        <v>4936172.84</v>
      </c>
      <c r="K440" s="100">
        <v>49477998.259999998</v>
      </c>
      <c r="L440" s="57"/>
    </row>
    <row r="441" spans="1:12" x14ac:dyDescent="0.3">
      <c r="A441" s="61" t="s">
        <v>975</v>
      </c>
      <c r="B441" s="59" t="s">
        <v>354</v>
      </c>
      <c r="C441" s="60"/>
      <c r="D441" s="60"/>
      <c r="E441" s="60"/>
      <c r="F441" s="60"/>
      <c r="G441" s="62" t="s">
        <v>976</v>
      </c>
      <c r="H441" s="101">
        <v>44541825.420000002</v>
      </c>
      <c r="I441" s="101">
        <v>0</v>
      </c>
      <c r="J441" s="101">
        <v>4936172.84</v>
      </c>
      <c r="K441" s="101">
        <v>49477998.259999998</v>
      </c>
      <c r="L441" s="64"/>
    </row>
    <row r="442" spans="1:12" x14ac:dyDescent="0.3">
      <c r="A442" s="65" t="s">
        <v>354</v>
      </c>
      <c r="B442" s="59" t="s">
        <v>354</v>
      </c>
      <c r="C442" s="60"/>
      <c r="D442" s="60"/>
      <c r="E442" s="60"/>
      <c r="F442" s="60"/>
      <c r="G442" s="66" t="s">
        <v>354</v>
      </c>
      <c r="H442" s="102"/>
      <c r="I442" s="102"/>
      <c r="J442" s="102"/>
      <c r="K442" s="102"/>
      <c r="L442" s="68"/>
    </row>
    <row r="443" spans="1:12" x14ac:dyDescent="0.3">
      <c r="A443" s="54" t="s">
        <v>977</v>
      </c>
      <c r="B443" s="59" t="s">
        <v>354</v>
      </c>
      <c r="C443" s="60"/>
      <c r="D443" s="60"/>
      <c r="E443" s="55" t="s">
        <v>978</v>
      </c>
      <c r="F443" s="56"/>
      <c r="G443" s="56"/>
      <c r="H443" s="100">
        <v>599314.57999999996</v>
      </c>
      <c r="I443" s="100">
        <v>0</v>
      </c>
      <c r="J443" s="100">
        <v>5514.73</v>
      </c>
      <c r="K443" s="100">
        <v>604829.31000000006</v>
      </c>
      <c r="L443" s="57"/>
    </row>
    <row r="444" spans="1:12" x14ac:dyDescent="0.3">
      <c r="A444" s="54" t="s">
        <v>979</v>
      </c>
      <c r="B444" s="59" t="s">
        <v>354</v>
      </c>
      <c r="C444" s="60"/>
      <c r="D444" s="60"/>
      <c r="E444" s="60"/>
      <c r="F444" s="55" t="s">
        <v>980</v>
      </c>
      <c r="G444" s="56"/>
      <c r="H444" s="100">
        <v>40099.440000000002</v>
      </c>
      <c r="I444" s="100">
        <v>0</v>
      </c>
      <c r="J444" s="100">
        <v>0</v>
      </c>
      <c r="K444" s="100">
        <v>40099.440000000002</v>
      </c>
      <c r="L444" s="57"/>
    </row>
    <row r="445" spans="1:12" x14ac:dyDescent="0.3">
      <c r="A445" s="61" t="s">
        <v>981</v>
      </c>
      <c r="B445" s="59" t="s">
        <v>354</v>
      </c>
      <c r="C445" s="60"/>
      <c r="D445" s="60"/>
      <c r="E445" s="60"/>
      <c r="F445" s="60"/>
      <c r="G445" s="62" t="s">
        <v>982</v>
      </c>
      <c r="H445" s="101">
        <v>40099.440000000002</v>
      </c>
      <c r="I445" s="101">
        <v>0</v>
      </c>
      <c r="J445" s="101">
        <v>0</v>
      </c>
      <c r="K445" s="101">
        <v>40099.440000000002</v>
      </c>
      <c r="L445" s="64"/>
    </row>
    <row r="446" spans="1:12" x14ac:dyDescent="0.3">
      <c r="A446" s="65" t="s">
        <v>354</v>
      </c>
      <c r="B446" s="59" t="s">
        <v>354</v>
      </c>
      <c r="C446" s="60"/>
      <c r="D446" s="60"/>
      <c r="E446" s="60"/>
      <c r="F446" s="60"/>
      <c r="G446" s="66" t="s">
        <v>354</v>
      </c>
      <c r="H446" s="102"/>
      <c r="I446" s="102"/>
      <c r="J446" s="102"/>
      <c r="K446" s="102"/>
      <c r="L446" s="68"/>
    </row>
    <row r="447" spans="1:12" x14ac:dyDescent="0.3">
      <c r="A447" s="54" t="s">
        <v>983</v>
      </c>
      <c r="B447" s="59" t="s">
        <v>354</v>
      </c>
      <c r="C447" s="60"/>
      <c r="D447" s="60"/>
      <c r="E447" s="60"/>
      <c r="F447" s="55" t="s">
        <v>984</v>
      </c>
      <c r="G447" s="56"/>
      <c r="H447" s="100">
        <v>559215.14</v>
      </c>
      <c r="I447" s="100">
        <v>0</v>
      </c>
      <c r="J447" s="100">
        <v>5514.73</v>
      </c>
      <c r="K447" s="100">
        <v>564729.87</v>
      </c>
      <c r="L447" s="57"/>
    </row>
    <row r="448" spans="1:12" x14ac:dyDescent="0.3">
      <c r="A448" s="61" t="s">
        <v>985</v>
      </c>
      <c r="B448" s="59" t="s">
        <v>354</v>
      </c>
      <c r="C448" s="60"/>
      <c r="D448" s="60"/>
      <c r="E448" s="60"/>
      <c r="F448" s="60"/>
      <c r="G448" s="62" t="s">
        <v>986</v>
      </c>
      <c r="H448" s="101">
        <v>559215.14</v>
      </c>
      <c r="I448" s="101">
        <v>0</v>
      </c>
      <c r="J448" s="101">
        <v>5514.73</v>
      </c>
      <c r="K448" s="101">
        <v>564729.87</v>
      </c>
      <c r="L448" s="64"/>
    </row>
    <row r="449" spans="1:12" x14ac:dyDescent="0.3">
      <c r="A449" s="65" t="s">
        <v>354</v>
      </c>
      <c r="B449" s="59" t="s">
        <v>354</v>
      </c>
      <c r="C449" s="60"/>
      <c r="D449" s="60"/>
      <c r="E449" s="60"/>
      <c r="F449" s="60"/>
      <c r="G449" s="66" t="s">
        <v>354</v>
      </c>
      <c r="H449" s="102"/>
      <c r="I449" s="102"/>
      <c r="J449" s="102"/>
      <c r="K449" s="102"/>
      <c r="L449" s="68"/>
    </row>
    <row r="450" spans="1:12" x14ac:dyDescent="0.3">
      <c r="A450" s="54" t="s">
        <v>987</v>
      </c>
      <c r="B450" s="59" t="s">
        <v>354</v>
      </c>
      <c r="C450" s="60"/>
      <c r="D450" s="60"/>
      <c r="E450" s="55" t="s">
        <v>988</v>
      </c>
      <c r="F450" s="56"/>
      <c r="G450" s="56"/>
      <c r="H450" s="100">
        <v>2426888.0699999998</v>
      </c>
      <c r="I450" s="100">
        <v>0</v>
      </c>
      <c r="J450" s="100">
        <v>368602.04</v>
      </c>
      <c r="K450" s="100">
        <v>2795490.11</v>
      </c>
      <c r="L450" s="57"/>
    </row>
    <row r="451" spans="1:12" x14ac:dyDescent="0.3">
      <c r="A451" s="54" t="s">
        <v>989</v>
      </c>
      <c r="B451" s="59" t="s">
        <v>354</v>
      </c>
      <c r="C451" s="60"/>
      <c r="D451" s="60"/>
      <c r="E451" s="60"/>
      <c r="F451" s="55" t="s">
        <v>988</v>
      </c>
      <c r="G451" s="56"/>
      <c r="H451" s="100">
        <v>2426888.0699999998</v>
      </c>
      <c r="I451" s="100">
        <v>0</v>
      </c>
      <c r="J451" s="100">
        <v>368602.04</v>
      </c>
      <c r="K451" s="100">
        <v>2795490.11</v>
      </c>
      <c r="L451" s="57"/>
    </row>
    <row r="452" spans="1:12" x14ac:dyDescent="0.3">
      <c r="A452" s="61" t="s">
        <v>990</v>
      </c>
      <c r="B452" s="59" t="s">
        <v>354</v>
      </c>
      <c r="C452" s="60"/>
      <c r="D452" s="60"/>
      <c r="E452" s="60"/>
      <c r="F452" s="60"/>
      <c r="G452" s="62" t="s">
        <v>991</v>
      </c>
      <c r="H452" s="101">
        <v>2412836.7000000002</v>
      </c>
      <c r="I452" s="101">
        <v>0</v>
      </c>
      <c r="J452" s="101">
        <v>368600.53</v>
      </c>
      <c r="K452" s="101">
        <v>2781437.23</v>
      </c>
      <c r="L452" s="64"/>
    </row>
    <row r="453" spans="1:12" x14ac:dyDescent="0.3">
      <c r="A453" s="61" t="s">
        <v>992</v>
      </c>
      <c r="B453" s="59" t="s">
        <v>354</v>
      </c>
      <c r="C453" s="60"/>
      <c r="D453" s="60"/>
      <c r="E453" s="60"/>
      <c r="F453" s="60"/>
      <c r="G453" s="62" t="s">
        <v>993</v>
      </c>
      <c r="H453" s="101">
        <v>14051.37</v>
      </c>
      <c r="I453" s="101">
        <v>0</v>
      </c>
      <c r="J453" s="101">
        <v>1.51</v>
      </c>
      <c r="K453" s="101">
        <v>14052.88</v>
      </c>
      <c r="L453" s="64"/>
    </row>
    <row r="454" spans="1:12" x14ac:dyDescent="0.3">
      <c r="A454" s="65" t="s">
        <v>354</v>
      </c>
      <c r="B454" s="59" t="s">
        <v>354</v>
      </c>
      <c r="C454" s="60"/>
      <c r="D454" s="60"/>
      <c r="E454" s="60"/>
      <c r="F454" s="60"/>
      <c r="G454" s="66" t="s">
        <v>354</v>
      </c>
      <c r="H454" s="102"/>
      <c r="I454" s="102"/>
      <c r="J454" s="102"/>
      <c r="K454" s="102"/>
      <c r="L454" s="68"/>
    </row>
    <row r="455" spans="1:12" x14ac:dyDescent="0.3">
      <c r="A455" s="54" t="s">
        <v>994</v>
      </c>
      <c r="B455" s="59" t="s">
        <v>354</v>
      </c>
      <c r="C455" s="60"/>
      <c r="D455" s="60"/>
      <c r="E455" s="55" t="s">
        <v>995</v>
      </c>
      <c r="F455" s="56"/>
      <c r="G455" s="56"/>
      <c r="H455" s="100">
        <v>23204.54</v>
      </c>
      <c r="I455" s="100">
        <v>0</v>
      </c>
      <c r="J455" s="100">
        <v>0</v>
      </c>
      <c r="K455" s="100">
        <v>23204.54</v>
      </c>
      <c r="L455" s="57"/>
    </row>
    <row r="456" spans="1:12" x14ac:dyDescent="0.3">
      <c r="A456" s="54" t="s">
        <v>996</v>
      </c>
      <c r="B456" s="59" t="s">
        <v>354</v>
      </c>
      <c r="C456" s="60"/>
      <c r="D456" s="60"/>
      <c r="E456" s="60"/>
      <c r="F456" s="55" t="s">
        <v>995</v>
      </c>
      <c r="G456" s="56"/>
      <c r="H456" s="100">
        <v>23204.54</v>
      </c>
      <c r="I456" s="100">
        <v>0</v>
      </c>
      <c r="J456" s="100">
        <v>0</v>
      </c>
      <c r="K456" s="100">
        <v>23204.54</v>
      </c>
      <c r="L456" s="57"/>
    </row>
    <row r="457" spans="1:12" x14ac:dyDescent="0.3">
      <c r="A457" s="61" t="s">
        <v>997</v>
      </c>
      <c r="B457" s="59" t="s">
        <v>354</v>
      </c>
      <c r="C457" s="60"/>
      <c r="D457" s="60"/>
      <c r="E457" s="60"/>
      <c r="F457" s="60"/>
      <c r="G457" s="62" t="s">
        <v>998</v>
      </c>
      <c r="H457" s="101">
        <v>23204.54</v>
      </c>
      <c r="I457" s="101">
        <v>0</v>
      </c>
      <c r="J457" s="101">
        <v>0</v>
      </c>
      <c r="K457" s="101">
        <v>23204.54</v>
      </c>
      <c r="L457" s="64"/>
    </row>
    <row r="458" spans="1:12" x14ac:dyDescent="0.3">
      <c r="A458" s="65" t="s">
        <v>354</v>
      </c>
      <c r="B458" s="59" t="s">
        <v>354</v>
      </c>
      <c r="C458" s="60"/>
      <c r="D458" s="60"/>
      <c r="E458" s="60"/>
      <c r="F458" s="60"/>
      <c r="G458" s="66" t="s">
        <v>354</v>
      </c>
      <c r="H458" s="102"/>
      <c r="I458" s="102"/>
      <c r="J458" s="102"/>
      <c r="K458" s="102"/>
      <c r="L458" s="68"/>
    </row>
    <row r="459" spans="1:12" x14ac:dyDescent="0.3">
      <c r="A459" s="54" t="s">
        <v>999</v>
      </c>
      <c r="B459" s="59" t="s">
        <v>354</v>
      </c>
      <c r="C459" s="60"/>
      <c r="D459" s="60"/>
      <c r="E459" s="55" t="s">
        <v>1000</v>
      </c>
      <c r="F459" s="56"/>
      <c r="G459" s="56"/>
      <c r="H459" s="100">
        <v>11991.75</v>
      </c>
      <c r="I459" s="100">
        <v>0</v>
      </c>
      <c r="J459" s="100">
        <v>0</v>
      </c>
      <c r="K459" s="100">
        <v>11991.75</v>
      </c>
      <c r="L459" s="57"/>
    </row>
    <row r="460" spans="1:12" x14ac:dyDescent="0.3">
      <c r="A460" s="54" t="s">
        <v>1001</v>
      </c>
      <c r="B460" s="59" t="s">
        <v>354</v>
      </c>
      <c r="C460" s="60"/>
      <c r="D460" s="60"/>
      <c r="E460" s="60"/>
      <c r="F460" s="55" t="s">
        <v>1002</v>
      </c>
      <c r="G460" s="56"/>
      <c r="H460" s="100">
        <v>11991.75</v>
      </c>
      <c r="I460" s="100">
        <v>0</v>
      </c>
      <c r="J460" s="100">
        <v>0</v>
      </c>
      <c r="K460" s="100">
        <v>11991.75</v>
      </c>
      <c r="L460" s="57"/>
    </row>
    <row r="461" spans="1:12" x14ac:dyDescent="0.3">
      <c r="A461" s="61" t="s">
        <v>1003</v>
      </c>
      <c r="B461" s="59" t="s">
        <v>354</v>
      </c>
      <c r="C461" s="60"/>
      <c r="D461" s="60"/>
      <c r="E461" s="60"/>
      <c r="F461" s="60"/>
      <c r="G461" s="62" t="s">
        <v>1004</v>
      </c>
      <c r="H461" s="101">
        <v>11991.75</v>
      </c>
      <c r="I461" s="101">
        <v>0</v>
      </c>
      <c r="J461" s="101">
        <v>0</v>
      </c>
      <c r="K461" s="101">
        <v>11991.75</v>
      </c>
      <c r="L461" s="64"/>
    </row>
    <row r="462" spans="1:12" x14ac:dyDescent="0.3">
      <c r="A462" s="65" t="s">
        <v>354</v>
      </c>
      <c r="B462" s="59" t="s">
        <v>354</v>
      </c>
      <c r="C462" s="60"/>
      <c r="D462" s="60"/>
      <c r="E462" s="60"/>
      <c r="F462" s="60"/>
      <c r="G462" s="66" t="s">
        <v>354</v>
      </c>
      <c r="H462" s="102"/>
      <c r="I462" s="102"/>
      <c r="J462" s="102"/>
      <c r="K462" s="102"/>
      <c r="L462" s="68"/>
    </row>
    <row r="463" spans="1:12" x14ac:dyDescent="0.3">
      <c r="A463" s="54" t="s">
        <v>1005</v>
      </c>
      <c r="B463" s="59" t="s">
        <v>354</v>
      </c>
      <c r="C463" s="60"/>
      <c r="D463" s="60"/>
      <c r="E463" s="55" t="s">
        <v>959</v>
      </c>
      <c r="F463" s="56"/>
      <c r="G463" s="56"/>
      <c r="H463" s="100">
        <v>11131.36</v>
      </c>
      <c r="I463" s="100">
        <v>0</v>
      </c>
      <c r="J463" s="100">
        <v>0</v>
      </c>
      <c r="K463" s="100">
        <v>11131.36</v>
      </c>
      <c r="L463" s="57"/>
    </row>
    <row r="464" spans="1:12" x14ac:dyDescent="0.3">
      <c r="A464" s="54" t="s">
        <v>1006</v>
      </c>
      <c r="B464" s="59" t="s">
        <v>354</v>
      </c>
      <c r="C464" s="60"/>
      <c r="D464" s="60"/>
      <c r="E464" s="60"/>
      <c r="F464" s="55" t="s">
        <v>959</v>
      </c>
      <c r="G464" s="56"/>
      <c r="H464" s="100">
        <v>11131.36</v>
      </c>
      <c r="I464" s="100">
        <v>0</v>
      </c>
      <c r="J464" s="100">
        <v>0</v>
      </c>
      <c r="K464" s="100">
        <v>11131.36</v>
      </c>
      <c r="L464" s="57"/>
    </row>
    <row r="465" spans="1:12" x14ac:dyDescent="0.3">
      <c r="A465" s="61" t="s">
        <v>1007</v>
      </c>
      <c r="B465" s="59" t="s">
        <v>354</v>
      </c>
      <c r="C465" s="60"/>
      <c r="D465" s="60"/>
      <c r="E465" s="60"/>
      <c r="F465" s="60"/>
      <c r="G465" s="62" t="s">
        <v>964</v>
      </c>
      <c r="H465" s="101">
        <v>11131.36</v>
      </c>
      <c r="I465" s="101">
        <v>0</v>
      </c>
      <c r="J465" s="101">
        <v>0</v>
      </c>
      <c r="K465" s="101">
        <v>11131.36</v>
      </c>
      <c r="L465" s="64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EE662-33E7-4030-B1B7-546C69BE70C2}">
  <dimension ref="A1:M459"/>
  <sheetViews>
    <sheetView topLeftCell="A372" workbookViewId="0">
      <selection activeCell="L405" sqref="L405"/>
    </sheetView>
  </sheetViews>
  <sheetFormatPr defaultRowHeight="14.4" x14ac:dyDescent="0.3"/>
  <cols>
    <col min="1" max="1" width="16" bestFit="1" customWidth="1"/>
    <col min="2" max="6" width="1.88671875" customWidth="1"/>
    <col min="7" max="7" width="51.33203125" bestFit="1" customWidth="1"/>
    <col min="8" max="8" width="15" style="104" bestFit="1" customWidth="1"/>
    <col min="9" max="11" width="14.33203125" style="104" bestFit="1" customWidth="1"/>
    <col min="12" max="13" width="13.33203125" bestFit="1" customWidth="1"/>
    <col min="257" max="257" width="16" bestFit="1" customWidth="1"/>
    <col min="258" max="262" width="1.88671875" customWidth="1"/>
    <col min="263" max="263" width="51.33203125" bestFit="1" customWidth="1"/>
    <col min="264" max="264" width="15" bestFit="1" customWidth="1"/>
    <col min="265" max="267" width="14.33203125" bestFit="1" customWidth="1"/>
    <col min="268" max="268" width="7.109375" customWidth="1"/>
    <col min="513" max="513" width="16" bestFit="1" customWidth="1"/>
    <col min="514" max="518" width="1.88671875" customWidth="1"/>
    <col min="519" max="519" width="51.33203125" bestFit="1" customWidth="1"/>
    <col min="520" max="520" width="15" bestFit="1" customWidth="1"/>
    <col min="521" max="523" width="14.33203125" bestFit="1" customWidth="1"/>
    <col min="524" max="524" width="7.109375" customWidth="1"/>
    <col min="769" max="769" width="16" bestFit="1" customWidth="1"/>
    <col min="770" max="774" width="1.88671875" customWidth="1"/>
    <col min="775" max="775" width="51.33203125" bestFit="1" customWidth="1"/>
    <col min="776" max="776" width="15" bestFit="1" customWidth="1"/>
    <col min="777" max="779" width="14.33203125" bestFit="1" customWidth="1"/>
    <col min="780" max="780" width="7.109375" customWidth="1"/>
    <col min="1025" max="1025" width="16" bestFit="1" customWidth="1"/>
    <col min="1026" max="1030" width="1.88671875" customWidth="1"/>
    <col min="1031" max="1031" width="51.33203125" bestFit="1" customWidth="1"/>
    <col min="1032" max="1032" width="15" bestFit="1" customWidth="1"/>
    <col min="1033" max="1035" width="14.33203125" bestFit="1" customWidth="1"/>
    <col min="1036" max="1036" width="7.109375" customWidth="1"/>
    <col min="1281" max="1281" width="16" bestFit="1" customWidth="1"/>
    <col min="1282" max="1286" width="1.88671875" customWidth="1"/>
    <col min="1287" max="1287" width="51.33203125" bestFit="1" customWidth="1"/>
    <col min="1288" max="1288" width="15" bestFit="1" customWidth="1"/>
    <col min="1289" max="1291" width="14.33203125" bestFit="1" customWidth="1"/>
    <col min="1292" max="1292" width="7.109375" customWidth="1"/>
    <col min="1537" max="1537" width="16" bestFit="1" customWidth="1"/>
    <col min="1538" max="1542" width="1.88671875" customWidth="1"/>
    <col min="1543" max="1543" width="51.33203125" bestFit="1" customWidth="1"/>
    <col min="1544" max="1544" width="15" bestFit="1" customWidth="1"/>
    <col min="1545" max="1547" width="14.33203125" bestFit="1" customWidth="1"/>
    <col min="1548" max="1548" width="7.109375" customWidth="1"/>
    <col min="1793" max="1793" width="16" bestFit="1" customWidth="1"/>
    <col min="1794" max="1798" width="1.88671875" customWidth="1"/>
    <col min="1799" max="1799" width="51.33203125" bestFit="1" customWidth="1"/>
    <col min="1800" max="1800" width="15" bestFit="1" customWidth="1"/>
    <col min="1801" max="1803" width="14.33203125" bestFit="1" customWidth="1"/>
    <col min="1804" max="1804" width="7.109375" customWidth="1"/>
    <col min="2049" max="2049" width="16" bestFit="1" customWidth="1"/>
    <col min="2050" max="2054" width="1.88671875" customWidth="1"/>
    <col min="2055" max="2055" width="51.33203125" bestFit="1" customWidth="1"/>
    <col min="2056" max="2056" width="15" bestFit="1" customWidth="1"/>
    <col min="2057" max="2059" width="14.33203125" bestFit="1" customWidth="1"/>
    <col min="2060" max="2060" width="7.109375" customWidth="1"/>
    <col min="2305" max="2305" width="16" bestFit="1" customWidth="1"/>
    <col min="2306" max="2310" width="1.88671875" customWidth="1"/>
    <col min="2311" max="2311" width="51.33203125" bestFit="1" customWidth="1"/>
    <col min="2312" max="2312" width="15" bestFit="1" customWidth="1"/>
    <col min="2313" max="2315" width="14.33203125" bestFit="1" customWidth="1"/>
    <col min="2316" max="2316" width="7.109375" customWidth="1"/>
    <col min="2561" max="2561" width="16" bestFit="1" customWidth="1"/>
    <col min="2562" max="2566" width="1.88671875" customWidth="1"/>
    <col min="2567" max="2567" width="51.33203125" bestFit="1" customWidth="1"/>
    <col min="2568" max="2568" width="15" bestFit="1" customWidth="1"/>
    <col min="2569" max="2571" width="14.33203125" bestFit="1" customWidth="1"/>
    <col min="2572" max="2572" width="7.109375" customWidth="1"/>
    <col min="2817" max="2817" width="16" bestFit="1" customWidth="1"/>
    <col min="2818" max="2822" width="1.88671875" customWidth="1"/>
    <col min="2823" max="2823" width="51.33203125" bestFit="1" customWidth="1"/>
    <col min="2824" max="2824" width="15" bestFit="1" customWidth="1"/>
    <col min="2825" max="2827" width="14.33203125" bestFit="1" customWidth="1"/>
    <col min="2828" max="2828" width="7.109375" customWidth="1"/>
    <col min="3073" max="3073" width="16" bestFit="1" customWidth="1"/>
    <col min="3074" max="3078" width="1.88671875" customWidth="1"/>
    <col min="3079" max="3079" width="51.33203125" bestFit="1" customWidth="1"/>
    <col min="3080" max="3080" width="15" bestFit="1" customWidth="1"/>
    <col min="3081" max="3083" width="14.33203125" bestFit="1" customWidth="1"/>
    <col min="3084" max="3084" width="7.109375" customWidth="1"/>
    <col min="3329" max="3329" width="16" bestFit="1" customWidth="1"/>
    <col min="3330" max="3334" width="1.88671875" customWidth="1"/>
    <col min="3335" max="3335" width="51.33203125" bestFit="1" customWidth="1"/>
    <col min="3336" max="3336" width="15" bestFit="1" customWidth="1"/>
    <col min="3337" max="3339" width="14.33203125" bestFit="1" customWidth="1"/>
    <col min="3340" max="3340" width="7.109375" customWidth="1"/>
    <col min="3585" max="3585" width="16" bestFit="1" customWidth="1"/>
    <col min="3586" max="3590" width="1.88671875" customWidth="1"/>
    <col min="3591" max="3591" width="51.33203125" bestFit="1" customWidth="1"/>
    <col min="3592" max="3592" width="15" bestFit="1" customWidth="1"/>
    <col min="3593" max="3595" width="14.33203125" bestFit="1" customWidth="1"/>
    <col min="3596" max="3596" width="7.109375" customWidth="1"/>
    <col min="3841" max="3841" width="16" bestFit="1" customWidth="1"/>
    <col min="3842" max="3846" width="1.88671875" customWidth="1"/>
    <col min="3847" max="3847" width="51.33203125" bestFit="1" customWidth="1"/>
    <col min="3848" max="3848" width="15" bestFit="1" customWidth="1"/>
    <col min="3849" max="3851" width="14.33203125" bestFit="1" customWidth="1"/>
    <col min="3852" max="3852" width="7.109375" customWidth="1"/>
    <col min="4097" max="4097" width="16" bestFit="1" customWidth="1"/>
    <col min="4098" max="4102" width="1.88671875" customWidth="1"/>
    <col min="4103" max="4103" width="51.33203125" bestFit="1" customWidth="1"/>
    <col min="4104" max="4104" width="15" bestFit="1" customWidth="1"/>
    <col min="4105" max="4107" width="14.33203125" bestFit="1" customWidth="1"/>
    <col min="4108" max="4108" width="7.109375" customWidth="1"/>
    <col min="4353" max="4353" width="16" bestFit="1" customWidth="1"/>
    <col min="4354" max="4358" width="1.88671875" customWidth="1"/>
    <col min="4359" max="4359" width="51.33203125" bestFit="1" customWidth="1"/>
    <col min="4360" max="4360" width="15" bestFit="1" customWidth="1"/>
    <col min="4361" max="4363" width="14.33203125" bestFit="1" customWidth="1"/>
    <col min="4364" max="4364" width="7.109375" customWidth="1"/>
    <col min="4609" max="4609" width="16" bestFit="1" customWidth="1"/>
    <col min="4610" max="4614" width="1.88671875" customWidth="1"/>
    <col min="4615" max="4615" width="51.33203125" bestFit="1" customWidth="1"/>
    <col min="4616" max="4616" width="15" bestFit="1" customWidth="1"/>
    <col min="4617" max="4619" width="14.33203125" bestFit="1" customWidth="1"/>
    <col min="4620" max="4620" width="7.109375" customWidth="1"/>
    <col min="4865" max="4865" width="16" bestFit="1" customWidth="1"/>
    <col min="4866" max="4870" width="1.88671875" customWidth="1"/>
    <col min="4871" max="4871" width="51.33203125" bestFit="1" customWidth="1"/>
    <col min="4872" max="4872" width="15" bestFit="1" customWidth="1"/>
    <col min="4873" max="4875" width="14.33203125" bestFit="1" customWidth="1"/>
    <col min="4876" max="4876" width="7.109375" customWidth="1"/>
    <col min="5121" max="5121" width="16" bestFit="1" customWidth="1"/>
    <col min="5122" max="5126" width="1.88671875" customWidth="1"/>
    <col min="5127" max="5127" width="51.33203125" bestFit="1" customWidth="1"/>
    <col min="5128" max="5128" width="15" bestFit="1" customWidth="1"/>
    <col min="5129" max="5131" width="14.33203125" bestFit="1" customWidth="1"/>
    <col min="5132" max="5132" width="7.109375" customWidth="1"/>
    <col min="5377" max="5377" width="16" bestFit="1" customWidth="1"/>
    <col min="5378" max="5382" width="1.88671875" customWidth="1"/>
    <col min="5383" max="5383" width="51.33203125" bestFit="1" customWidth="1"/>
    <col min="5384" max="5384" width="15" bestFit="1" customWidth="1"/>
    <col min="5385" max="5387" width="14.33203125" bestFit="1" customWidth="1"/>
    <col min="5388" max="5388" width="7.109375" customWidth="1"/>
    <col min="5633" max="5633" width="16" bestFit="1" customWidth="1"/>
    <col min="5634" max="5638" width="1.88671875" customWidth="1"/>
    <col min="5639" max="5639" width="51.33203125" bestFit="1" customWidth="1"/>
    <col min="5640" max="5640" width="15" bestFit="1" customWidth="1"/>
    <col min="5641" max="5643" width="14.33203125" bestFit="1" customWidth="1"/>
    <col min="5644" max="5644" width="7.109375" customWidth="1"/>
    <col min="5889" max="5889" width="16" bestFit="1" customWidth="1"/>
    <col min="5890" max="5894" width="1.88671875" customWidth="1"/>
    <col min="5895" max="5895" width="51.33203125" bestFit="1" customWidth="1"/>
    <col min="5896" max="5896" width="15" bestFit="1" customWidth="1"/>
    <col min="5897" max="5899" width="14.33203125" bestFit="1" customWidth="1"/>
    <col min="5900" max="5900" width="7.109375" customWidth="1"/>
    <col min="6145" max="6145" width="16" bestFit="1" customWidth="1"/>
    <col min="6146" max="6150" width="1.88671875" customWidth="1"/>
    <col min="6151" max="6151" width="51.33203125" bestFit="1" customWidth="1"/>
    <col min="6152" max="6152" width="15" bestFit="1" customWidth="1"/>
    <col min="6153" max="6155" width="14.33203125" bestFit="1" customWidth="1"/>
    <col min="6156" max="6156" width="7.109375" customWidth="1"/>
    <col min="6401" max="6401" width="16" bestFit="1" customWidth="1"/>
    <col min="6402" max="6406" width="1.88671875" customWidth="1"/>
    <col min="6407" max="6407" width="51.33203125" bestFit="1" customWidth="1"/>
    <col min="6408" max="6408" width="15" bestFit="1" customWidth="1"/>
    <col min="6409" max="6411" width="14.33203125" bestFit="1" customWidth="1"/>
    <col min="6412" max="6412" width="7.109375" customWidth="1"/>
    <col min="6657" max="6657" width="16" bestFit="1" customWidth="1"/>
    <col min="6658" max="6662" width="1.88671875" customWidth="1"/>
    <col min="6663" max="6663" width="51.33203125" bestFit="1" customWidth="1"/>
    <col min="6664" max="6664" width="15" bestFit="1" customWidth="1"/>
    <col min="6665" max="6667" width="14.33203125" bestFit="1" customWidth="1"/>
    <col min="6668" max="6668" width="7.109375" customWidth="1"/>
    <col min="6913" max="6913" width="16" bestFit="1" customWidth="1"/>
    <col min="6914" max="6918" width="1.88671875" customWidth="1"/>
    <col min="6919" max="6919" width="51.33203125" bestFit="1" customWidth="1"/>
    <col min="6920" max="6920" width="15" bestFit="1" customWidth="1"/>
    <col min="6921" max="6923" width="14.33203125" bestFit="1" customWidth="1"/>
    <col min="6924" max="6924" width="7.109375" customWidth="1"/>
    <col min="7169" max="7169" width="16" bestFit="1" customWidth="1"/>
    <col min="7170" max="7174" width="1.88671875" customWidth="1"/>
    <col min="7175" max="7175" width="51.33203125" bestFit="1" customWidth="1"/>
    <col min="7176" max="7176" width="15" bestFit="1" customWidth="1"/>
    <col min="7177" max="7179" width="14.33203125" bestFit="1" customWidth="1"/>
    <col min="7180" max="7180" width="7.109375" customWidth="1"/>
    <col min="7425" max="7425" width="16" bestFit="1" customWidth="1"/>
    <col min="7426" max="7430" width="1.88671875" customWidth="1"/>
    <col min="7431" max="7431" width="51.33203125" bestFit="1" customWidth="1"/>
    <col min="7432" max="7432" width="15" bestFit="1" customWidth="1"/>
    <col min="7433" max="7435" width="14.33203125" bestFit="1" customWidth="1"/>
    <col min="7436" max="7436" width="7.109375" customWidth="1"/>
    <col min="7681" max="7681" width="16" bestFit="1" customWidth="1"/>
    <col min="7682" max="7686" width="1.88671875" customWidth="1"/>
    <col min="7687" max="7687" width="51.33203125" bestFit="1" customWidth="1"/>
    <col min="7688" max="7688" width="15" bestFit="1" customWidth="1"/>
    <col min="7689" max="7691" width="14.33203125" bestFit="1" customWidth="1"/>
    <col min="7692" max="7692" width="7.109375" customWidth="1"/>
    <col min="7937" max="7937" width="16" bestFit="1" customWidth="1"/>
    <col min="7938" max="7942" width="1.88671875" customWidth="1"/>
    <col min="7943" max="7943" width="51.33203125" bestFit="1" customWidth="1"/>
    <col min="7944" max="7944" width="15" bestFit="1" customWidth="1"/>
    <col min="7945" max="7947" width="14.33203125" bestFit="1" customWidth="1"/>
    <col min="7948" max="7948" width="7.109375" customWidth="1"/>
    <col min="8193" max="8193" width="16" bestFit="1" customWidth="1"/>
    <col min="8194" max="8198" width="1.88671875" customWidth="1"/>
    <col min="8199" max="8199" width="51.33203125" bestFit="1" customWidth="1"/>
    <col min="8200" max="8200" width="15" bestFit="1" customWidth="1"/>
    <col min="8201" max="8203" width="14.33203125" bestFit="1" customWidth="1"/>
    <col min="8204" max="8204" width="7.109375" customWidth="1"/>
    <col min="8449" max="8449" width="16" bestFit="1" customWidth="1"/>
    <col min="8450" max="8454" width="1.88671875" customWidth="1"/>
    <col min="8455" max="8455" width="51.33203125" bestFit="1" customWidth="1"/>
    <col min="8456" max="8456" width="15" bestFit="1" customWidth="1"/>
    <col min="8457" max="8459" width="14.33203125" bestFit="1" customWidth="1"/>
    <col min="8460" max="8460" width="7.109375" customWidth="1"/>
    <col min="8705" max="8705" width="16" bestFit="1" customWidth="1"/>
    <col min="8706" max="8710" width="1.88671875" customWidth="1"/>
    <col min="8711" max="8711" width="51.33203125" bestFit="1" customWidth="1"/>
    <col min="8712" max="8712" width="15" bestFit="1" customWidth="1"/>
    <col min="8713" max="8715" width="14.33203125" bestFit="1" customWidth="1"/>
    <col min="8716" max="8716" width="7.109375" customWidth="1"/>
    <col min="8961" max="8961" width="16" bestFit="1" customWidth="1"/>
    <col min="8962" max="8966" width="1.88671875" customWidth="1"/>
    <col min="8967" max="8967" width="51.33203125" bestFit="1" customWidth="1"/>
    <col min="8968" max="8968" width="15" bestFit="1" customWidth="1"/>
    <col min="8969" max="8971" width="14.33203125" bestFit="1" customWidth="1"/>
    <col min="8972" max="8972" width="7.109375" customWidth="1"/>
    <col min="9217" max="9217" width="16" bestFit="1" customWidth="1"/>
    <col min="9218" max="9222" width="1.88671875" customWidth="1"/>
    <col min="9223" max="9223" width="51.33203125" bestFit="1" customWidth="1"/>
    <col min="9224" max="9224" width="15" bestFit="1" customWidth="1"/>
    <col min="9225" max="9227" width="14.33203125" bestFit="1" customWidth="1"/>
    <col min="9228" max="9228" width="7.109375" customWidth="1"/>
    <col min="9473" max="9473" width="16" bestFit="1" customWidth="1"/>
    <col min="9474" max="9478" width="1.88671875" customWidth="1"/>
    <col min="9479" max="9479" width="51.33203125" bestFit="1" customWidth="1"/>
    <col min="9480" max="9480" width="15" bestFit="1" customWidth="1"/>
    <col min="9481" max="9483" width="14.33203125" bestFit="1" customWidth="1"/>
    <col min="9484" max="9484" width="7.109375" customWidth="1"/>
    <col min="9729" max="9729" width="16" bestFit="1" customWidth="1"/>
    <col min="9730" max="9734" width="1.88671875" customWidth="1"/>
    <col min="9735" max="9735" width="51.33203125" bestFit="1" customWidth="1"/>
    <col min="9736" max="9736" width="15" bestFit="1" customWidth="1"/>
    <col min="9737" max="9739" width="14.33203125" bestFit="1" customWidth="1"/>
    <col min="9740" max="9740" width="7.109375" customWidth="1"/>
    <col min="9985" max="9985" width="16" bestFit="1" customWidth="1"/>
    <col min="9986" max="9990" width="1.88671875" customWidth="1"/>
    <col min="9991" max="9991" width="51.33203125" bestFit="1" customWidth="1"/>
    <col min="9992" max="9992" width="15" bestFit="1" customWidth="1"/>
    <col min="9993" max="9995" width="14.33203125" bestFit="1" customWidth="1"/>
    <col min="9996" max="9996" width="7.109375" customWidth="1"/>
    <col min="10241" max="10241" width="16" bestFit="1" customWidth="1"/>
    <col min="10242" max="10246" width="1.88671875" customWidth="1"/>
    <col min="10247" max="10247" width="51.33203125" bestFit="1" customWidth="1"/>
    <col min="10248" max="10248" width="15" bestFit="1" customWidth="1"/>
    <col min="10249" max="10251" width="14.33203125" bestFit="1" customWidth="1"/>
    <col min="10252" max="10252" width="7.109375" customWidth="1"/>
    <col min="10497" max="10497" width="16" bestFit="1" customWidth="1"/>
    <col min="10498" max="10502" width="1.88671875" customWidth="1"/>
    <col min="10503" max="10503" width="51.33203125" bestFit="1" customWidth="1"/>
    <col min="10504" max="10504" width="15" bestFit="1" customWidth="1"/>
    <col min="10505" max="10507" width="14.33203125" bestFit="1" customWidth="1"/>
    <col min="10508" max="10508" width="7.109375" customWidth="1"/>
    <col min="10753" max="10753" width="16" bestFit="1" customWidth="1"/>
    <col min="10754" max="10758" width="1.88671875" customWidth="1"/>
    <col min="10759" max="10759" width="51.33203125" bestFit="1" customWidth="1"/>
    <col min="10760" max="10760" width="15" bestFit="1" customWidth="1"/>
    <col min="10761" max="10763" width="14.33203125" bestFit="1" customWidth="1"/>
    <col min="10764" max="10764" width="7.109375" customWidth="1"/>
    <col min="11009" max="11009" width="16" bestFit="1" customWidth="1"/>
    <col min="11010" max="11014" width="1.88671875" customWidth="1"/>
    <col min="11015" max="11015" width="51.33203125" bestFit="1" customWidth="1"/>
    <col min="11016" max="11016" width="15" bestFit="1" customWidth="1"/>
    <col min="11017" max="11019" width="14.33203125" bestFit="1" customWidth="1"/>
    <col min="11020" max="11020" width="7.109375" customWidth="1"/>
    <col min="11265" max="11265" width="16" bestFit="1" customWidth="1"/>
    <col min="11266" max="11270" width="1.88671875" customWidth="1"/>
    <col min="11271" max="11271" width="51.33203125" bestFit="1" customWidth="1"/>
    <col min="11272" max="11272" width="15" bestFit="1" customWidth="1"/>
    <col min="11273" max="11275" width="14.33203125" bestFit="1" customWidth="1"/>
    <col min="11276" max="11276" width="7.109375" customWidth="1"/>
    <col min="11521" max="11521" width="16" bestFit="1" customWidth="1"/>
    <col min="11522" max="11526" width="1.88671875" customWidth="1"/>
    <col min="11527" max="11527" width="51.33203125" bestFit="1" customWidth="1"/>
    <col min="11528" max="11528" width="15" bestFit="1" customWidth="1"/>
    <col min="11529" max="11531" width="14.33203125" bestFit="1" customWidth="1"/>
    <col min="11532" max="11532" width="7.109375" customWidth="1"/>
    <col min="11777" max="11777" width="16" bestFit="1" customWidth="1"/>
    <col min="11778" max="11782" width="1.88671875" customWidth="1"/>
    <col min="11783" max="11783" width="51.33203125" bestFit="1" customWidth="1"/>
    <col min="11784" max="11784" width="15" bestFit="1" customWidth="1"/>
    <col min="11785" max="11787" width="14.33203125" bestFit="1" customWidth="1"/>
    <col min="11788" max="11788" width="7.109375" customWidth="1"/>
    <col min="12033" max="12033" width="16" bestFit="1" customWidth="1"/>
    <col min="12034" max="12038" width="1.88671875" customWidth="1"/>
    <col min="12039" max="12039" width="51.33203125" bestFit="1" customWidth="1"/>
    <col min="12040" max="12040" width="15" bestFit="1" customWidth="1"/>
    <col min="12041" max="12043" width="14.33203125" bestFit="1" customWidth="1"/>
    <col min="12044" max="12044" width="7.109375" customWidth="1"/>
    <col min="12289" max="12289" width="16" bestFit="1" customWidth="1"/>
    <col min="12290" max="12294" width="1.88671875" customWidth="1"/>
    <col min="12295" max="12295" width="51.33203125" bestFit="1" customWidth="1"/>
    <col min="12296" max="12296" width="15" bestFit="1" customWidth="1"/>
    <col min="12297" max="12299" width="14.33203125" bestFit="1" customWidth="1"/>
    <col min="12300" max="12300" width="7.109375" customWidth="1"/>
    <col min="12545" max="12545" width="16" bestFit="1" customWidth="1"/>
    <col min="12546" max="12550" width="1.88671875" customWidth="1"/>
    <col min="12551" max="12551" width="51.33203125" bestFit="1" customWidth="1"/>
    <col min="12552" max="12552" width="15" bestFit="1" customWidth="1"/>
    <col min="12553" max="12555" width="14.33203125" bestFit="1" customWidth="1"/>
    <col min="12556" max="12556" width="7.109375" customWidth="1"/>
    <col min="12801" max="12801" width="16" bestFit="1" customWidth="1"/>
    <col min="12802" max="12806" width="1.88671875" customWidth="1"/>
    <col min="12807" max="12807" width="51.33203125" bestFit="1" customWidth="1"/>
    <col min="12808" max="12808" width="15" bestFit="1" customWidth="1"/>
    <col min="12809" max="12811" width="14.33203125" bestFit="1" customWidth="1"/>
    <col min="12812" max="12812" width="7.109375" customWidth="1"/>
    <col min="13057" max="13057" width="16" bestFit="1" customWidth="1"/>
    <col min="13058" max="13062" width="1.88671875" customWidth="1"/>
    <col min="13063" max="13063" width="51.33203125" bestFit="1" customWidth="1"/>
    <col min="13064" max="13064" width="15" bestFit="1" customWidth="1"/>
    <col min="13065" max="13067" width="14.33203125" bestFit="1" customWidth="1"/>
    <col min="13068" max="13068" width="7.109375" customWidth="1"/>
    <col min="13313" max="13313" width="16" bestFit="1" customWidth="1"/>
    <col min="13314" max="13318" width="1.88671875" customWidth="1"/>
    <col min="13319" max="13319" width="51.33203125" bestFit="1" customWidth="1"/>
    <col min="13320" max="13320" width="15" bestFit="1" customWidth="1"/>
    <col min="13321" max="13323" width="14.33203125" bestFit="1" customWidth="1"/>
    <col min="13324" max="13324" width="7.109375" customWidth="1"/>
    <col min="13569" max="13569" width="16" bestFit="1" customWidth="1"/>
    <col min="13570" max="13574" width="1.88671875" customWidth="1"/>
    <col min="13575" max="13575" width="51.33203125" bestFit="1" customWidth="1"/>
    <col min="13576" max="13576" width="15" bestFit="1" customWidth="1"/>
    <col min="13577" max="13579" width="14.33203125" bestFit="1" customWidth="1"/>
    <col min="13580" max="13580" width="7.109375" customWidth="1"/>
    <col min="13825" max="13825" width="16" bestFit="1" customWidth="1"/>
    <col min="13826" max="13830" width="1.88671875" customWidth="1"/>
    <col min="13831" max="13831" width="51.33203125" bestFit="1" customWidth="1"/>
    <col min="13832" max="13832" width="15" bestFit="1" customWidth="1"/>
    <col min="13833" max="13835" width="14.33203125" bestFit="1" customWidth="1"/>
    <col min="13836" max="13836" width="7.109375" customWidth="1"/>
    <col min="14081" max="14081" width="16" bestFit="1" customWidth="1"/>
    <col min="14082" max="14086" width="1.88671875" customWidth="1"/>
    <col min="14087" max="14087" width="51.33203125" bestFit="1" customWidth="1"/>
    <col min="14088" max="14088" width="15" bestFit="1" customWidth="1"/>
    <col min="14089" max="14091" width="14.33203125" bestFit="1" customWidth="1"/>
    <col min="14092" max="14092" width="7.109375" customWidth="1"/>
    <col min="14337" max="14337" width="16" bestFit="1" customWidth="1"/>
    <col min="14338" max="14342" width="1.88671875" customWidth="1"/>
    <col min="14343" max="14343" width="51.33203125" bestFit="1" customWidth="1"/>
    <col min="14344" max="14344" width="15" bestFit="1" customWidth="1"/>
    <col min="14345" max="14347" width="14.33203125" bestFit="1" customWidth="1"/>
    <col min="14348" max="14348" width="7.109375" customWidth="1"/>
    <col min="14593" max="14593" width="16" bestFit="1" customWidth="1"/>
    <col min="14594" max="14598" width="1.88671875" customWidth="1"/>
    <col min="14599" max="14599" width="51.33203125" bestFit="1" customWidth="1"/>
    <col min="14600" max="14600" width="15" bestFit="1" customWidth="1"/>
    <col min="14601" max="14603" width="14.33203125" bestFit="1" customWidth="1"/>
    <col min="14604" max="14604" width="7.109375" customWidth="1"/>
    <col min="14849" max="14849" width="16" bestFit="1" customWidth="1"/>
    <col min="14850" max="14854" width="1.88671875" customWidth="1"/>
    <col min="14855" max="14855" width="51.33203125" bestFit="1" customWidth="1"/>
    <col min="14856" max="14856" width="15" bestFit="1" customWidth="1"/>
    <col min="14857" max="14859" width="14.33203125" bestFit="1" customWidth="1"/>
    <col min="14860" max="14860" width="7.109375" customWidth="1"/>
    <col min="15105" max="15105" width="16" bestFit="1" customWidth="1"/>
    <col min="15106" max="15110" width="1.88671875" customWidth="1"/>
    <col min="15111" max="15111" width="51.33203125" bestFit="1" customWidth="1"/>
    <col min="15112" max="15112" width="15" bestFit="1" customWidth="1"/>
    <col min="15113" max="15115" width="14.33203125" bestFit="1" customWidth="1"/>
    <col min="15116" max="15116" width="7.109375" customWidth="1"/>
    <col min="15361" max="15361" width="16" bestFit="1" customWidth="1"/>
    <col min="15362" max="15366" width="1.88671875" customWidth="1"/>
    <col min="15367" max="15367" width="51.33203125" bestFit="1" customWidth="1"/>
    <col min="15368" max="15368" width="15" bestFit="1" customWidth="1"/>
    <col min="15369" max="15371" width="14.33203125" bestFit="1" customWidth="1"/>
    <col min="15372" max="15372" width="7.109375" customWidth="1"/>
    <col min="15617" max="15617" width="16" bestFit="1" customWidth="1"/>
    <col min="15618" max="15622" width="1.88671875" customWidth="1"/>
    <col min="15623" max="15623" width="51.33203125" bestFit="1" customWidth="1"/>
    <col min="15624" max="15624" width="15" bestFit="1" customWidth="1"/>
    <col min="15625" max="15627" width="14.33203125" bestFit="1" customWidth="1"/>
    <col min="15628" max="15628" width="7.109375" customWidth="1"/>
    <col min="15873" max="15873" width="16" bestFit="1" customWidth="1"/>
    <col min="15874" max="15878" width="1.88671875" customWidth="1"/>
    <col min="15879" max="15879" width="51.33203125" bestFit="1" customWidth="1"/>
    <col min="15880" max="15880" width="15" bestFit="1" customWidth="1"/>
    <col min="15881" max="15883" width="14.33203125" bestFit="1" customWidth="1"/>
    <col min="15884" max="15884" width="7.109375" customWidth="1"/>
    <col min="16129" max="16129" width="16" bestFit="1" customWidth="1"/>
    <col min="16130" max="16134" width="1.88671875" customWidth="1"/>
    <col min="16135" max="16135" width="51.33203125" bestFit="1" customWidth="1"/>
    <col min="16136" max="16136" width="15" bestFit="1" customWidth="1"/>
    <col min="16137" max="16139" width="14.33203125" bestFit="1" customWidth="1"/>
    <col min="16140" max="16140" width="7.109375" customWidth="1"/>
  </cols>
  <sheetData>
    <row r="1" spans="1:12" x14ac:dyDescent="0.3">
      <c r="A1" s="93" t="s">
        <v>345</v>
      </c>
      <c r="B1" s="94" t="s">
        <v>346</v>
      </c>
      <c r="C1" s="95"/>
      <c r="D1" s="95"/>
      <c r="E1" s="95"/>
      <c r="F1" s="95"/>
      <c r="G1" s="95"/>
      <c r="H1" s="96" t="s">
        <v>347</v>
      </c>
      <c r="I1" s="96" t="s">
        <v>348</v>
      </c>
      <c r="J1" s="96" t="s">
        <v>349</v>
      </c>
      <c r="K1" s="96" t="s">
        <v>350</v>
      </c>
      <c r="L1" s="97"/>
    </row>
    <row r="2" spans="1:12" x14ac:dyDescent="0.3">
      <c r="A2" s="51" t="s">
        <v>351</v>
      </c>
      <c r="B2" s="52"/>
      <c r="C2" s="52"/>
      <c r="D2" s="52"/>
      <c r="E2" s="52"/>
      <c r="F2" s="52"/>
      <c r="G2" s="52"/>
      <c r="H2" s="99"/>
      <c r="I2" s="99"/>
      <c r="J2" s="99"/>
      <c r="K2" s="99"/>
      <c r="L2" s="52"/>
    </row>
    <row r="3" spans="1:12" x14ac:dyDescent="0.3">
      <c r="A3" s="54" t="s">
        <v>26</v>
      </c>
      <c r="B3" s="55" t="s">
        <v>352</v>
      </c>
      <c r="C3" s="56"/>
      <c r="D3" s="56"/>
      <c r="E3" s="56"/>
      <c r="F3" s="56"/>
      <c r="G3" s="56"/>
      <c r="H3" s="100">
        <v>46843919.5</v>
      </c>
      <c r="I3" s="100">
        <v>24041410.129999999</v>
      </c>
      <c r="J3" s="100">
        <v>21018139.41</v>
      </c>
      <c r="K3" s="100">
        <v>49867190.219999999</v>
      </c>
      <c r="L3" s="57"/>
    </row>
    <row r="4" spans="1:12" x14ac:dyDescent="0.3">
      <c r="A4" s="54" t="s">
        <v>353</v>
      </c>
      <c r="B4" s="58" t="s">
        <v>354</v>
      </c>
      <c r="C4" s="55" t="s">
        <v>355</v>
      </c>
      <c r="D4" s="56"/>
      <c r="E4" s="56"/>
      <c r="F4" s="56"/>
      <c r="G4" s="56"/>
      <c r="H4" s="100">
        <v>32969477.870000001</v>
      </c>
      <c r="I4" s="100">
        <v>23553815.989999998</v>
      </c>
      <c r="J4" s="100">
        <v>20686099.129999999</v>
      </c>
      <c r="K4" s="100">
        <v>35837194.729999997</v>
      </c>
      <c r="L4" s="57"/>
    </row>
    <row r="5" spans="1:12" x14ac:dyDescent="0.3">
      <c r="A5" s="54" t="s">
        <v>356</v>
      </c>
      <c r="B5" s="59" t="s">
        <v>354</v>
      </c>
      <c r="C5" s="60"/>
      <c r="D5" s="55" t="s">
        <v>357</v>
      </c>
      <c r="E5" s="56"/>
      <c r="F5" s="56"/>
      <c r="G5" s="56"/>
      <c r="H5" s="100">
        <v>32902134.16</v>
      </c>
      <c r="I5" s="100">
        <v>22445228.370000001</v>
      </c>
      <c r="J5" s="100">
        <v>20352307.300000001</v>
      </c>
      <c r="K5" s="100">
        <v>34995055.229999997</v>
      </c>
      <c r="L5" s="57"/>
    </row>
    <row r="6" spans="1:12" x14ac:dyDescent="0.3">
      <c r="A6" s="54" t="s">
        <v>358</v>
      </c>
      <c r="B6" s="59" t="s">
        <v>354</v>
      </c>
      <c r="C6" s="60"/>
      <c r="D6" s="60"/>
      <c r="E6" s="55" t="s">
        <v>357</v>
      </c>
      <c r="F6" s="56"/>
      <c r="G6" s="56"/>
      <c r="H6" s="100">
        <v>32902134.16</v>
      </c>
      <c r="I6" s="100">
        <v>22445228.370000001</v>
      </c>
      <c r="J6" s="100">
        <v>20352307.300000001</v>
      </c>
      <c r="K6" s="100">
        <v>34995055.229999997</v>
      </c>
      <c r="L6" s="57"/>
    </row>
    <row r="7" spans="1:12" x14ac:dyDescent="0.3">
      <c r="A7" s="54" t="s">
        <v>359</v>
      </c>
      <c r="B7" s="59" t="s">
        <v>354</v>
      </c>
      <c r="C7" s="60"/>
      <c r="D7" s="60"/>
      <c r="E7" s="60"/>
      <c r="F7" s="55" t="s">
        <v>360</v>
      </c>
      <c r="G7" s="56"/>
      <c r="H7" s="100">
        <v>5000</v>
      </c>
      <c r="I7" s="100">
        <v>16884.16</v>
      </c>
      <c r="J7" s="100">
        <v>16884.16</v>
      </c>
      <c r="K7" s="100">
        <v>5000</v>
      </c>
      <c r="L7" s="57"/>
    </row>
    <row r="8" spans="1:12" x14ac:dyDescent="0.3">
      <c r="A8" s="61" t="s">
        <v>361</v>
      </c>
      <c r="B8" s="59" t="s">
        <v>354</v>
      </c>
      <c r="C8" s="60"/>
      <c r="D8" s="60"/>
      <c r="E8" s="60"/>
      <c r="F8" s="60"/>
      <c r="G8" s="62" t="s">
        <v>362</v>
      </c>
      <c r="H8" s="101">
        <v>5000</v>
      </c>
      <c r="I8" s="101">
        <v>16884.16</v>
      </c>
      <c r="J8" s="101">
        <v>16884.16</v>
      </c>
      <c r="K8" s="101">
        <v>5000</v>
      </c>
      <c r="L8" s="64"/>
    </row>
    <row r="9" spans="1:12" x14ac:dyDescent="0.3">
      <c r="A9" s="65" t="s">
        <v>354</v>
      </c>
      <c r="B9" s="59" t="s">
        <v>354</v>
      </c>
      <c r="C9" s="60"/>
      <c r="D9" s="60"/>
      <c r="E9" s="60"/>
      <c r="F9" s="60"/>
      <c r="G9" s="66" t="s">
        <v>354</v>
      </c>
      <c r="H9" s="102"/>
      <c r="I9" s="102"/>
      <c r="J9" s="102"/>
      <c r="K9" s="102"/>
      <c r="L9" s="68"/>
    </row>
    <row r="10" spans="1:12" x14ac:dyDescent="0.3">
      <c r="A10" s="54" t="s">
        <v>363</v>
      </c>
      <c r="B10" s="59" t="s">
        <v>354</v>
      </c>
      <c r="C10" s="60"/>
      <c r="D10" s="60"/>
      <c r="E10" s="60"/>
      <c r="F10" s="55" t="s">
        <v>364</v>
      </c>
      <c r="G10" s="56"/>
      <c r="H10" s="100">
        <v>46365.21</v>
      </c>
      <c r="I10" s="100">
        <v>14601316.289999999</v>
      </c>
      <c r="J10" s="100">
        <v>14616462.15</v>
      </c>
      <c r="K10" s="100">
        <v>31219.35</v>
      </c>
      <c r="L10" s="57"/>
    </row>
    <row r="11" spans="1:12" x14ac:dyDescent="0.3">
      <c r="A11" s="61" t="s">
        <v>365</v>
      </c>
      <c r="B11" s="59" t="s">
        <v>354</v>
      </c>
      <c r="C11" s="60"/>
      <c r="D11" s="60"/>
      <c r="E11" s="60"/>
      <c r="F11" s="60"/>
      <c r="G11" s="62" t="s">
        <v>366</v>
      </c>
      <c r="H11" s="101">
        <v>45747.65</v>
      </c>
      <c r="I11" s="101">
        <v>14267625.359999999</v>
      </c>
      <c r="J11" s="101">
        <v>14282396.15</v>
      </c>
      <c r="K11" s="101">
        <v>30976.86</v>
      </c>
      <c r="L11" s="64"/>
    </row>
    <row r="12" spans="1:12" x14ac:dyDescent="0.3">
      <c r="A12" s="61" t="s">
        <v>367</v>
      </c>
      <c r="B12" s="59" t="s">
        <v>354</v>
      </c>
      <c r="C12" s="60"/>
      <c r="D12" s="60"/>
      <c r="E12" s="60"/>
      <c r="F12" s="60"/>
      <c r="G12" s="62" t="s">
        <v>368</v>
      </c>
      <c r="H12" s="101">
        <v>313.51</v>
      </c>
      <c r="I12" s="101">
        <v>250268.2</v>
      </c>
      <c r="J12" s="101">
        <v>250500</v>
      </c>
      <c r="K12" s="101">
        <v>81.709999999999994</v>
      </c>
      <c r="L12" s="64"/>
    </row>
    <row r="13" spans="1:12" x14ac:dyDescent="0.3">
      <c r="A13" s="61" t="s">
        <v>369</v>
      </c>
      <c r="B13" s="59" t="s">
        <v>354</v>
      </c>
      <c r="C13" s="60"/>
      <c r="D13" s="60"/>
      <c r="E13" s="60"/>
      <c r="F13" s="60"/>
      <c r="G13" s="62" t="s">
        <v>370</v>
      </c>
      <c r="H13" s="101">
        <v>193.48</v>
      </c>
      <c r="I13" s="101">
        <v>83422.73</v>
      </c>
      <c r="J13" s="101">
        <v>83500</v>
      </c>
      <c r="K13" s="101">
        <v>116.21</v>
      </c>
      <c r="L13" s="64"/>
    </row>
    <row r="14" spans="1:12" x14ac:dyDescent="0.3">
      <c r="A14" s="61" t="s">
        <v>371</v>
      </c>
      <c r="B14" s="59" t="s">
        <v>354</v>
      </c>
      <c r="C14" s="60"/>
      <c r="D14" s="60"/>
      <c r="E14" s="60"/>
      <c r="F14" s="60"/>
      <c r="G14" s="62" t="s">
        <v>372</v>
      </c>
      <c r="H14" s="101">
        <v>110.57</v>
      </c>
      <c r="I14" s="101">
        <v>0</v>
      </c>
      <c r="J14" s="101">
        <v>66</v>
      </c>
      <c r="K14" s="101">
        <v>44.57</v>
      </c>
      <c r="L14" s="64"/>
    </row>
    <row r="15" spans="1:12" x14ac:dyDescent="0.3">
      <c r="A15" s="65" t="s">
        <v>354</v>
      </c>
      <c r="B15" s="59" t="s">
        <v>354</v>
      </c>
      <c r="C15" s="60"/>
      <c r="D15" s="60"/>
      <c r="E15" s="60"/>
      <c r="F15" s="60"/>
      <c r="G15" s="66" t="s">
        <v>354</v>
      </c>
      <c r="H15" s="102"/>
      <c r="I15" s="102"/>
      <c r="J15" s="102"/>
      <c r="K15" s="102"/>
      <c r="L15" s="68"/>
    </row>
    <row r="16" spans="1:12" x14ac:dyDescent="0.3">
      <c r="A16" s="54" t="s">
        <v>373</v>
      </c>
      <c r="B16" s="59" t="s">
        <v>354</v>
      </c>
      <c r="C16" s="60"/>
      <c r="D16" s="60"/>
      <c r="E16" s="60"/>
      <c r="F16" s="55" t="s">
        <v>374</v>
      </c>
      <c r="G16" s="56"/>
      <c r="H16" s="100">
        <v>32850768.949999999</v>
      </c>
      <c r="I16" s="100">
        <v>7817301.0899999999</v>
      </c>
      <c r="J16" s="100">
        <v>5709234.1600000001</v>
      </c>
      <c r="K16" s="100">
        <v>34958835.880000003</v>
      </c>
      <c r="L16" s="57"/>
    </row>
    <row r="17" spans="1:12" x14ac:dyDescent="0.3">
      <c r="A17" s="61" t="s">
        <v>375</v>
      </c>
      <c r="B17" s="59" t="s">
        <v>354</v>
      </c>
      <c r="C17" s="60"/>
      <c r="D17" s="60"/>
      <c r="E17" s="60"/>
      <c r="F17" s="60"/>
      <c r="G17" s="62" t="s">
        <v>376</v>
      </c>
      <c r="H17" s="101">
        <v>27913723.829999998</v>
      </c>
      <c r="I17" s="101">
        <v>7433064.7199999997</v>
      </c>
      <c r="J17" s="101">
        <v>5699840.6699999999</v>
      </c>
      <c r="K17" s="101">
        <v>29646947.879999999</v>
      </c>
      <c r="L17" s="64"/>
    </row>
    <row r="18" spans="1:12" x14ac:dyDescent="0.3">
      <c r="A18" s="61" t="s">
        <v>377</v>
      </c>
      <c r="B18" s="59" t="s">
        <v>354</v>
      </c>
      <c r="C18" s="60"/>
      <c r="D18" s="60"/>
      <c r="E18" s="60"/>
      <c r="F18" s="60"/>
      <c r="G18" s="62" t="s">
        <v>378</v>
      </c>
      <c r="H18" s="101">
        <v>3602810.46</v>
      </c>
      <c r="I18" s="101">
        <v>287152.53000000003</v>
      </c>
      <c r="J18" s="101">
        <v>6790.79</v>
      </c>
      <c r="K18" s="101">
        <v>3883172.2</v>
      </c>
      <c r="L18" s="64"/>
    </row>
    <row r="19" spans="1:12" x14ac:dyDescent="0.3">
      <c r="A19" s="61" t="s">
        <v>379</v>
      </c>
      <c r="B19" s="59" t="s">
        <v>354</v>
      </c>
      <c r="C19" s="60"/>
      <c r="D19" s="60"/>
      <c r="E19" s="60"/>
      <c r="F19" s="60"/>
      <c r="G19" s="62" t="s">
        <v>380</v>
      </c>
      <c r="H19" s="101">
        <v>1313565.05</v>
      </c>
      <c r="I19" s="101">
        <v>96878.31</v>
      </c>
      <c r="J19" s="101">
        <v>2561.36</v>
      </c>
      <c r="K19" s="101">
        <v>1407882</v>
      </c>
      <c r="L19" s="64"/>
    </row>
    <row r="20" spans="1:12" x14ac:dyDescent="0.3">
      <c r="A20" s="61" t="s">
        <v>381</v>
      </c>
      <c r="B20" s="59" t="s">
        <v>354</v>
      </c>
      <c r="C20" s="60"/>
      <c r="D20" s="60"/>
      <c r="E20" s="60"/>
      <c r="F20" s="60"/>
      <c r="G20" s="62" t="s">
        <v>382</v>
      </c>
      <c r="H20" s="101">
        <v>20669.61</v>
      </c>
      <c r="I20" s="101">
        <v>205.53</v>
      </c>
      <c r="J20" s="101">
        <v>41.34</v>
      </c>
      <c r="K20" s="101">
        <v>20833.8</v>
      </c>
      <c r="L20" s="64"/>
    </row>
    <row r="21" spans="1:12" x14ac:dyDescent="0.3">
      <c r="A21" s="65" t="s">
        <v>354</v>
      </c>
      <c r="B21" s="59" t="s">
        <v>354</v>
      </c>
      <c r="C21" s="60"/>
      <c r="D21" s="60"/>
      <c r="E21" s="60"/>
      <c r="F21" s="60"/>
      <c r="G21" s="66" t="s">
        <v>354</v>
      </c>
      <c r="H21" s="102"/>
      <c r="I21" s="102"/>
      <c r="J21" s="102"/>
      <c r="K21" s="102"/>
      <c r="L21" s="68"/>
    </row>
    <row r="22" spans="1:12" x14ac:dyDescent="0.3">
      <c r="A22" s="54" t="s">
        <v>383</v>
      </c>
      <c r="B22" s="59" t="s">
        <v>354</v>
      </c>
      <c r="C22" s="60"/>
      <c r="D22" s="60"/>
      <c r="E22" s="60"/>
      <c r="F22" s="55" t="s">
        <v>384</v>
      </c>
      <c r="G22" s="56"/>
      <c r="H22" s="100">
        <v>0</v>
      </c>
      <c r="I22" s="100">
        <v>9726.83</v>
      </c>
      <c r="J22" s="100">
        <v>9726.83</v>
      </c>
      <c r="K22" s="100">
        <v>0</v>
      </c>
      <c r="L22" s="57"/>
    </row>
    <row r="23" spans="1:12" x14ac:dyDescent="0.3">
      <c r="A23" s="61" t="s">
        <v>385</v>
      </c>
      <c r="B23" s="59" t="s">
        <v>354</v>
      </c>
      <c r="C23" s="60"/>
      <c r="D23" s="60"/>
      <c r="E23" s="60"/>
      <c r="F23" s="60"/>
      <c r="G23" s="62" t="s">
        <v>386</v>
      </c>
      <c r="H23" s="101">
        <v>0</v>
      </c>
      <c r="I23" s="101">
        <v>9726.83</v>
      </c>
      <c r="J23" s="101">
        <v>9726.83</v>
      </c>
      <c r="K23" s="101">
        <v>0</v>
      </c>
      <c r="L23" s="64"/>
    </row>
    <row r="24" spans="1:12" x14ac:dyDescent="0.3">
      <c r="A24" s="65" t="s">
        <v>354</v>
      </c>
      <c r="B24" s="59" t="s">
        <v>354</v>
      </c>
      <c r="C24" s="60"/>
      <c r="D24" s="60"/>
      <c r="E24" s="60"/>
      <c r="F24" s="60"/>
      <c r="G24" s="66" t="s">
        <v>354</v>
      </c>
      <c r="H24" s="102"/>
      <c r="I24" s="102"/>
      <c r="J24" s="102"/>
      <c r="K24" s="102"/>
      <c r="L24" s="68"/>
    </row>
    <row r="25" spans="1:12" x14ac:dyDescent="0.3">
      <c r="A25" s="54" t="s">
        <v>387</v>
      </c>
      <c r="B25" s="59" t="s">
        <v>354</v>
      </c>
      <c r="C25" s="60"/>
      <c r="D25" s="55" t="s">
        <v>388</v>
      </c>
      <c r="E25" s="56"/>
      <c r="F25" s="56"/>
      <c r="G25" s="56"/>
      <c r="H25" s="100">
        <v>67343.710000000006</v>
      </c>
      <c r="I25" s="100">
        <v>1108587.6200000001</v>
      </c>
      <c r="J25" s="100">
        <v>333791.83</v>
      </c>
      <c r="K25" s="100">
        <v>842139.5</v>
      </c>
      <c r="L25" s="57"/>
    </row>
    <row r="26" spans="1:12" x14ac:dyDescent="0.3">
      <c r="A26" s="54" t="s">
        <v>389</v>
      </c>
      <c r="B26" s="59" t="s">
        <v>354</v>
      </c>
      <c r="C26" s="60"/>
      <c r="D26" s="60"/>
      <c r="E26" s="55" t="s">
        <v>390</v>
      </c>
      <c r="F26" s="56"/>
      <c r="G26" s="56"/>
      <c r="H26" s="100">
        <v>58195.5</v>
      </c>
      <c r="I26" s="100">
        <v>1064347.6200000001</v>
      </c>
      <c r="J26" s="100">
        <v>329292.71000000002</v>
      </c>
      <c r="K26" s="100">
        <v>793250.41</v>
      </c>
      <c r="L26" s="57"/>
    </row>
    <row r="27" spans="1:12" x14ac:dyDescent="0.3">
      <c r="A27" s="54" t="s">
        <v>391</v>
      </c>
      <c r="B27" s="59" t="s">
        <v>354</v>
      </c>
      <c r="C27" s="60"/>
      <c r="D27" s="60"/>
      <c r="E27" s="60"/>
      <c r="F27" s="55" t="s">
        <v>390</v>
      </c>
      <c r="G27" s="56"/>
      <c r="H27" s="100">
        <v>58195.5</v>
      </c>
      <c r="I27" s="100">
        <v>1064347.6200000001</v>
      </c>
      <c r="J27" s="100">
        <v>329292.71000000002</v>
      </c>
      <c r="K27" s="100">
        <v>793250.41</v>
      </c>
      <c r="L27" s="57"/>
    </row>
    <row r="28" spans="1:12" x14ac:dyDescent="0.3">
      <c r="A28" s="61" t="s">
        <v>392</v>
      </c>
      <c r="B28" s="59" t="s">
        <v>354</v>
      </c>
      <c r="C28" s="60"/>
      <c r="D28" s="60"/>
      <c r="E28" s="60"/>
      <c r="F28" s="60"/>
      <c r="G28" s="62" t="s">
        <v>393</v>
      </c>
      <c r="H28" s="101">
        <v>10003.01</v>
      </c>
      <c r="I28" s="101">
        <v>121.2</v>
      </c>
      <c r="J28" s="101">
        <v>0</v>
      </c>
      <c r="K28" s="101">
        <v>10124.209999999999</v>
      </c>
      <c r="L28" s="64"/>
    </row>
    <row r="29" spans="1:12" x14ac:dyDescent="0.3">
      <c r="A29" s="61" t="s">
        <v>394</v>
      </c>
      <c r="B29" s="59" t="s">
        <v>354</v>
      </c>
      <c r="C29" s="60"/>
      <c r="D29" s="60"/>
      <c r="E29" s="60"/>
      <c r="F29" s="60"/>
      <c r="G29" s="62" t="s">
        <v>395</v>
      </c>
      <c r="H29" s="101">
        <v>19105.47</v>
      </c>
      <c r="I29" s="101">
        <v>51674.14</v>
      </c>
      <c r="J29" s="101">
        <v>37575.82</v>
      </c>
      <c r="K29" s="101">
        <v>33203.79</v>
      </c>
      <c r="L29" s="64"/>
    </row>
    <row r="30" spans="1:12" x14ac:dyDescent="0.3">
      <c r="A30" s="61" t="s">
        <v>396</v>
      </c>
      <c r="B30" s="59" t="s">
        <v>354</v>
      </c>
      <c r="C30" s="60"/>
      <c r="D30" s="60"/>
      <c r="E30" s="60"/>
      <c r="F30" s="60"/>
      <c r="G30" s="62" t="s">
        <v>397</v>
      </c>
      <c r="H30" s="101">
        <v>21207.58</v>
      </c>
      <c r="I30" s="101">
        <v>713869.25</v>
      </c>
      <c r="J30" s="101">
        <v>437.71</v>
      </c>
      <c r="K30" s="101">
        <v>734639.12</v>
      </c>
      <c r="L30" s="64"/>
    </row>
    <row r="31" spans="1:12" x14ac:dyDescent="0.3">
      <c r="A31" s="61" t="s">
        <v>398</v>
      </c>
      <c r="B31" s="59" t="s">
        <v>354</v>
      </c>
      <c r="C31" s="60"/>
      <c r="D31" s="60"/>
      <c r="E31" s="60"/>
      <c r="F31" s="60"/>
      <c r="G31" s="62" t="s">
        <v>399</v>
      </c>
      <c r="H31" s="101">
        <v>0</v>
      </c>
      <c r="I31" s="101">
        <v>16865.22</v>
      </c>
      <c r="J31" s="101">
        <v>16865.22</v>
      </c>
      <c r="K31" s="101">
        <v>0</v>
      </c>
      <c r="L31" s="64"/>
    </row>
    <row r="32" spans="1:12" x14ac:dyDescent="0.3">
      <c r="A32" s="61" t="s">
        <v>400</v>
      </c>
      <c r="B32" s="59" t="s">
        <v>354</v>
      </c>
      <c r="C32" s="60"/>
      <c r="D32" s="60"/>
      <c r="E32" s="60"/>
      <c r="F32" s="60"/>
      <c r="G32" s="62" t="s">
        <v>401</v>
      </c>
      <c r="H32" s="101">
        <v>399.91</v>
      </c>
      <c r="I32" s="101">
        <v>0</v>
      </c>
      <c r="J32" s="101">
        <v>0</v>
      </c>
      <c r="K32" s="101">
        <v>399.91</v>
      </c>
      <c r="L32" s="64"/>
    </row>
    <row r="33" spans="1:12" x14ac:dyDescent="0.3">
      <c r="A33" s="61" t="s">
        <v>402</v>
      </c>
      <c r="B33" s="59" t="s">
        <v>354</v>
      </c>
      <c r="C33" s="60"/>
      <c r="D33" s="60"/>
      <c r="E33" s="60"/>
      <c r="F33" s="60"/>
      <c r="G33" s="62" t="s">
        <v>403</v>
      </c>
      <c r="H33" s="101">
        <v>7479.53</v>
      </c>
      <c r="I33" s="101">
        <v>281817.81</v>
      </c>
      <c r="J33" s="101">
        <v>274413.96000000002</v>
      </c>
      <c r="K33" s="101">
        <v>14883.38</v>
      </c>
      <c r="L33" s="64"/>
    </row>
    <row r="34" spans="1:12" x14ac:dyDescent="0.3">
      <c r="A34" s="65" t="s">
        <v>354</v>
      </c>
      <c r="B34" s="59" t="s">
        <v>354</v>
      </c>
      <c r="C34" s="60"/>
      <c r="D34" s="60"/>
      <c r="E34" s="60"/>
      <c r="F34" s="60"/>
      <c r="G34" s="66" t="s">
        <v>354</v>
      </c>
      <c r="H34" s="102"/>
      <c r="I34" s="102"/>
      <c r="J34" s="102"/>
      <c r="K34" s="102"/>
      <c r="L34" s="68"/>
    </row>
    <row r="35" spans="1:12" x14ac:dyDescent="0.3">
      <c r="A35" s="54" t="s">
        <v>406</v>
      </c>
      <c r="B35" s="59" t="s">
        <v>354</v>
      </c>
      <c r="C35" s="60"/>
      <c r="D35" s="60"/>
      <c r="E35" s="55" t="s">
        <v>407</v>
      </c>
      <c r="F35" s="56"/>
      <c r="G35" s="56"/>
      <c r="H35" s="100">
        <v>9148.2099999999991</v>
      </c>
      <c r="I35" s="100">
        <v>44240</v>
      </c>
      <c r="J35" s="100">
        <v>4499.12</v>
      </c>
      <c r="K35" s="100">
        <v>48889.09</v>
      </c>
      <c r="L35" s="57"/>
    </row>
    <row r="36" spans="1:12" x14ac:dyDescent="0.3">
      <c r="A36" s="54" t="s">
        <v>408</v>
      </c>
      <c r="B36" s="59" t="s">
        <v>354</v>
      </c>
      <c r="C36" s="60"/>
      <c r="D36" s="60"/>
      <c r="E36" s="60"/>
      <c r="F36" s="55" t="s">
        <v>407</v>
      </c>
      <c r="G36" s="56"/>
      <c r="H36" s="100">
        <v>9148.2099999999991</v>
      </c>
      <c r="I36" s="100">
        <v>44240</v>
      </c>
      <c r="J36" s="100">
        <v>4499.12</v>
      </c>
      <c r="K36" s="100">
        <v>48889.09</v>
      </c>
      <c r="L36" s="57"/>
    </row>
    <row r="37" spans="1:12" x14ac:dyDescent="0.3">
      <c r="A37" s="61" t="s">
        <v>409</v>
      </c>
      <c r="B37" s="59" t="s">
        <v>354</v>
      </c>
      <c r="C37" s="60"/>
      <c r="D37" s="60"/>
      <c r="E37" s="60"/>
      <c r="F37" s="60"/>
      <c r="G37" s="62" t="s">
        <v>410</v>
      </c>
      <c r="H37" s="101">
        <v>9148.2099999999991</v>
      </c>
      <c r="I37" s="101">
        <v>0</v>
      </c>
      <c r="J37" s="101">
        <v>4499.12</v>
      </c>
      <c r="K37" s="101">
        <v>4649.09</v>
      </c>
      <c r="L37" s="64"/>
    </row>
    <row r="38" spans="1:12" x14ac:dyDescent="0.3">
      <c r="A38" s="61" t="s">
        <v>411</v>
      </c>
      <c r="B38" s="59" t="s">
        <v>354</v>
      </c>
      <c r="C38" s="60"/>
      <c r="D38" s="60"/>
      <c r="E38" s="60"/>
      <c r="F38" s="60"/>
      <c r="G38" s="62" t="s">
        <v>1008</v>
      </c>
      <c r="H38" s="101">
        <v>0</v>
      </c>
      <c r="I38" s="101">
        <v>44240</v>
      </c>
      <c r="J38" s="101">
        <v>0</v>
      </c>
      <c r="K38" s="101">
        <v>44240</v>
      </c>
      <c r="L38" s="64"/>
    </row>
    <row r="39" spans="1:12" x14ac:dyDescent="0.3">
      <c r="A39" s="65" t="s">
        <v>354</v>
      </c>
      <c r="B39" s="59" t="s">
        <v>354</v>
      </c>
      <c r="C39" s="60"/>
      <c r="D39" s="60"/>
      <c r="E39" s="60"/>
      <c r="F39" s="60"/>
      <c r="G39" s="66" t="s">
        <v>354</v>
      </c>
      <c r="H39" s="102"/>
      <c r="I39" s="102"/>
      <c r="J39" s="102"/>
      <c r="K39" s="102"/>
      <c r="L39" s="68"/>
    </row>
    <row r="40" spans="1:12" x14ac:dyDescent="0.3">
      <c r="A40" s="54" t="s">
        <v>413</v>
      </c>
      <c r="B40" s="58" t="s">
        <v>354</v>
      </c>
      <c r="C40" s="55" t="s">
        <v>414</v>
      </c>
      <c r="D40" s="56"/>
      <c r="E40" s="56"/>
      <c r="F40" s="56"/>
      <c r="G40" s="56"/>
      <c r="H40" s="100">
        <v>13874441.630000001</v>
      </c>
      <c r="I40" s="100">
        <v>487594.14</v>
      </c>
      <c r="J40" s="100">
        <v>332040.28000000003</v>
      </c>
      <c r="K40" s="100">
        <v>14029995.49</v>
      </c>
      <c r="L40" s="57"/>
    </row>
    <row r="41" spans="1:12" x14ac:dyDescent="0.3">
      <c r="A41" s="54" t="s">
        <v>415</v>
      </c>
      <c r="B41" s="59" t="s">
        <v>354</v>
      </c>
      <c r="C41" s="60"/>
      <c r="D41" s="55" t="s">
        <v>416</v>
      </c>
      <c r="E41" s="56"/>
      <c r="F41" s="56"/>
      <c r="G41" s="56"/>
      <c r="H41" s="100">
        <v>13874441.630000001</v>
      </c>
      <c r="I41" s="100">
        <v>487594.14</v>
      </c>
      <c r="J41" s="100">
        <v>332040.28000000003</v>
      </c>
      <c r="K41" s="100">
        <v>14029995.49</v>
      </c>
      <c r="L41" s="57"/>
    </row>
    <row r="42" spans="1:12" x14ac:dyDescent="0.3">
      <c r="A42" s="54" t="s">
        <v>417</v>
      </c>
      <c r="B42" s="59" t="s">
        <v>354</v>
      </c>
      <c r="C42" s="60"/>
      <c r="D42" s="60"/>
      <c r="E42" s="55" t="s">
        <v>418</v>
      </c>
      <c r="F42" s="56"/>
      <c r="G42" s="56"/>
      <c r="H42" s="100">
        <v>1928225.44</v>
      </c>
      <c r="I42" s="100">
        <v>0</v>
      </c>
      <c r="J42" s="100">
        <v>0</v>
      </c>
      <c r="K42" s="100">
        <v>1928225.44</v>
      </c>
      <c r="L42" s="57"/>
    </row>
    <row r="43" spans="1:12" x14ac:dyDescent="0.3">
      <c r="A43" s="54" t="s">
        <v>419</v>
      </c>
      <c r="B43" s="59" t="s">
        <v>354</v>
      </c>
      <c r="C43" s="60"/>
      <c r="D43" s="60"/>
      <c r="E43" s="60"/>
      <c r="F43" s="55" t="s">
        <v>418</v>
      </c>
      <c r="G43" s="56"/>
      <c r="H43" s="100">
        <v>1928225.44</v>
      </c>
      <c r="I43" s="100">
        <v>0</v>
      </c>
      <c r="J43" s="100">
        <v>0</v>
      </c>
      <c r="K43" s="100">
        <v>1928225.44</v>
      </c>
      <c r="L43" s="57"/>
    </row>
    <row r="44" spans="1:12" x14ac:dyDescent="0.3">
      <c r="A44" s="61" t="s">
        <v>420</v>
      </c>
      <c r="B44" s="59" t="s">
        <v>354</v>
      </c>
      <c r="C44" s="60"/>
      <c r="D44" s="60"/>
      <c r="E44" s="60"/>
      <c r="F44" s="60"/>
      <c r="G44" s="62" t="s">
        <v>421</v>
      </c>
      <c r="H44" s="101">
        <v>179970</v>
      </c>
      <c r="I44" s="101">
        <v>0</v>
      </c>
      <c r="J44" s="101">
        <v>0</v>
      </c>
      <c r="K44" s="101">
        <v>179970</v>
      </c>
      <c r="L44" s="64"/>
    </row>
    <row r="45" spans="1:12" x14ac:dyDescent="0.3">
      <c r="A45" s="61" t="s">
        <v>422</v>
      </c>
      <c r="B45" s="59" t="s">
        <v>354</v>
      </c>
      <c r="C45" s="60"/>
      <c r="D45" s="60"/>
      <c r="E45" s="60"/>
      <c r="F45" s="60"/>
      <c r="G45" s="62" t="s">
        <v>423</v>
      </c>
      <c r="H45" s="101">
        <v>176360.55</v>
      </c>
      <c r="I45" s="101">
        <v>0</v>
      </c>
      <c r="J45" s="101">
        <v>0</v>
      </c>
      <c r="K45" s="101">
        <v>176360.55</v>
      </c>
      <c r="L45" s="64"/>
    </row>
    <row r="46" spans="1:12" x14ac:dyDescent="0.3">
      <c r="A46" s="61" t="s">
        <v>424</v>
      </c>
      <c r="B46" s="59" t="s">
        <v>354</v>
      </c>
      <c r="C46" s="60"/>
      <c r="D46" s="60"/>
      <c r="E46" s="60"/>
      <c r="F46" s="60"/>
      <c r="G46" s="62" t="s">
        <v>425</v>
      </c>
      <c r="H46" s="101">
        <v>75546.350000000006</v>
      </c>
      <c r="I46" s="101">
        <v>0</v>
      </c>
      <c r="J46" s="101">
        <v>0</v>
      </c>
      <c r="K46" s="101">
        <v>75546.350000000006</v>
      </c>
      <c r="L46" s="64"/>
    </row>
    <row r="47" spans="1:12" x14ac:dyDescent="0.3">
      <c r="A47" s="61" t="s">
        <v>426</v>
      </c>
      <c r="B47" s="59" t="s">
        <v>354</v>
      </c>
      <c r="C47" s="60"/>
      <c r="D47" s="60"/>
      <c r="E47" s="60"/>
      <c r="F47" s="60"/>
      <c r="G47" s="62" t="s">
        <v>427</v>
      </c>
      <c r="H47" s="101">
        <v>1375269.54</v>
      </c>
      <c r="I47" s="101">
        <v>0</v>
      </c>
      <c r="J47" s="101">
        <v>0</v>
      </c>
      <c r="K47" s="101">
        <v>1375269.54</v>
      </c>
      <c r="L47" s="64"/>
    </row>
    <row r="48" spans="1:12" x14ac:dyDescent="0.3">
      <c r="A48" s="61" t="s">
        <v>428</v>
      </c>
      <c r="B48" s="59" t="s">
        <v>354</v>
      </c>
      <c r="C48" s="60"/>
      <c r="D48" s="60"/>
      <c r="E48" s="60"/>
      <c r="F48" s="60"/>
      <c r="G48" s="62" t="s">
        <v>429</v>
      </c>
      <c r="H48" s="101">
        <v>121079</v>
      </c>
      <c r="I48" s="101">
        <v>0</v>
      </c>
      <c r="J48" s="101">
        <v>0</v>
      </c>
      <c r="K48" s="101">
        <v>121079</v>
      </c>
      <c r="L48" s="64"/>
    </row>
    <row r="49" spans="1:12" x14ac:dyDescent="0.3">
      <c r="A49" s="65" t="s">
        <v>354</v>
      </c>
      <c r="B49" s="59" t="s">
        <v>354</v>
      </c>
      <c r="C49" s="60"/>
      <c r="D49" s="60"/>
      <c r="E49" s="60"/>
      <c r="F49" s="60"/>
      <c r="G49" s="66" t="s">
        <v>354</v>
      </c>
      <c r="H49" s="102"/>
      <c r="I49" s="102"/>
      <c r="J49" s="102"/>
      <c r="K49" s="102"/>
      <c r="L49" s="68"/>
    </row>
    <row r="50" spans="1:12" x14ac:dyDescent="0.3">
      <c r="A50" s="54" t="s">
        <v>430</v>
      </c>
      <c r="B50" s="59" t="s">
        <v>354</v>
      </c>
      <c r="C50" s="60"/>
      <c r="D50" s="60"/>
      <c r="E50" s="55" t="s">
        <v>431</v>
      </c>
      <c r="F50" s="56"/>
      <c r="G50" s="56"/>
      <c r="H50" s="100">
        <v>-1928225.44</v>
      </c>
      <c r="I50" s="100">
        <v>0</v>
      </c>
      <c r="J50" s="100">
        <v>0</v>
      </c>
      <c r="K50" s="100">
        <v>-1928225.44</v>
      </c>
      <c r="L50" s="57"/>
    </row>
    <row r="51" spans="1:12" x14ac:dyDescent="0.3">
      <c r="A51" s="54" t="s">
        <v>432</v>
      </c>
      <c r="B51" s="59" t="s">
        <v>354</v>
      </c>
      <c r="C51" s="60"/>
      <c r="D51" s="60"/>
      <c r="E51" s="60"/>
      <c r="F51" s="55" t="s">
        <v>431</v>
      </c>
      <c r="G51" s="56"/>
      <c r="H51" s="100">
        <v>-1928225.44</v>
      </c>
      <c r="I51" s="100">
        <v>0</v>
      </c>
      <c r="J51" s="100">
        <v>0</v>
      </c>
      <c r="K51" s="100">
        <v>-1928225.44</v>
      </c>
      <c r="L51" s="57"/>
    </row>
    <row r="52" spans="1:12" x14ac:dyDescent="0.3">
      <c r="A52" s="61" t="s">
        <v>433</v>
      </c>
      <c r="B52" s="59" t="s">
        <v>354</v>
      </c>
      <c r="C52" s="60"/>
      <c r="D52" s="60"/>
      <c r="E52" s="60"/>
      <c r="F52" s="60"/>
      <c r="G52" s="62" t="s">
        <v>434</v>
      </c>
      <c r="H52" s="101">
        <v>-176360.55</v>
      </c>
      <c r="I52" s="101">
        <v>0</v>
      </c>
      <c r="J52" s="101">
        <v>0</v>
      </c>
      <c r="K52" s="101">
        <v>-176360.55</v>
      </c>
      <c r="L52" s="64"/>
    </row>
    <row r="53" spans="1:12" x14ac:dyDescent="0.3">
      <c r="A53" s="61" t="s">
        <v>435</v>
      </c>
      <c r="B53" s="59" t="s">
        <v>354</v>
      </c>
      <c r="C53" s="60"/>
      <c r="D53" s="60"/>
      <c r="E53" s="60"/>
      <c r="F53" s="60"/>
      <c r="G53" s="62" t="s">
        <v>436</v>
      </c>
      <c r="H53" s="101">
        <v>-75546.350000000006</v>
      </c>
      <c r="I53" s="101">
        <v>0</v>
      </c>
      <c r="J53" s="101">
        <v>0</v>
      </c>
      <c r="K53" s="101">
        <v>-75546.350000000006</v>
      </c>
      <c r="L53" s="64"/>
    </row>
    <row r="54" spans="1:12" x14ac:dyDescent="0.3">
      <c r="A54" s="61" t="s">
        <v>437</v>
      </c>
      <c r="B54" s="59" t="s">
        <v>354</v>
      </c>
      <c r="C54" s="60"/>
      <c r="D54" s="60"/>
      <c r="E54" s="60"/>
      <c r="F54" s="60"/>
      <c r="G54" s="62" t="s">
        <v>438</v>
      </c>
      <c r="H54" s="101">
        <v>-1375269.54</v>
      </c>
      <c r="I54" s="101">
        <v>0</v>
      </c>
      <c r="J54" s="101">
        <v>0</v>
      </c>
      <c r="K54" s="101">
        <v>-1375269.54</v>
      </c>
      <c r="L54" s="64"/>
    </row>
    <row r="55" spans="1:12" x14ac:dyDescent="0.3">
      <c r="A55" s="61" t="s">
        <v>439</v>
      </c>
      <c r="B55" s="59" t="s">
        <v>354</v>
      </c>
      <c r="C55" s="60"/>
      <c r="D55" s="60"/>
      <c r="E55" s="60"/>
      <c r="F55" s="60"/>
      <c r="G55" s="62" t="s">
        <v>440</v>
      </c>
      <c r="H55" s="101">
        <v>-179970</v>
      </c>
      <c r="I55" s="101">
        <v>0</v>
      </c>
      <c r="J55" s="101">
        <v>0</v>
      </c>
      <c r="K55" s="101">
        <v>-179970</v>
      </c>
      <c r="L55" s="64"/>
    </row>
    <row r="56" spans="1:12" x14ac:dyDescent="0.3">
      <c r="A56" s="61" t="s">
        <v>441</v>
      </c>
      <c r="B56" s="59" t="s">
        <v>354</v>
      </c>
      <c r="C56" s="60"/>
      <c r="D56" s="60"/>
      <c r="E56" s="60"/>
      <c r="F56" s="60"/>
      <c r="G56" s="62" t="s">
        <v>442</v>
      </c>
      <c r="H56" s="101">
        <v>-121079</v>
      </c>
      <c r="I56" s="101">
        <v>0</v>
      </c>
      <c r="J56" s="101">
        <v>0</v>
      </c>
      <c r="K56" s="101">
        <v>-121079</v>
      </c>
      <c r="L56" s="64"/>
    </row>
    <row r="57" spans="1:12" x14ac:dyDescent="0.3">
      <c r="A57" s="65" t="s">
        <v>354</v>
      </c>
      <c r="B57" s="59" t="s">
        <v>354</v>
      </c>
      <c r="C57" s="60"/>
      <c r="D57" s="60"/>
      <c r="E57" s="60"/>
      <c r="F57" s="60"/>
      <c r="G57" s="66" t="s">
        <v>354</v>
      </c>
      <c r="H57" s="102"/>
      <c r="I57" s="102"/>
      <c r="J57" s="102"/>
      <c r="K57" s="102"/>
      <c r="L57" s="68"/>
    </row>
    <row r="58" spans="1:12" x14ac:dyDescent="0.3">
      <c r="A58" s="54" t="s">
        <v>443</v>
      </c>
      <c r="B58" s="59" t="s">
        <v>354</v>
      </c>
      <c r="C58" s="60"/>
      <c r="D58" s="60"/>
      <c r="E58" s="55" t="s">
        <v>444</v>
      </c>
      <c r="F58" s="56"/>
      <c r="G58" s="56"/>
      <c r="H58" s="100">
        <v>30177381.239999998</v>
      </c>
      <c r="I58" s="100">
        <v>477141.7</v>
      </c>
      <c r="J58" s="100">
        <v>10452.44</v>
      </c>
      <c r="K58" s="100">
        <v>30644070.5</v>
      </c>
      <c r="L58" s="57"/>
    </row>
    <row r="59" spans="1:12" x14ac:dyDescent="0.3">
      <c r="A59" s="54" t="s">
        <v>445</v>
      </c>
      <c r="B59" s="59" t="s">
        <v>354</v>
      </c>
      <c r="C59" s="60"/>
      <c r="D59" s="60"/>
      <c r="E59" s="60"/>
      <c r="F59" s="55" t="s">
        <v>444</v>
      </c>
      <c r="G59" s="56"/>
      <c r="H59" s="100">
        <v>30177381.239999998</v>
      </c>
      <c r="I59" s="100">
        <v>477141.7</v>
      </c>
      <c r="J59" s="100">
        <v>10452.44</v>
      </c>
      <c r="K59" s="100">
        <v>30644070.5</v>
      </c>
      <c r="L59" s="57"/>
    </row>
    <row r="60" spans="1:12" x14ac:dyDescent="0.3">
      <c r="A60" s="61" t="s">
        <v>446</v>
      </c>
      <c r="B60" s="59" t="s">
        <v>354</v>
      </c>
      <c r="C60" s="60"/>
      <c r="D60" s="60"/>
      <c r="E60" s="60"/>
      <c r="F60" s="60"/>
      <c r="G60" s="62" t="s">
        <v>427</v>
      </c>
      <c r="H60" s="101">
        <v>294233.03999999998</v>
      </c>
      <c r="I60" s="101">
        <v>0</v>
      </c>
      <c r="J60" s="101">
        <v>10452.44</v>
      </c>
      <c r="K60" s="101">
        <v>283780.59999999998</v>
      </c>
      <c r="L60" s="64"/>
    </row>
    <row r="61" spans="1:12" x14ac:dyDescent="0.3">
      <c r="A61" s="61" t="s">
        <v>447</v>
      </c>
      <c r="B61" s="59" t="s">
        <v>354</v>
      </c>
      <c r="C61" s="60"/>
      <c r="D61" s="60"/>
      <c r="E61" s="60"/>
      <c r="F61" s="60"/>
      <c r="G61" s="62" t="s">
        <v>448</v>
      </c>
      <c r="H61" s="101">
        <v>178724.35</v>
      </c>
      <c r="I61" s="101">
        <v>0</v>
      </c>
      <c r="J61" s="101">
        <v>0</v>
      </c>
      <c r="K61" s="101">
        <v>178724.35</v>
      </c>
      <c r="L61" s="64"/>
    </row>
    <row r="62" spans="1:12" x14ac:dyDescent="0.3">
      <c r="A62" s="61" t="s">
        <v>449</v>
      </c>
      <c r="B62" s="59" t="s">
        <v>354</v>
      </c>
      <c r="C62" s="60"/>
      <c r="D62" s="60"/>
      <c r="E62" s="60"/>
      <c r="F62" s="60"/>
      <c r="G62" s="62" t="s">
        <v>450</v>
      </c>
      <c r="H62" s="101">
        <v>2371607.81</v>
      </c>
      <c r="I62" s="101">
        <v>0</v>
      </c>
      <c r="J62" s="101">
        <v>0</v>
      </c>
      <c r="K62" s="101">
        <v>2371607.81</v>
      </c>
      <c r="L62" s="64"/>
    </row>
    <row r="63" spans="1:12" x14ac:dyDescent="0.3">
      <c r="A63" s="61" t="s">
        <v>451</v>
      </c>
      <c r="B63" s="59" t="s">
        <v>354</v>
      </c>
      <c r="C63" s="60"/>
      <c r="D63" s="60"/>
      <c r="E63" s="60"/>
      <c r="F63" s="60"/>
      <c r="G63" s="62" t="s">
        <v>425</v>
      </c>
      <c r="H63" s="101">
        <v>2442824.23</v>
      </c>
      <c r="I63" s="101">
        <v>124037.77</v>
      </c>
      <c r="J63" s="101">
        <v>0</v>
      </c>
      <c r="K63" s="101">
        <v>2566862</v>
      </c>
      <c r="L63" s="64"/>
    </row>
    <row r="64" spans="1:12" x14ac:dyDescent="0.3">
      <c r="A64" s="61" t="s">
        <v>452</v>
      </c>
      <c r="B64" s="59" t="s">
        <v>354</v>
      </c>
      <c r="C64" s="60"/>
      <c r="D64" s="60"/>
      <c r="E64" s="60"/>
      <c r="F64" s="60"/>
      <c r="G64" s="62" t="s">
        <v>423</v>
      </c>
      <c r="H64" s="101">
        <v>10441001.26</v>
      </c>
      <c r="I64" s="101">
        <v>139702.95000000001</v>
      </c>
      <c r="J64" s="101">
        <v>0</v>
      </c>
      <c r="K64" s="101">
        <v>10580704.210000001</v>
      </c>
      <c r="L64" s="64"/>
    </row>
    <row r="65" spans="1:12" x14ac:dyDescent="0.3">
      <c r="A65" s="61" t="s">
        <v>453</v>
      </c>
      <c r="B65" s="59" t="s">
        <v>354</v>
      </c>
      <c r="C65" s="60"/>
      <c r="D65" s="60"/>
      <c r="E65" s="60"/>
      <c r="F65" s="60"/>
      <c r="G65" s="62" t="s">
        <v>454</v>
      </c>
      <c r="H65" s="101">
        <v>12342468.52</v>
      </c>
      <c r="I65" s="101">
        <v>185620.1</v>
      </c>
      <c r="J65" s="101">
        <v>0</v>
      </c>
      <c r="K65" s="101">
        <v>12528088.619999999</v>
      </c>
      <c r="L65" s="64"/>
    </row>
    <row r="66" spans="1:12" x14ac:dyDescent="0.3">
      <c r="A66" s="61" t="s">
        <v>455</v>
      </c>
      <c r="B66" s="59" t="s">
        <v>354</v>
      </c>
      <c r="C66" s="60"/>
      <c r="D66" s="60"/>
      <c r="E66" s="60"/>
      <c r="F66" s="60"/>
      <c r="G66" s="62" t="s">
        <v>456</v>
      </c>
      <c r="H66" s="101">
        <v>1655563.25</v>
      </c>
      <c r="I66" s="101">
        <v>25110.880000000001</v>
      </c>
      <c r="J66" s="101">
        <v>0</v>
      </c>
      <c r="K66" s="101">
        <v>1680674.13</v>
      </c>
      <c r="L66" s="64"/>
    </row>
    <row r="67" spans="1:12" x14ac:dyDescent="0.3">
      <c r="A67" s="61" t="s">
        <v>457</v>
      </c>
      <c r="B67" s="59" t="s">
        <v>354</v>
      </c>
      <c r="C67" s="60"/>
      <c r="D67" s="60"/>
      <c r="E67" s="60"/>
      <c r="F67" s="60"/>
      <c r="G67" s="62" t="s">
        <v>458</v>
      </c>
      <c r="H67" s="101">
        <v>104202.72</v>
      </c>
      <c r="I67" s="101">
        <v>0</v>
      </c>
      <c r="J67" s="101">
        <v>0</v>
      </c>
      <c r="K67" s="101">
        <v>104202.72</v>
      </c>
      <c r="L67" s="64"/>
    </row>
    <row r="68" spans="1:12" x14ac:dyDescent="0.3">
      <c r="A68" s="61" t="s">
        <v>459</v>
      </c>
      <c r="B68" s="59" t="s">
        <v>354</v>
      </c>
      <c r="C68" s="60"/>
      <c r="D68" s="60"/>
      <c r="E68" s="60"/>
      <c r="F68" s="60"/>
      <c r="G68" s="62" t="s">
        <v>421</v>
      </c>
      <c r="H68" s="101">
        <v>280360.06</v>
      </c>
      <c r="I68" s="101">
        <v>0</v>
      </c>
      <c r="J68" s="101">
        <v>0</v>
      </c>
      <c r="K68" s="101">
        <v>280360.06</v>
      </c>
      <c r="L68" s="64"/>
    </row>
    <row r="69" spans="1:12" x14ac:dyDescent="0.3">
      <c r="A69" s="61" t="s">
        <v>460</v>
      </c>
      <c r="B69" s="59" t="s">
        <v>354</v>
      </c>
      <c r="C69" s="60"/>
      <c r="D69" s="60"/>
      <c r="E69" s="60"/>
      <c r="F69" s="60"/>
      <c r="G69" s="62" t="s">
        <v>461</v>
      </c>
      <c r="H69" s="101">
        <v>66396</v>
      </c>
      <c r="I69" s="101">
        <v>2670</v>
      </c>
      <c r="J69" s="101">
        <v>0</v>
      </c>
      <c r="K69" s="101">
        <v>69066</v>
      </c>
      <c r="L69" s="64"/>
    </row>
    <row r="70" spans="1:12" x14ac:dyDescent="0.3">
      <c r="A70" s="65" t="s">
        <v>354</v>
      </c>
      <c r="B70" s="59" t="s">
        <v>354</v>
      </c>
      <c r="C70" s="60"/>
      <c r="D70" s="60"/>
      <c r="E70" s="60"/>
      <c r="F70" s="60"/>
      <c r="G70" s="66" t="s">
        <v>354</v>
      </c>
      <c r="H70" s="102"/>
      <c r="I70" s="102"/>
      <c r="J70" s="102"/>
      <c r="K70" s="102"/>
      <c r="L70" s="68"/>
    </row>
    <row r="71" spans="1:12" x14ac:dyDescent="0.3">
      <c r="A71" s="54" t="s">
        <v>464</v>
      </c>
      <c r="B71" s="59" t="s">
        <v>354</v>
      </c>
      <c r="C71" s="60"/>
      <c r="D71" s="60"/>
      <c r="E71" s="55" t="s">
        <v>465</v>
      </c>
      <c r="F71" s="56"/>
      <c r="G71" s="56"/>
      <c r="H71" s="100">
        <v>-16345133.880000001</v>
      </c>
      <c r="I71" s="100">
        <v>10452.44</v>
      </c>
      <c r="J71" s="100">
        <v>320802.32</v>
      </c>
      <c r="K71" s="100">
        <v>-16655483.76</v>
      </c>
      <c r="L71" s="57"/>
    </row>
    <row r="72" spans="1:12" x14ac:dyDescent="0.3">
      <c r="A72" s="54" t="s">
        <v>466</v>
      </c>
      <c r="B72" s="59" t="s">
        <v>354</v>
      </c>
      <c r="C72" s="60"/>
      <c r="D72" s="60"/>
      <c r="E72" s="60"/>
      <c r="F72" s="55" t="s">
        <v>465</v>
      </c>
      <c r="G72" s="56"/>
      <c r="H72" s="100">
        <v>-16345133.880000001</v>
      </c>
      <c r="I72" s="100">
        <v>10452.44</v>
      </c>
      <c r="J72" s="100">
        <v>320802.32</v>
      </c>
      <c r="K72" s="100">
        <v>-16655483.76</v>
      </c>
      <c r="L72" s="57"/>
    </row>
    <row r="73" spans="1:12" x14ac:dyDescent="0.3">
      <c r="A73" s="61" t="s">
        <v>467</v>
      </c>
      <c r="B73" s="59" t="s">
        <v>354</v>
      </c>
      <c r="C73" s="60"/>
      <c r="D73" s="60"/>
      <c r="E73" s="60"/>
      <c r="F73" s="60"/>
      <c r="G73" s="62" t="s">
        <v>468</v>
      </c>
      <c r="H73" s="101">
        <v>-2371607.81</v>
      </c>
      <c r="I73" s="101">
        <v>0</v>
      </c>
      <c r="J73" s="101">
        <v>0</v>
      </c>
      <c r="K73" s="101">
        <v>-2371607.81</v>
      </c>
      <c r="L73" s="64"/>
    </row>
    <row r="74" spans="1:12" x14ac:dyDescent="0.3">
      <c r="A74" s="61" t="s">
        <v>469</v>
      </c>
      <c r="B74" s="59" t="s">
        <v>354</v>
      </c>
      <c r="C74" s="60"/>
      <c r="D74" s="60"/>
      <c r="E74" s="60"/>
      <c r="F74" s="60"/>
      <c r="G74" s="62" t="s">
        <v>434</v>
      </c>
      <c r="H74" s="101">
        <v>-2856099.01</v>
      </c>
      <c r="I74" s="101">
        <v>0</v>
      </c>
      <c r="J74" s="101">
        <v>94613.43</v>
      </c>
      <c r="K74" s="101">
        <v>-2950712.44</v>
      </c>
      <c r="L74" s="64"/>
    </row>
    <row r="75" spans="1:12" x14ac:dyDescent="0.3">
      <c r="A75" s="61" t="s">
        <v>470</v>
      </c>
      <c r="B75" s="59" t="s">
        <v>354</v>
      </c>
      <c r="C75" s="60"/>
      <c r="D75" s="60"/>
      <c r="E75" s="60"/>
      <c r="F75" s="60"/>
      <c r="G75" s="62" t="s">
        <v>436</v>
      </c>
      <c r="H75" s="101">
        <v>-1356019.14</v>
      </c>
      <c r="I75" s="101">
        <v>0</v>
      </c>
      <c r="J75" s="101">
        <v>12683.39</v>
      </c>
      <c r="K75" s="101">
        <v>-1368702.53</v>
      </c>
      <c r="L75" s="64"/>
    </row>
    <row r="76" spans="1:12" x14ac:dyDescent="0.3">
      <c r="A76" s="61" t="s">
        <v>471</v>
      </c>
      <c r="B76" s="59" t="s">
        <v>354</v>
      </c>
      <c r="C76" s="60"/>
      <c r="D76" s="60"/>
      <c r="E76" s="60"/>
      <c r="F76" s="60"/>
      <c r="G76" s="62" t="s">
        <v>438</v>
      </c>
      <c r="H76" s="101">
        <v>-294233.03999999998</v>
      </c>
      <c r="I76" s="101">
        <v>10452.44</v>
      </c>
      <c r="J76" s="101">
        <v>0</v>
      </c>
      <c r="K76" s="101">
        <v>-283780.59999999998</v>
      </c>
      <c r="L76" s="64"/>
    </row>
    <row r="77" spans="1:12" x14ac:dyDescent="0.3">
      <c r="A77" s="61" t="s">
        <v>472</v>
      </c>
      <c r="B77" s="59" t="s">
        <v>354</v>
      </c>
      <c r="C77" s="60"/>
      <c r="D77" s="60"/>
      <c r="E77" s="60"/>
      <c r="F77" s="60"/>
      <c r="G77" s="62" t="s">
        <v>473</v>
      </c>
      <c r="H77" s="101">
        <v>-821752.26</v>
      </c>
      <c r="I77" s="101">
        <v>0</v>
      </c>
      <c r="J77" s="101">
        <v>14386.97</v>
      </c>
      <c r="K77" s="101">
        <v>-836139.23</v>
      </c>
      <c r="L77" s="64"/>
    </row>
    <row r="78" spans="1:12" x14ac:dyDescent="0.3">
      <c r="A78" s="61" t="s">
        <v>474</v>
      </c>
      <c r="B78" s="59" t="s">
        <v>354</v>
      </c>
      <c r="C78" s="60"/>
      <c r="D78" s="60"/>
      <c r="E78" s="60"/>
      <c r="F78" s="60"/>
      <c r="G78" s="62" t="s">
        <v>475</v>
      </c>
      <c r="H78" s="101">
        <v>-84974.69</v>
      </c>
      <c r="I78" s="101">
        <v>0</v>
      </c>
      <c r="J78" s="101">
        <v>773.56</v>
      </c>
      <c r="K78" s="101">
        <v>-85748.25</v>
      </c>
      <c r="L78" s="64"/>
    </row>
    <row r="79" spans="1:12" x14ac:dyDescent="0.3">
      <c r="A79" s="61" t="s">
        <v>476</v>
      </c>
      <c r="B79" s="59" t="s">
        <v>354</v>
      </c>
      <c r="C79" s="60"/>
      <c r="D79" s="60"/>
      <c r="E79" s="60"/>
      <c r="F79" s="60"/>
      <c r="G79" s="62" t="s">
        <v>477</v>
      </c>
      <c r="H79" s="101">
        <v>-8113742.9500000002</v>
      </c>
      <c r="I79" s="101">
        <v>0</v>
      </c>
      <c r="J79" s="101">
        <v>196776.79</v>
      </c>
      <c r="K79" s="101">
        <v>-8310519.7400000002</v>
      </c>
      <c r="L79" s="64"/>
    </row>
    <row r="80" spans="1:12" x14ac:dyDescent="0.3">
      <c r="A80" s="61" t="s">
        <v>478</v>
      </c>
      <c r="B80" s="59" t="s">
        <v>354</v>
      </c>
      <c r="C80" s="60"/>
      <c r="D80" s="60"/>
      <c r="E80" s="60"/>
      <c r="F80" s="60"/>
      <c r="G80" s="62" t="s">
        <v>479</v>
      </c>
      <c r="H80" s="101">
        <v>-159040.44</v>
      </c>
      <c r="I80" s="101">
        <v>0</v>
      </c>
      <c r="J80" s="101">
        <v>734.07</v>
      </c>
      <c r="K80" s="101">
        <v>-159774.51</v>
      </c>
      <c r="L80" s="64"/>
    </row>
    <row r="81" spans="1:12" x14ac:dyDescent="0.3">
      <c r="A81" s="61" t="s">
        <v>480</v>
      </c>
      <c r="B81" s="59" t="s">
        <v>354</v>
      </c>
      <c r="C81" s="60"/>
      <c r="D81" s="60"/>
      <c r="E81" s="60"/>
      <c r="F81" s="60"/>
      <c r="G81" s="62" t="s">
        <v>440</v>
      </c>
      <c r="H81" s="101">
        <v>-274505.43</v>
      </c>
      <c r="I81" s="101">
        <v>0</v>
      </c>
      <c r="J81" s="101">
        <v>319.24</v>
      </c>
      <c r="K81" s="101">
        <v>-274824.67</v>
      </c>
      <c r="L81" s="64"/>
    </row>
    <row r="82" spans="1:12" x14ac:dyDescent="0.3">
      <c r="A82" s="61" t="s">
        <v>481</v>
      </c>
      <c r="B82" s="59" t="s">
        <v>354</v>
      </c>
      <c r="C82" s="60"/>
      <c r="D82" s="60"/>
      <c r="E82" s="60"/>
      <c r="F82" s="60"/>
      <c r="G82" s="62" t="s">
        <v>482</v>
      </c>
      <c r="H82" s="101">
        <v>-13159.11</v>
      </c>
      <c r="I82" s="101">
        <v>0</v>
      </c>
      <c r="J82" s="101">
        <v>514.87</v>
      </c>
      <c r="K82" s="101">
        <v>-13673.98</v>
      </c>
      <c r="L82" s="64"/>
    </row>
    <row r="83" spans="1:12" x14ac:dyDescent="0.3">
      <c r="A83" s="65" t="s">
        <v>354</v>
      </c>
      <c r="B83" s="59" t="s">
        <v>354</v>
      </c>
      <c r="C83" s="60"/>
      <c r="D83" s="60"/>
      <c r="E83" s="60"/>
      <c r="F83" s="60"/>
      <c r="G83" s="66" t="s">
        <v>354</v>
      </c>
      <c r="H83" s="102"/>
      <c r="I83" s="102"/>
      <c r="J83" s="102"/>
      <c r="K83" s="102"/>
      <c r="L83" s="68"/>
    </row>
    <row r="84" spans="1:12" x14ac:dyDescent="0.3">
      <c r="A84" s="54" t="s">
        <v>483</v>
      </c>
      <c r="B84" s="59" t="s">
        <v>354</v>
      </c>
      <c r="C84" s="60"/>
      <c r="D84" s="60"/>
      <c r="E84" s="55" t="s">
        <v>484</v>
      </c>
      <c r="F84" s="56"/>
      <c r="G84" s="56"/>
      <c r="H84" s="100">
        <v>241784.76</v>
      </c>
      <c r="I84" s="100">
        <v>0</v>
      </c>
      <c r="J84" s="100">
        <v>0</v>
      </c>
      <c r="K84" s="100">
        <v>241784.76</v>
      </c>
      <c r="L84" s="57"/>
    </row>
    <row r="85" spans="1:12" x14ac:dyDescent="0.3">
      <c r="A85" s="54" t="s">
        <v>485</v>
      </c>
      <c r="B85" s="59" t="s">
        <v>354</v>
      </c>
      <c r="C85" s="60"/>
      <c r="D85" s="60"/>
      <c r="E85" s="60"/>
      <c r="F85" s="55" t="s">
        <v>484</v>
      </c>
      <c r="G85" s="56"/>
      <c r="H85" s="100">
        <v>241784.76</v>
      </c>
      <c r="I85" s="100">
        <v>0</v>
      </c>
      <c r="J85" s="100">
        <v>0</v>
      </c>
      <c r="K85" s="100">
        <v>241784.76</v>
      </c>
      <c r="L85" s="57"/>
    </row>
    <row r="86" spans="1:12" x14ac:dyDescent="0.3">
      <c r="A86" s="61" t="s">
        <v>486</v>
      </c>
      <c r="B86" s="59" t="s">
        <v>354</v>
      </c>
      <c r="C86" s="60"/>
      <c r="D86" s="60"/>
      <c r="E86" s="60"/>
      <c r="F86" s="60"/>
      <c r="G86" s="62" t="s">
        <v>487</v>
      </c>
      <c r="H86" s="101">
        <v>241784.76</v>
      </c>
      <c r="I86" s="101">
        <v>0</v>
      </c>
      <c r="J86" s="101">
        <v>0</v>
      </c>
      <c r="K86" s="101">
        <v>241784.76</v>
      </c>
      <c r="L86" s="64"/>
    </row>
    <row r="87" spans="1:12" x14ac:dyDescent="0.3">
      <c r="A87" s="65" t="s">
        <v>354</v>
      </c>
      <c r="B87" s="59" t="s">
        <v>354</v>
      </c>
      <c r="C87" s="60"/>
      <c r="D87" s="60"/>
      <c r="E87" s="60"/>
      <c r="F87" s="60"/>
      <c r="G87" s="66" t="s">
        <v>354</v>
      </c>
      <c r="H87" s="102"/>
      <c r="I87" s="102"/>
      <c r="J87" s="102"/>
      <c r="K87" s="102"/>
      <c r="L87" s="68"/>
    </row>
    <row r="88" spans="1:12" x14ac:dyDescent="0.3">
      <c r="A88" s="54" t="s">
        <v>488</v>
      </c>
      <c r="B88" s="59" t="s">
        <v>354</v>
      </c>
      <c r="C88" s="60"/>
      <c r="D88" s="60"/>
      <c r="E88" s="55" t="s">
        <v>489</v>
      </c>
      <c r="F88" s="56"/>
      <c r="G88" s="56"/>
      <c r="H88" s="100">
        <v>-199590.49</v>
      </c>
      <c r="I88" s="100">
        <v>0</v>
      </c>
      <c r="J88" s="100">
        <v>785.52</v>
      </c>
      <c r="K88" s="100">
        <v>-200376.01</v>
      </c>
      <c r="L88" s="57"/>
    </row>
    <row r="89" spans="1:12" x14ac:dyDescent="0.3">
      <c r="A89" s="54" t="s">
        <v>490</v>
      </c>
      <c r="B89" s="59" t="s">
        <v>354</v>
      </c>
      <c r="C89" s="60"/>
      <c r="D89" s="60"/>
      <c r="E89" s="60"/>
      <c r="F89" s="55" t="s">
        <v>491</v>
      </c>
      <c r="G89" s="56"/>
      <c r="H89" s="100">
        <v>-199590.49</v>
      </c>
      <c r="I89" s="100">
        <v>0</v>
      </c>
      <c r="J89" s="100">
        <v>785.52</v>
      </c>
      <c r="K89" s="100">
        <v>-200376.01</v>
      </c>
      <c r="L89" s="57"/>
    </row>
    <row r="90" spans="1:12" x14ac:dyDescent="0.3">
      <c r="A90" s="61" t="s">
        <v>492</v>
      </c>
      <c r="B90" s="59" t="s">
        <v>354</v>
      </c>
      <c r="C90" s="60"/>
      <c r="D90" s="60"/>
      <c r="E90" s="60"/>
      <c r="F90" s="60"/>
      <c r="G90" s="62" t="s">
        <v>493</v>
      </c>
      <c r="H90" s="101">
        <v>-199590.49</v>
      </c>
      <c r="I90" s="101">
        <v>0</v>
      </c>
      <c r="J90" s="101">
        <v>785.52</v>
      </c>
      <c r="K90" s="101">
        <v>-200376.01</v>
      </c>
      <c r="L90" s="64"/>
    </row>
    <row r="91" spans="1:12" x14ac:dyDescent="0.3">
      <c r="A91" s="54" t="s">
        <v>354</v>
      </c>
      <c r="B91" s="59" t="s">
        <v>354</v>
      </c>
      <c r="C91" s="60"/>
      <c r="D91" s="60"/>
      <c r="E91" s="55" t="s">
        <v>354</v>
      </c>
      <c r="F91" s="56"/>
      <c r="G91" s="56"/>
      <c r="H91" s="99"/>
      <c r="I91" s="99"/>
      <c r="J91" s="99"/>
      <c r="K91" s="99"/>
      <c r="L91" s="56"/>
    </row>
    <row r="92" spans="1:12" x14ac:dyDescent="0.3">
      <c r="A92" s="54" t="s">
        <v>54</v>
      </c>
      <c r="B92" s="55" t="s">
        <v>494</v>
      </c>
      <c r="C92" s="56"/>
      <c r="D92" s="56"/>
      <c r="E92" s="56"/>
      <c r="F92" s="56"/>
      <c r="G92" s="56"/>
      <c r="H92" s="100">
        <v>46843919.5</v>
      </c>
      <c r="I92" s="100">
        <v>14965737.609999999</v>
      </c>
      <c r="J92" s="100">
        <v>17989008.329999998</v>
      </c>
      <c r="K92" s="100">
        <v>49867190.219999999</v>
      </c>
      <c r="L92" s="57"/>
    </row>
    <row r="93" spans="1:12" x14ac:dyDescent="0.3">
      <c r="A93" s="54" t="s">
        <v>495</v>
      </c>
      <c r="B93" s="58" t="s">
        <v>354</v>
      </c>
      <c r="C93" s="55" t="s">
        <v>496</v>
      </c>
      <c r="D93" s="56"/>
      <c r="E93" s="56"/>
      <c r="F93" s="56"/>
      <c r="G93" s="56"/>
      <c r="H93" s="100">
        <v>32534314.370000001</v>
      </c>
      <c r="I93" s="100">
        <v>14945465.630000001</v>
      </c>
      <c r="J93" s="100">
        <v>17720987.190000001</v>
      </c>
      <c r="K93" s="100">
        <v>35309835.93</v>
      </c>
      <c r="L93" s="57"/>
    </row>
    <row r="94" spans="1:12" x14ac:dyDescent="0.3">
      <c r="A94" s="54" t="s">
        <v>497</v>
      </c>
      <c r="B94" s="59" t="s">
        <v>354</v>
      </c>
      <c r="C94" s="60"/>
      <c r="D94" s="55" t="s">
        <v>498</v>
      </c>
      <c r="E94" s="56"/>
      <c r="F94" s="56"/>
      <c r="G94" s="56"/>
      <c r="H94" s="100">
        <v>7809258.79</v>
      </c>
      <c r="I94" s="100">
        <v>10687357.449999999</v>
      </c>
      <c r="J94" s="100">
        <v>9360964.1999999993</v>
      </c>
      <c r="K94" s="100">
        <v>6482865.54</v>
      </c>
      <c r="L94" s="57"/>
    </row>
    <row r="95" spans="1:12" x14ac:dyDescent="0.3">
      <c r="A95" s="54" t="s">
        <v>499</v>
      </c>
      <c r="B95" s="59" t="s">
        <v>354</v>
      </c>
      <c r="C95" s="60"/>
      <c r="D95" s="60"/>
      <c r="E95" s="55" t="s">
        <v>500</v>
      </c>
      <c r="F95" s="56"/>
      <c r="G95" s="56"/>
      <c r="H95" s="100">
        <v>4757373.8899999997</v>
      </c>
      <c r="I95" s="100">
        <v>6927321.25</v>
      </c>
      <c r="J95" s="100">
        <v>6499491.7699999996</v>
      </c>
      <c r="K95" s="100">
        <v>4329544.41</v>
      </c>
      <c r="L95" s="57"/>
    </row>
    <row r="96" spans="1:12" x14ac:dyDescent="0.3">
      <c r="A96" s="54" t="s">
        <v>501</v>
      </c>
      <c r="B96" s="59" t="s">
        <v>354</v>
      </c>
      <c r="C96" s="60"/>
      <c r="D96" s="60"/>
      <c r="E96" s="60"/>
      <c r="F96" s="55" t="s">
        <v>500</v>
      </c>
      <c r="G96" s="56"/>
      <c r="H96" s="100">
        <v>4757373.8899999997</v>
      </c>
      <c r="I96" s="100">
        <v>6927321.25</v>
      </c>
      <c r="J96" s="100">
        <v>6499491.7699999996</v>
      </c>
      <c r="K96" s="100">
        <v>4329544.41</v>
      </c>
      <c r="L96" s="57"/>
    </row>
    <row r="97" spans="1:12" x14ac:dyDescent="0.3">
      <c r="A97" s="61" t="s">
        <v>502</v>
      </c>
      <c r="B97" s="59" t="s">
        <v>354</v>
      </c>
      <c r="C97" s="60"/>
      <c r="D97" s="60"/>
      <c r="E97" s="60"/>
      <c r="F97" s="60"/>
      <c r="G97" s="62" t="s">
        <v>503</v>
      </c>
      <c r="H97" s="101">
        <v>614.03</v>
      </c>
      <c r="I97" s="101">
        <v>1779715.26</v>
      </c>
      <c r="J97" s="101">
        <v>1779101.23</v>
      </c>
      <c r="K97" s="101">
        <v>0</v>
      </c>
      <c r="L97" s="64"/>
    </row>
    <row r="98" spans="1:12" x14ac:dyDescent="0.3">
      <c r="A98" s="61" t="s">
        <v>504</v>
      </c>
      <c r="B98" s="59" t="s">
        <v>354</v>
      </c>
      <c r="C98" s="60"/>
      <c r="D98" s="60"/>
      <c r="E98" s="60"/>
      <c r="F98" s="60"/>
      <c r="G98" s="62" t="s">
        <v>505</v>
      </c>
      <c r="H98" s="101">
        <v>2951106.74</v>
      </c>
      <c r="I98" s="101">
        <v>2951106.74</v>
      </c>
      <c r="J98" s="101">
        <v>3110614.07</v>
      </c>
      <c r="K98" s="101">
        <v>3110614.07</v>
      </c>
      <c r="L98" s="64"/>
    </row>
    <row r="99" spans="1:12" x14ac:dyDescent="0.3">
      <c r="A99" s="61" t="s">
        <v>506</v>
      </c>
      <c r="B99" s="59" t="s">
        <v>354</v>
      </c>
      <c r="C99" s="60"/>
      <c r="D99" s="60"/>
      <c r="E99" s="60"/>
      <c r="F99" s="60"/>
      <c r="G99" s="62" t="s">
        <v>507</v>
      </c>
      <c r="H99" s="101">
        <v>1614275.39</v>
      </c>
      <c r="I99" s="101">
        <v>1614275.39</v>
      </c>
      <c r="J99" s="101">
        <v>1023253.43</v>
      </c>
      <c r="K99" s="101">
        <v>1023253.43</v>
      </c>
      <c r="L99" s="64"/>
    </row>
    <row r="100" spans="1:12" x14ac:dyDescent="0.3">
      <c r="A100" s="61" t="s">
        <v>508</v>
      </c>
      <c r="B100" s="59" t="s">
        <v>354</v>
      </c>
      <c r="C100" s="60"/>
      <c r="D100" s="60"/>
      <c r="E100" s="60"/>
      <c r="F100" s="60"/>
      <c r="G100" s="62" t="s">
        <v>509</v>
      </c>
      <c r="H100" s="101">
        <v>0</v>
      </c>
      <c r="I100" s="101">
        <v>5703.24</v>
      </c>
      <c r="J100" s="101">
        <v>5703.24</v>
      </c>
      <c r="K100" s="101">
        <v>0</v>
      </c>
      <c r="L100" s="64"/>
    </row>
    <row r="101" spans="1:12" x14ac:dyDescent="0.3">
      <c r="A101" s="61" t="s">
        <v>510</v>
      </c>
      <c r="B101" s="59" t="s">
        <v>354</v>
      </c>
      <c r="C101" s="60"/>
      <c r="D101" s="60"/>
      <c r="E101" s="60"/>
      <c r="F101" s="60"/>
      <c r="G101" s="62" t="s">
        <v>511</v>
      </c>
      <c r="H101" s="101">
        <v>0</v>
      </c>
      <c r="I101" s="101">
        <v>41907.32</v>
      </c>
      <c r="J101" s="101">
        <v>42411.32</v>
      </c>
      <c r="K101" s="101">
        <v>504</v>
      </c>
      <c r="L101" s="64"/>
    </row>
    <row r="102" spans="1:12" x14ac:dyDescent="0.3">
      <c r="A102" s="61" t="s">
        <v>514</v>
      </c>
      <c r="B102" s="59" t="s">
        <v>354</v>
      </c>
      <c r="C102" s="60"/>
      <c r="D102" s="60"/>
      <c r="E102" s="60"/>
      <c r="F102" s="60"/>
      <c r="G102" s="62" t="s">
        <v>515</v>
      </c>
      <c r="H102" s="101">
        <v>191377.73</v>
      </c>
      <c r="I102" s="101">
        <v>534613.30000000005</v>
      </c>
      <c r="J102" s="101">
        <v>538408.48</v>
      </c>
      <c r="K102" s="101">
        <v>195172.91</v>
      </c>
      <c r="L102" s="64"/>
    </row>
    <row r="103" spans="1:12" x14ac:dyDescent="0.3">
      <c r="A103" s="65" t="s">
        <v>354</v>
      </c>
      <c r="B103" s="59" t="s">
        <v>354</v>
      </c>
      <c r="C103" s="60"/>
      <c r="D103" s="60"/>
      <c r="E103" s="60"/>
      <c r="F103" s="60"/>
      <c r="G103" s="66" t="s">
        <v>354</v>
      </c>
      <c r="H103" s="102"/>
      <c r="I103" s="102"/>
      <c r="J103" s="102"/>
      <c r="K103" s="102"/>
      <c r="L103" s="68"/>
    </row>
    <row r="104" spans="1:12" x14ac:dyDescent="0.3">
      <c r="A104" s="54" t="s">
        <v>516</v>
      </c>
      <c r="B104" s="59" t="s">
        <v>354</v>
      </c>
      <c r="C104" s="60"/>
      <c r="D104" s="60"/>
      <c r="E104" s="55" t="s">
        <v>517</v>
      </c>
      <c r="F104" s="56"/>
      <c r="G104" s="56"/>
      <c r="H104" s="100">
        <v>814513.87</v>
      </c>
      <c r="I104" s="100">
        <v>819957.75</v>
      </c>
      <c r="J104" s="100">
        <v>870985.74</v>
      </c>
      <c r="K104" s="100">
        <v>865541.86</v>
      </c>
      <c r="L104" s="57"/>
    </row>
    <row r="105" spans="1:12" x14ac:dyDescent="0.3">
      <c r="A105" s="54" t="s">
        <v>518</v>
      </c>
      <c r="B105" s="59" t="s">
        <v>354</v>
      </c>
      <c r="C105" s="60"/>
      <c r="D105" s="60"/>
      <c r="E105" s="60"/>
      <c r="F105" s="55" t="s">
        <v>517</v>
      </c>
      <c r="G105" s="56"/>
      <c r="H105" s="100">
        <v>814513.87</v>
      </c>
      <c r="I105" s="100">
        <v>819957.75</v>
      </c>
      <c r="J105" s="100">
        <v>870985.74</v>
      </c>
      <c r="K105" s="100">
        <v>865541.86</v>
      </c>
      <c r="L105" s="57"/>
    </row>
    <row r="106" spans="1:12" x14ac:dyDescent="0.3">
      <c r="A106" s="61" t="s">
        <v>519</v>
      </c>
      <c r="B106" s="59" t="s">
        <v>354</v>
      </c>
      <c r="C106" s="60"/>
      <c r="D106" s="60"/>
      <c r="E106" s="60"/>
      <c r="F106" s="60"/>
      <c r="G106" s="62" t="s">
        <v>520</v>
      </c>
      <c r="H106" s="101">
        <v>636292.89</v>
      </c>
      <c r="I106" s="101">
        <v>641736.72</v>
      </c>
      <c r="J106" s="101">
        <v>626613.73</v>
      </c>
      <c r="K106" s="101">
        <v>621169.9</v>
      </c>
      <c r="L106" s="64"/>
    </row>
    <row r="107" spans="1:12" x14ac:dyDescent="0.3">
      <c r="A107" s="61" t="s">
        <v>521</v>
      </c>
      <c r="B107" s="59" t="s">
        <v>354</v>
      </c>
      <c r="C107" s="60"/>
      <c r="D107" s="60"/>
      <c r="E107" s="60"/>
      <c r="F107" s="60"/>
      <c r="G107" s="62" t="s">
        <v>522</v>
      </c>
      <c r="H107" s="101">
        <v>143090.76</v>
      </c>
      <c r="I107" s="101">
        <v>143090.76</v>
      </c>
      <c r="J107" s="101">
        <v>194914.44</v>
      </c>
      <c r="K107" s="101">
        <v>194914.44</v>
      </c>
      <c r="L107" s="64"/>
    </row>
    <row r="108" spans="1:12" x14ac:dyDescent="0.3">
      <c r="A108" s="61" t="s">
        <v>523</v>
      </c>
      <c r="B108" s="59" t="s">
        <v>354</v>
      </c>
      <c r="C108" s="60"/>
      <c r="D108" s="60"/>
      <c r="E108" s="60"/>
      <c r="F108" s="60"/>
      <c r="G108" s="62" t="s">
        <v>524</v>
      </c>
      <c r="H108" s="101">
        <v>17521.080000000002</v>
      </c>
      <c r="I108" s="101">
        <v>17521.080000000002</v>
      </c>
      <c r="J108" s="101">
        <v>24273.1</v>
      </c>
      <c r="K108" s="101">
        <v>24273.1</v>
      </c>
      <c r="L108" s="64"/>
    </row>
    <row r="109" spans="1:12" x14ac:dyDescent="0.3">
      <c r="A109" s="61" t="s">
        <v>525</v>
      </c>
      <c r="B109" s="59" t="s">
        <v>354</v>
      </c>
      <c r="C109" s="60"/>
      <c r="D109" s="60"/>
      <c r="E109" s="60"/>
      <c r="F109" s="60"/>
      <c r="G109" s="62" t="s">
        <v>526</v>
      </c>
      <c r="H109" s="101">
        <v>17609.14</v>
      </c>
      <c r="I109" s="101">
        <v>17609.189999999999</v>
      </c>
      <c r="J109" s="101">
        <v>25184.47</v>
      </c>
      <c r="K109" s="101">
        <v>25184.42</v>
      </c>
      <c r="L109" s="64"/>
    </row>
    <row r="110" spans="1:12" x14ac:dyDescent="0.3">
      <c r="A110" s="65" t="s">
        <v>354</v>
      </c>
      <c r="B110" s="59" t="s">
        <v>354</v>
      </c>
      <c r="C110" s="60"/>
      <c r="D110" s="60"/>
      <c r="E110" s="60"/>
      <c r="F110" s="60"/>
      <c r="G110" s="66" t="s">
        <v>354</v>
      </c>
      <c r="H110" s="102"/>
      <c r="I110" s="102"/>
      <c r="J110" s="102"/>
      <c r="K110" s="102"/>
      <c r="L110" s="68"/>
    </row>
    <row r="111" spans="1:12" x14ac:dyDescent="0.3">
      <c r="A111" s="54" t="s">
        <v>527</v>
      </c>
      <c r="B111" s="59" t="s">
        <v>354</v>
      </c>
      <c r="C111" s="60"/>
      <c r="D111" s="60"/>
      <c r="E111" s="55" t="s">
        <v>528</v>
      </c>
      <c r="F111" s="56"/>
      <c r="G111" s="56"/>
      <c r="H111" s="100">
        <v>274777.84999999998</v>
      </c>
      <c r="I111" s="100">
        <v>252003.28</v>
      </c>
      <c r="J111" s="100">
        <v>243359.47</v>
      </c>
      <c r="K111" s="100">
        <v>266134.03999999998</v>
      </c>
      <c r="L111" s="57"/>
    </row>
    <row r="112" spans="1:12" x14ac:dyDescent="0.3">
      <c r="A112" s="54" t="s">
        <v>529</v>
      </c>
      <c r="B112" s="59" t="s">
        <v>354</v>
      </c>
      <c r="C112" s="60"/>
      <c r="D112" s="60"/>
      <c r="E112" s="60"/>
      <c r="F112" s="55" t="s">
        <v>528</v>
      </c>
      <c r="G112" s="56"/>
      <c r="H112" s="100">
        <v>274777.84999999998</v>
      </c>
      <c r="I112" s="100">
        <v>252003.28</v>
      </c>
      <c r="J112" s="100">
        <v>243359.47</v>
      </c>
      <c r="K112" s="100">
        <v>266134.03999999998</v>
      </c>
      <c r="L112" s="57"/>
    </row>
    <row r="113" spans="1:12" x14ac:dyDescent="0.3">
      <c r="A113" s="61" t="s">
        <v>530</v>
      </c>
      <c r="B113" s="59" t="s">
        <v>354</v>
      </c>
      <c r="C113" s="60"/>
      <c r="D113" s="60"/>
      <c r="E113" s="60"/>
      <c r="F113" s="60"/>
      <c r="G113" s="62" t="s">
        <v>531</v>
      </c>
      <c r="H113" s="101">
        <v>139028.1</v>
      </c>
      <c r="I113" s="101">
        <v>139028.1</v>
      </c>
      <c r="J113" s="101">
        <v>127583.55</v>
      </c>
      <c r="K113" s="101">
        <v>127583.55</v>
      </c>
      <c r="L113" s="64"/>
    </row>
    <row r="114" spans="1:12" x14ac:dyDescent="0.3">
      <c r="A114" s="61" t="s">
        <v>532</v>
      </c>
      <c r="B114" s="59" t="s">
        <v>354</v>
      </c>
      <c r="C114" s="60"/>
      <c r="D114" s="60"/>
      <c r="E114" s="60"/>
      <c r="F114" s="60"/>
      <c r="G114" s="62" t="s">
        <v>533</v>
      </c>
      <c r="H114" s="101">
        <v>423.36</v>
      </c>
      <c r="I114" s="101">
        <v>423.36</v>
      </c>
      <c r="J114" s="101">
        <v>1270.33</v>
      </c>
      <c r="K114" s="101">
        <v>1270.33</v>
      </c>
      <c r="L114" s="64"/>
    </row>
    <row r="115" spans="1:12" x14ac:dyDescent="0.3">
      <c r="A115" s="61" t="s">
        <v>534</v>
      </c>
      <c r="B115" s="59" t="s">
        <v>354</v>
      </c>
      <c r="C115" s="60"/>
      <c r="D115" s="60"/>
      <c r="E115" s="60"/>
      <c r="F115" s="60"/>
      <c r="G115" s="62" t="s">
        <v>535</v>
      </c>
      <c r="H115" s="101">
        <v>5042</v>
      </c>
      <c r="I115" s="101">
        <v>5042.1000000000004</v>
      </c>
      <c r="J115" s="101">
        <v>8254.5499999999993</v>
      </c>
      <c r="K115" s="101">
        <v>8254.4500000000007</v>
      </c>
      <c r="L115" s="64"/>
    </row>
    <row r="116" spans="1:12" x14ac:dyDescent="0.3">
      <c r="A116" s="61" t="s">
        <v>536</v>
      </c>
      <c r="B116" s="59" t="s">
        <v>354</v>
      </c>
      <c r="C116" s="60"/>
      <c r="D116" s="60"/>
      <c r="E116" s="60"/>
      <c r="F116" s="60"/>
      <c r="G116" s="62" t="s">
        <v>537</v>
      </c>
      <c r="H116" s="101">
        <v>44562.84</v>
      </c>
      <c r="I116" s="101">
        <v>21787.67</v>
      </c>
      <c r="J116" s="101">
        <v>33519.980000000003</v>
      </c>
      <c r="K116" s="101">
        <v>56295.15</v>
      </c>
      <c r="L116" s="64"/>
    </row>
    <row r="117" spans="1:12" x14ac:dyDescent="0.3">
      <c r="A117" s="61" t="s">
        <v>538</v>
      </c>
      <c r="B117" s="59" t="s">
        <v>354</v>
      </c>
      <c r="C117" s="60"/>
      <c r="D117" s="60"/>
      <c r="E117" s="60"/>
      <c r="F117" s="60"/>
      <c r="G117" s="62" t="s">
        <v>539</v>
      </c>
      <c r="H117" s="101">
        <v>52604.11</v>
      </c>
      <c r="I117" s="101">
        <v>52604.17</v>
      </c>
      <c r="J117" s="101">
        <v>44846.38</v>
      </c>
      <c r="K117" s="101">
        <v>44846.32</v>
      </c>
      <c r="L117" s="64"/>
    </row>
    <row r="118" spans="1:12" x14ac:dyDescent="0.3">
      <c r="A118" s="61" t="s">
        <v>540</v>
      </c>
      <c r="B118" s="59" t="s">
        <v>354</v>
      </c>
      <c r="C118" s="60"/>
      <c r="D118" s="60"/>
      <c r="E118" s="60"/>
      <c r="F118" s="60"/>
      <c r="G118" s="62" t="s">
        <v>541</v>
      </c>
      <c r="H118" s="101">
        <v>18928.259999999998</v>
      </c>
      <c r="I118" s="101">
        <v>18928.7</v>
      </c>
      <c r="J118" s="101">
        <v>12156.14</v>
      </c>
      <c r="K118" s="101">
        <v>12155.7</v>
      </c>
      <c r="L118" s="64"/>
    </row>
    <row r="119" spans="1:12" x14ac:dyDescent="0.3">
      <c r="A119" s="61" t="s">
        <v>542</v>
      </c>
      <c r="B119" s="59" t="s">
        <v>354</v>
      </c>
      <c r="C119" s="60"/>
      <c r="D119" s="60"/>
      <c r="E119" s="60"/>
      <c r="F119" s="60"/>
      <c r="G119" s="62" t="s">
        <v>543</v>
      </c>
      <c r="H119" s="101">
        <v>2017.54</v>
      </c>
      <c r="I119" s="101">
        <v>2017.54</v>
      </c>
      <c r="J119" s="101">
        <v>2576.5</v>
      </c>
      <c r="K119" s="101">
        <v>2576.5</v>
      </c>
      <c r="L119" s="64"/>
    </row>
    <row r="120" spans="1:12" x14ac:dyDescent="0.3">
      <c r="A120" s="61" t="s">
        <v>544</v>
      </c>
      <c r="B120" s="59" t="s">
        <v>354</v>
      </c>
      <c r="C120" s="60"/>
      <c r="D120" s="60"/>
      <c r="E120" s="60"/>
      <c r="F120" s="60"/>
      <c r="G120" s="62" t="s">
        <v>545</v>
      </c>
      <c r="H120" s="101">
        <v>12171.64</v>
      </c>
      <c r="I120" s="101">
        <v>12171.64</v>
      </c>
      <c r="J120" s="101">
        <v>13152.04</v>
      </c>
      <c r="K120" s="101">
        <v>13152.04</v>
      </c>
      <c r="L120" s="64"/>
    </row>
    <row r="121" spans="1:12" x14ac:dyDescent="0.3">
      <c r="A121" s="65" t="s">
        <v>354</v>
      </c>
      <c r="B121" s="59" t="s">
        <v>354</v>
      </c>
      <c r="C121" s="60"/>
      <c r="D121" s="60"/>
      <c r="E121" s="60"/>
      <c r="F121" s="60"/>
      <c r="G121" s="66" t="s">
        <v>354</v>
      </c>
      <c r="H121" s="102"/>
      <c r="I121" s="102"/>
      <c r="J121" s="102"/>
      <c r="K121" s="102"/>
      <c r="L121" s="68"/>
    </row>
    <row r="122" spans="1:12" x14ac:dyDescent="0.3">
      <c r="A122" s="54" t="s">
        <v>546</v>
      </c>
      <c r="B122" s="59" t="s">
        <v>354</v>
      </c>
      <c r="C122" s="60"/>
      <c r="D122" s="60"/>
      <c r="E122" s="55" t="s">
        <v>547</v>
      </c>
      <c r="F122" s="56"/>
      <c r="G122" s="56"/>
      <c r="H122" s="100">
        <v>1962474.86</v>
      </c>
      <c r="I122" s="100">
        <v>2687956.85</v>
      </c>
      <c r="J122" s="100">
        <v>1747127.22</v>
      </c>
      <c r="K122" s="100">
        <v>1021645.23</v>
      </c>
      <c r="L122" s="57"/>
    </row>
    <row r="123" spans="1:12" x14ac:dyDescent="0.3">
      <c r="A123" s="54" t="s">
        <v>548</v>
      </c>
      <c r="B123" s="59" t="s">
        <v>354</v>
      </c>
      <c r="C123" s="60"/>
      <c r="D123" s="60"/>
      <c r="E123" s="60"/>
      <c r="F123" s="55" t="s">
        <v>547</v>
      </c>
      <c r="G123" s="56"/>
      <c r="H123" s="100">
        <v>1962474.86</v>
      </c>
      <c r="I123" s="100">
        <v>2687956.85</v>
      </c>
      <c r="J123" s="100">
        <v>1747127.22</v>
      </c>
      <c r="K123" s="100">
        <v>1021645.23</v>
      </c>
      <c r="L123" s="57"/>
    </row>
    <row r="124" spans="1:12" x14ac:dyDescent="0.3">
      <c r="A124" s="61" t="s">
        <v>549</v>
      </c>
      <c r="B124" s="59" t="s">
        <v>354</v>
      </c>
      <c r="C124" s="60"/>
      <c r="D124" s="60"/>
      <c r="E124" s="60"/>
      <c r="F124" s="60"/>
      <c r="G124" s="62" t="s">
        <v>550</v>
      </c>
      <c r="H124" s="101">
        <v>1962474.86</v>
      </c>
      <c r="I124" s="101">
        <v>2687956.85</v>
      </c>
      <c r="J124" s="101">
        <v>1747127.22</v>
      </c>
      <c r="K124" s="101">
        <v>1021645.23</v>
      </c>
      <c r="L124" s="64"/>
    </row>
    <row r="125" spans="1:12" x14ac:dyDescent="0.3">
      <c r="A125" s="65" t="s">
        <v>354</v>
      </c>
      <c r="B125" s="59" t="s">
        <v>354</v>
      </c>
      <c r="C125" s="60"/>
      <c r="D125" s="60"/>
      <c r="E125" s="60"/>
      <c r="F125" s="60"/>
      <c r="G125" s="66" t="s">
        <v>354</v>
      </c>
      <c r="H125" s="102"/>
      <c r="I125" s="102"/>
      <c r="J125" s="102"/>
      <c r="K125" s="102"/>
      <c r="L125" s="68"/>
    </row>
    <row r="126" spans="1:12" x14ac:dyDescent="0.3">
      <c r="A126" s="54" t="s">
        <v>551</v>
      </c>
      <c r="B126" s="59" t="s">
        <v>354</v>
      </c>
      <c r="C126" s="60"/>
      <c r="D126" s="60"/>
      <c r="E126" s="55" t="s">
        <v>390</v>
      </c>
      <c r="F126" s="56"/>
      <c r="G126" s="56"/>
      <c r="H126" s="100">
        <v>118.32</v>
      </c>
      <c r="I126" s="100">
        <v>118.32</v>
      </c>
      <c r="J126" s="100">
        <v>0</v>
      </c>
      <c r="K126" s="100">
        <v>0</v>
      </c>
      <c r="L126" s="57"/>
    </row>
    <row r="127" spans="1:12" x14ac:dyDescent="0.3">
      <c r="A127" s="54" t="s">
        <v>552</v>
      </c>
      <c r="B127" s="59" t="s">
        <v>354</v>
      </c>
      <c r="C127" s="60"/>
      <c r="D127" s="60"/>
      <c r="E127" s="60"/>
      <c r="F127" s="55" t="s">
        <v>390</v>
      </c>
      <c r="G127" s="56"/>
      <c r="H127" s="100">
        <v>118.32</v>
      </c>
      <c r="I127" s="100">
        <v>118.32</v>
      </c>
      <c r="J127" s="100">
        <v>0</v>
      </c>
      <c r="K127" s="100">
        <v>0</v>
      </c>
      <c r="L127" s="57"/>
    </row>
    <row r="128" spans="1:12" x14ac:dyDescent="0.3">
      <c r="A128" s="61" t="s">
        <v>553</v>
      </c>
      <c r="B128" s="59" t="s">
        <v>354</v>
      </c>
      <c r="C128" s="60"/>
      <c r="D128" s="60"/>
      <c r="E128" s="60"/>
      <c r="F128" s="60"/>
      <c r="G128" s="62" t="s">
        <v>403</v>
      </c>
      <c r="H128" s="101">
        <v>118.32</v>
      </c>
      <c r="I128" s="101">
        <v>118.32</v>
      </c>
      <c r="J128" s="101">
        <v>0</v>
      </c>
      <c r="K128" s="101">
        <v>0</v>
      </c>
      <c r="L128" s="64"/>
    </row>
    <row r="129" spans="1:12" x14ac:dyDescent="0.3">
      <c r="A129" s="54" t="s">
        <v>354</v>
      </c>
      <c r="B129" s="59" t="s">
        <v>354</v>
      </c>
      <c r="C129" s="60"/>
      <c r="D129" s="60"/>
      <c r="E129" s="55" t="s">
        <v>354</v>
      </c>
      <c r="F129" s="56"/>
      <c r="G129" s="56"/>
      <c r="H129" s="99"/>
      <c r="I129" s="99"/>
      <c r="J129" s="99"/>
      <c r="K129" s="99"/>
      <c r="L129" s="56"/>
    </row>
    <row r="130" spans="1:12" x14ac:dyDescent="0.3">
      <c r="A130" s="54" t="s">
        <v>554</v>
      </c>
      <c r="B130" s="59" t="s">
        <v>354</v>
      </c>
      <c r="C130" s="60"/>
      <c r="D130" s="55" t="s">
        <v>555</v>
      </c>
      <c r="E130" s="56"/>
      <c r="F130" s="56"/>
      <c r="G130" s="56"/>
      <c r="H130" s="100">
        <v>24725055.579999998</v>
      </c>
      <c r="I130" s="100">
        <v>4258108.18</v>
      </c>
      <c r="J130" s="100">
        <v>8360022.9900000002</v>
      </c>
      <c r="K130" s="100">
        <v>28826970.390000001</v>
      </c>
      <c r="L130" s="57"/>
    </row>
    <row r="131" spans="1:12" x14ac:dyDescent="0.3">
      <c r="A131" s="54" t="s">
        <v>556</v>
      </c>
      <c r="B131" s="59" t="s">
        <v>354</v>
      </c>
      <c r="C131" s="60"/>
      <c r="D131" s="60"/>
      <c r="E131" s="55" t="s">
        <v>555</v>
      </c>
      <c r="F131" s="56"/>
      <c r="G131" s="56"/>
      <c r="H131" s="100">
        <v>24725055.579999998</v>
      </c>
      <c r="I131" s="100">
        <v>4258108.18</v>
      </c>
      <c r="J131" s="100">
        <v>8360022.9900000002</v>
      </c>
      <c r="K131" s="100">
        <v>28826970.390000001</v>
      </c>
      <c r="L131" s="57"/>
    </row>
    <row r="132" spans="1:12" x14ac:dyDescent="0.3">
      <c r="A132" s="54" t="s">
        <v>557</v>
      </c>
      <c r="B132" s="59" t="s">
        <v>354</v>
      </c>
      <c r="C132" s="60"/>
      <c r="D132" s="60"/>
      <c r="E132" s="60"/>
      <c r="F132" s="55" t="s">
        <v>555</v>
      </c>
      <c r="G132" s="56"/>
      <c r="H132" s="100">
        <v>24725055.579999998</v>
      </c>
      <c r="I132" s="100">
        <v>4258108.18</v>
      </c>
      <c r="J132" s="100">
        <v>8360022.9900000002</v>
      </c>
      <c r="K132" s="100">
        <v>28826970.390000001</v>
      </c>
      <c r="L132" s="57"/>
    </row>
    <row r="133" spans="1:12" x14ac:dyDescent="0.3">
      <c r="A133" s="61" t="s">
        <v>558</v>
      </c>
      <c r="B133" s="59" t="s">
        <v>354</v>
      </c>
      <c r="C133" s="60"/>
      <c r="D133" s="60"/>
      <c r="E133" s="60"/>
      <c r="F133" s="60"/>
      <c r="G133" s="62" t="s">
        <v>559</v>
      </c>
      <c r="H133" s="101">
        <v>24725055.579999998</v>
      </c>
      <c r="I133" s="101">
        <v>4258108.18</v>
      </c>
      <c r="J133" s="101">
        <v>8360022.9900000002</v>
      </c>
      <c r="K133" s="101">
        <v>28826970.390000001</v>
      </c>
      <c r="L133" s="64"/>
    </row>
    <row r="134" spans="1:12" x14ac:dyDescent="0.3">
      <c r="A134" s="65" t="s">
        <v>354</v>
      </c>
      <c r="B134" s="59" t="s">
        <v>354</v>
      </c>
      <c r="C134" s="60"/>
      <c r="D134" s="60"/>
      <c r="E134" s="60"/>
      <c r="F134" s="60"/>
      <c r="G134" s="66" t="s">
        <v>354</v>
      </c>
      <c r="H134" s="102"/>
      <c r="I134" s="102"/>
      <c r="J134" s="102"/>
      <c r="K134" s="102"/>
      <c r="L134" s="68"/>
    </row>
    <row r="135" spans="1:12" x14ac:dyDescent="0.3">
      <c r="A135" s="54" t="s">
        <v>560</v>
      </c>
      <c r="B135" s="58" t="s">
        <v>354</v>
      </c>
      <c r="C135" s="55" t="s">
        <v>561</v>
      </c>
      <c r="D135" s="56"/>
      <c r="E135" s="56"/>
      <c r="F135" s="56"/>
      <c r="G135" s="56"/>
      <c r="H135" s="100">
        <v>14309605.130000001</v>
      </c>
      <c r="I135" s="100">
        <v>20271.98</v>
      </c>
      <c r="J135" s="100">
        <v>268021.14</v>
      </c>
      <c r="K135" s="100">
        <v>14557354.289999999</v>
      </c>
      <c r="L135" s="57"/>
    </row>
    <row r="136" spans="1:12" x14ac:dyDescent="0.3">
      <c r="A136" s="54" t="s">
        <v>562</v>
      </c>
      <c r="B136" s="59" t="s">
        <v>354</v>
      </c>
      <c r="C136" s="60"/>
      <c r="D136" s="55" t="s">
        <v>563</v>
      </c>
      <c r="E136" s="56"/>
      <c r="F136" s="56"/>
      <c r="G136" s="56"/>
      <c r="H136" s="100">
        <v>14309605.130000001</v>
      </c>
      <c r="I136" s="100">
        <v>20271.98</v>
      </c>
      <c r="J136" s="100">
        <v>268021.14</v>
      </c>
      <c r="K136" s="100">
        <v>14557354.289999999</v>
      </c>
      <c r="L136" s="57"/>
    </row>
    <row r="137" spans="1:12" x14ac:dyDescent="0.3">
      <c r="A137" s="54" t="s">
        <v>564</v>
      </c>
      <c r="B137" s="59" t="s">
        <v>354</v>
      </c>
      <c r="C137" s="60"/>
      <c r="D137" s="60"/>
      <c r="E137" s="55" t="s">
        <v>565</v>
      </c>
      <c r="F137" s="56"/>
      <c r="G137" s="56"/>
      <c r="H137" s="100">
        <v>13870718.27</v>
      </c>
      <c r="I137" s="100">
        <v>17749.740000000002</v>
      </c>
      <c r="J137" s="100">
        <v>0</v>
      </c>
      <c r="K137" s="100">
        <v>13852968.529999999</v>
      </c>
      <c r="L137" s="57"/>
    </row>
    <row r="138" spans="1:12" x14ac:dyDescent="0.3">
      <c r="A138" s="54" t="s">
        <v>566</v>
      </c>
      <c r="B138" s="59" t="s">
        <v>354</v>
      </c>
      <c r="C138" s="60"/>
      <c r="D138" s="60"/>
      <c r="E138" s="60"/>
      <c r="F138" s="55" t="s">
        <v>565</v>
      </c>
      <c r="G138" s="56"/>
      <c r="H138" s="100">
        <v>13870718.27</v>
      </c>
      <c r="I138" s="100">
        <v>17749.740000000002</v>
      </c>
      <c r="J138" s="100">
        <v>0</v>
      </c>
      <c r="K138" s="100">
        <v>13852968.529999999</v>
      </c>
      <c r="L138" s="57"/>
    </row>
    <row r="139" spans="1:12" x14ac:dyDescent="0.3">
      <c r="A139" s="61" t="s">
        <v>567</v>
      </c>
      <c r="B139" s="59" t="s">
        <v>354</v>
      </c>
      <c r="C139" s="60"/>
      <c r="D139" s="60"/>
      <c r="E139" s="60"/>
      <c r="F139" s="60"/>
      <c r="G139" s="62" t="s">
        <v>568</v>
      </c>
      <c r="H139" s="101">
        <v>13870718.27</v>
      </c>
      <c r="I139" s="101">
        <v>17749.740000000002</v>
      </c>
      <c r="J139" s="101">
        <v>0</v>
      </c>
      <c r="K139" s="101">
        <v>13852968.529999999</v>
      </c>
      <c r="L139" s="64"/>
    </row>
    <row r="140" spans="1:12" x14ac:dyDescent="0.3">
      <c r="A140" s="65" t="s">
        <v>354</v>
      </c>
      <c r="B140" s="59" t="s">
        <v>354</v>
      </c>
      <c r="C140" s="60"/>
      <c r="D140" s="60"/>
      <c r="E140" s="60"/>
      <c r="F140" s="60"/>
      <c r="G140" s="66" t="s">
        <v>354</v>
      </c>
      <c r="H140" s="102"/>
      <c r="I140" s="102"/>
      <c r="J140" s="102"/>
      <c r="K140" s="102"/>
      <c r="L140" s="68"/>
    </row>
    <row r="141" spans="1:12" x14ac:dyDescent="0.3">
      <c r="A141" s="54" t="s">
        <v>569</v>
      </c>
      <c r="B141" s="59" t="s">
        <v>354</v>
      </c>
      <c r="C141" s="60"/>
      <c r="D141" s="60"/>
      <c r="E141" s="55" t="s">
        <v>570</v>
      </c>
      <c r="F141" s="56"/>
      <c r="G141" s="56"/>
      <c r="H141" s="100">
        <v>3723.36</v>
      </c>
      <c r="I141" s="100">
        <v>2522.2399999999998</v>
      </c>
      <c r="J141" s="100">
        <v>175825.84</v>
      </c>
      <c r="K141" s="100">
        <v>177026.96</v>
      </c>
      <c r="L141" s="57"/>
    </row>
    <row r="142" spans="1:12" x14ac:dyDescent="0.3">
      <c r="A142" s="54" t="s">
        <v>571</v>
      </c>
      <c r="B142" s="59" t="s">
        <v>354</v>
      </c>
      <c r="C142" s="60"/>
      <c r="D142" s="60"/>
      <c r="E142" s="60"/>
      <c r="F142" s="55" t="s">
        <v>570</v>
      </c>
      <c r="G142" s="56"/>
      <c r="H142" s="100">
        <v>3723.36</v>
      </c>
      <c r="I142" s="100">
        <v>2522.2399999999998</v>
      </c>
      <c r="J142" s="100">
        <v>175825.84</v>
      </c>
      <c r="K142" s="100">
        <v>177026.96</v>
      </c>
      <c r="L142" s="57"/>
    </row>
    <row r="143" spans="1:12" x14ac:dyDescent="0.3">
      <c r="A143" s="61" t="s">
        <v>572</v>
      </c>
      <c r="B143" s="59" t="s">
        <v>354</v>
      </c>
      <c r="C143" s="60"/>
      <c r="D143" s="60"/>
      <c r="E143" s="60"/>
      <c r="F143" s="60"/>
      <c r="G143" s="62" t="s">
        <v>573</v>
      </c>
      <c r="H143" s="101">
        <v>3723.36</v>
      </c>
      <c r="I143" s="101">
        <v>2522.2399999999998</v>
      </c>
      <c r="J143" s="101">
        <v>175825.84</v>
      </c>
      <c r="K143" s="101">
        <v>177026.96</v>
      </c>
      <c r="L143" s="64"/>
    </row>
    <row r="144" spans="1:12" x14ac:dyDescent="0.3">
      <c r="A144" s="65" t="s">
        <v>354</v>
      </c>
      <c r="B144" s="59" t="s">
        <v>354</v>
      </c>
      <c r="C144" s="60"/>
      <c r="D144" s="60"/>
      <c r="E144" s="60"/>
      <c r="F144" s="60"/>
      <c r="G144" s="66" t="s">
        <v>354</v>
      </c>
      <c r="H144" s="102"/>
      <c r="I144" s="102"/>
      <c r="J144" s="102"/>
      <c r="K144" s="102"/>
      <c r="L144" s="68"/>
    </row>
    <row r="145" spans="1:12" x14ac:dyDescent="0.3">
      <c r="A145" s="54" t="s">
        <v>574</v>
      </c>
      <c r="B145" s="59" t="s">
        <v>354</v>
      </c>
      <c r="C145" s="60"/>
      <c r="D145" s="60"/>
      <c r="E145" s="55" t="s">
        <v>575</v>
      </c>
      <c r="F145" s="56"/>
      <c r="G145" s="56"/>
      <c r="H145" s="100">
        <v>435163.5</v>
      </c>
      <c r="I145" s="100">
        <v>0</v>
      </c>
      <c r="J145" s="100">
        <v>92195.3</v>
      </c>
      <c r="K145" s="100">
        <v>527358.80000000005</v>
      </c>
      <c r="L145" s="57"/>
    </row>
    <row r="146" spans="1:12" x14ac:dyDescent="0.3">
      <c r="A146" s="54" t="s">
        <v>576</v>
      </c>
      <c r="B146" s="59" t="s">
        <v>354</v>
      </c>
      <c r="C146" s="60"/>
      <c r="D146" s="60"/>
      <c r="E146" s="60"/>
      <c r="F146" s="55" t="s">
        <v>575</v>
      </c>
      <c r="G146" s="56"/>
      <c r="H146" s="100">
        <v>435163.5</v>
      </c>
      <c r="I146" s="100">
        <v>0</v>
      </c>
      <c r="J146" s="100">
        <v>92195.3</v>
      </c>
      <c r="K146" s="100">
        <v>527358.80000000005</v>
      </c>
      <c r="L146" s="57"/>
    </row>
    <row r="147" spans="1:12" x14ac:dyDescent="0.3">
      <c r="A147" s="61" t="s">
        <v>577</v>
      </c>
      <c r="B147" s="59" t="s">
        <v>354</v>
      </c>
      <c r="C147" s="60"/>
      <c r="D147" s="60"/>
      <c r="E147" s="60"/>
      <c r="F147" s="60"/>
      <c r="G147" s="62" t="s">
        <v>578</v>
      </c>
      <c r="H147" s="101">
        <v>49487.03</v>
      </c>
      <c r="I147" s="101">
        <v>0</v>
      </c>
      <c r="J147" s="101">
        <v>90266.93</v>
      </c>
      <c r="K147" s="101">
        <v>139753.96</v>
      </c>
      <c r="L147" s="64"/>
    </row>
    <row r="148" spans="1:12" x14ac:dyDescent="0.3">
      <c r="A148" s="61" t="s">
        <v>579</v>
      </c>
      <c r="B148" s="59" t="s">
        <v>354</v>
      </c>
      <c r="C148" s="60"/>
      <c r="D148" s="60"/>
      <c r="E148" s="60"/>
      <c r="F148" s="60"/>
      <c r="G148" s="62" t="s">
        <v>580</v>
      </c>
      <c r="H148" s="101">
        <v>385676.47</v>
      </c>
      <c r="I148" s="101">
        <v>0</v>
      </c>
      <c r="J148" s="101">
        <v>1928.37</v>
      </c>
      <c r="K148" s="101">
        <v>387604.84</v>
      </c>
      <c r="L148" s="64"/>
    </row>
    <row r="149" spans="1:12" x14ac:dyDescent="0.3">
      <c r="A149" s="54" t="s">
        <v>354</v>
      </c>
      <c r="B149" s="59" t="s">
        <v>354</v>
      </c>
      <c r="C149" s="60"/>
      <c r="D149" s="55" t="s">
        <v>354</v>
      </c>
      <c r="E149" s="56"/>
      <c r="F149" s="56"/>
      <c r="G149" s="56"/>
      <c r="H149" s="99"/>
      <c r="I149" s="99"/>
      <c r="J149" s="99"/>
      <c r="K149" s="99"/>
      <c r="L149" s="56"/>
    </row>
    <row r="150" spans="1:12" x14ac:dyDescent="0.3">
      <c r="A150" s="54" t="s">
        <v>58</v>
      </c>
      <c r="B150" s="55" t="s">
        <v>581</v>
      </c>
      <c r="C150" s="56"/>
      <c r="D150" s="56"/>
      <c r="E150" s="56"/>
      <c r="F150" s="56"/>
      <c r="G150" s="56"/>
      <c r="H150" s="100">
        <v>42950138.299999997</v>
      </c>
      <c r="I150" s="100">
        <v>9365314.9900000002</v>
      </c>
      <c r="J150" s="100">
        <v>4701097.57</v>
      </c>
      <c r="K150" s="100">
        <v>47614355.719999999</v>
      </c>
      <c r="L150" s="100">
        <f>I150-J150</f>
        <v>4664217.42</v>
      </c>
    </row>
    <row r="151" spans="1:12" x14ac:dyDescent="0.3">
      <c r="A151" s="54" t="s">
        <v>582</v>
      </c>
      <c r="B151" s="58" t="s">
        <v>354</v>
      </c>
      <c r="C151" s="55" t="s">
        <v>583</v>
      </c>
      <c r="D151" s="56"/>
      <c r="E151" s="56"/>
      <c r="F151" s="56"/>
      <c r="G151" s="56"/>
      <c r="H151" s="100">
        <v>33044570.609999999</v>
      </c>
      <c r="I151" s="100">
        <v>7811544.9100000001</v>
      </c>
      <c r="J151" s="100">
        <v>4684311.8</v>
      </c>
      <c r="K151" s="100">
        <v>36171803.719999999</v>
      </c>
      <c r="L151" s="100"/>
    </row>
    <row r="152" spans="1:12" x14ac:dyDescent="0.3">
      <c r="A152" s="54" t="s">
        <v>584</v>
      </c>
      <c r="B152" s="59" t="s">
        <v>354</v>
      </c>
      <c r="C152" s="60"/>
      <c r="D152" s="55" t="s">
        <v>585</v>
      </c>
      <c r="E152" s="56"/>
      <c r="F152" s="56"/>
      <c r="G152" s="56"/>
      <c r="H152" s="100">
        <v>28134904.969999999</v>
      </c>
      <c r="I152" s="100">
        <v>7154348.1799999997</v>
      </c>
      <c r="J152" s="100">
        <v>4684311.68</v>
      </c>
      <c r="K152" s="100">
        <v>30604941.469999999</v>
      </c>
      <c r="L152" s="100">
        <f>I152-J152</f>
        <v>2470036.5</v>
      </c>
    </row>
    <row r="153" spans="1:12" x14ac:dyDescent="0.3">
      <c r="A153" s="54" t="s">
        <v>586</v>
      </c>
      <c r="B153" s="59" t="s">
        <v>354</v>
      </c>
      <c r="C153" s="60"/>
      <c r="D153" s="60"/>
      <c r="E153" s="55" t="s">
        <v>587</v>
      </c>
      <c r="F153" s="56"/>
      <c r="G153" s="56"/>
      <c r="H153" s="100">
        <v>622624.52</v>
      </c>
      <c r="I153" s="100">
        <v>117787.47</v>
      </c>
      <c r="J153" s="100">
        <v>38463.71</v>
      </c>
      <c r="K153" s="100">
        <v>701948.28</v>
      </c>
      <c r="L153" s="100"/>
    </row>
    <row r="154" spans="1:12" x14ac:dyDescent="0.3">
      <c r="A154" s="54" t="s">
        <v>588</v>
      </c>
      <c r="B154" s="59" t="s">
        <v>354</v>
      </c>
      <c r="C154" s="60"/>
      <c r="D154" s="60"/>
      <c r="E154" s="60"/>
      <c r="F154" s="55" t="s">
        <v>589</v>
      </c>
      <c r="G154" s="56"/>
      <c r="H154" s="100">
        <v>206625.06</v>
      </c>
      <c r="I154" s="100">
        <v>67071.490000000005</v>
      </c>
      <c r="J154" s="100">
        <v>32092.16</v>
      </c>
      <c r="K154" s="100">
        <v>241604.39</v>
      </c>
      <c r="L154" s="100">
        <f>I154-J154</f>
        <v>34979.33</v>
      </c>
    </row>
    <row r="155" spans="1:12" x14ac:dyDescent="0.3">
      <c r="A155" s="61" t="s">
        <v>590</v>
      </c>
      <c r="B155" s="59" t="s">
        <v>354</v>
      </c>
      <c r="C155" s="60"/>
      <c r="D155" s="60"/>
      <c r="E155" s="60"/>
      <c r="F155" s="60"/>
      <c r="G155" s="62" t="s">
        <v>591</v>
      </c>
      <c r="H155" s="101">
        <v>117392</v>
      </c>
      <c r="I155" s="101">
        <v>24288</v>
      </c>
      <c r="J155" s="101">
        <v>0</v>
      </c>
      <c r="K155" s="101">
        <v>141680</v>
      </c>
      <c r="L155" s="101"/>
    </row>
    <row r="156" spans="1:12" x14ac:dyDescent="0.3">
      <c r="A156" s="61" t="s">
        <v>592</v>
      </c>
      <c r="B156" s="59" t="s">
        <v>354</v>
      </c>
      <c r="C156" s="60"/>
      <c r="D156" s="60"/>
      <c r="E156" s="60"/>
      <c r="F156" s="60"/>
      <c r="G156" s="62" t="s">
        <v>593</v>
      </c>
      <c r="H156" s="101">
        <v>18324.53</v>
      </c>
      <c r="I156" s="101">
        <v>21989.43</v>
      </c>
      <c r="J156" s="101">
        <v>18324.53</v>
      </c>
      <c r="K156" s="101">
        <v>21989.43</v>
      </c>
      <c r="L156" s="101"/>
    </row>
    <row r="157" spans="1:12" x14ac:dyDescent="0.3">
      <c r="A157" s="61" t="s">
        <v>594</v>
      </c>
      <c r="B157" s="59" t="s">
        <v>354</v>
      </c>
      <c r="C157" s="60"/>
      <c r="D157" s="60"/>
      <c r="E157" s="60"/>
      <c r="F157" s="60"/>
      <c r="G157" s="62" t="s">
        <v>595</v>
      </c>
      <c r="H157" s="101">
        <v>13743.39</v>
      </c>
      <c r="I157" s="101">
        <v>8841.34</v>
      </c>
      <c r="J157" s="101">
        <v>13743.39</v>
      </c>
      <c r="K157" s="101">
        <v>8841.34</v>
      </c>
      <c r="L157" s="101"/>
    </row>
    <row r="158" spans="1:12" x14ac:dyDescent="0.3">
      <c r="A158" s="61" t="s">
        <v>596</v>
      </c>
      <c r="B158" s="59" t="s">
        <v>354</v>
      </c>
      <c r="C158" s="60"/>
      <c r="D158" s="60"/>
      <c r="E158" s="60"/>
      <c r="F158" s="60"/>
      <c r="G158" s="62" t="s">
        <v>597</v>
      </c>
      <c r="H158" s="101">
        <v>31466</v>
      </c>
      <c r="I158" s="101">
        <v>6510.21</v>
      </c>
      <c r="J158" s="101">
        <v>0</v>
      </c>
      <c r="K158" s="101">
        <v>37976.21</v>
      </c>
      <c r="L158" s="101"/>
    </row>
    <row r="159" spans="1:12" x14ac:dyDescent="0.3">
      <c r="A159" s="61" t="s">
        <v>598</v>
      </c>
      <c r="B159" s="59" t="s">
        <v>354</v>
      </c>
      <c r="C159" s="60"/>
      <c r="D159" s="60"/>
      <c r="E159" s="60"/>
      <c r="F159" s="60"/>
      <c r="G159" s="62" t="s">
        <v>599</v>
      </c>
      <c r="H159" s="101">
        <v>9391.36</v>
      </c>
      <c r="I159" s="101">
        <v>2509.7600000000002</v>
      </c>
      <c r="J159" s="101">
        <v>0</v>
      </c>
      <c r="K159" s="101">
        <v>11901.12</v>
      </c>
      <c r="L159" s="101"/>
    </row>
    <row r="160" spans="1:12" x14ac:dyDescent="0.3">
      <c r="A160" s="61" t="s">
        <v>600</v>
      </c>
      <c r="B160" s="59" t="s">
        <v>354</v>
      </c>
      <c r="C160" s="60"/>
      <c r="D160" s="60"/>
      <c r="E160" s="60"/>
      <c r="F160" s="60"/>
      <c r="G160" s="62" t="s">
        <v>601</v>
      </c>
      <c r="H160" s="101">
        <v>1173.92</v>
      </c>
      <c r="I160" s="101">
        <v>313.72000000000003</v>
      </c>
      <c r="J160" s="101">
        <v>0</v>
      </c>
      <c r="K160" s="101">
        <v>1487.64</v>
      </c>
      <c r="L160" s="101"/>
    </row>
    <row r="161" spans="1:13" x14ac:dyDescent="0.3">
      <c r="A161" s="61" t="s">
        <v>602</v>
      </c>
      <c r="B161" s="59" t="s">
        <v>354</v>
      </c>
      <c r="C161" s="60"/>
      <c r="D161" s="60"/>
      <c r="E161" s="60"/>
      <c r="F161" s="60"/>
      <c r="G161" s="62" t="s">
        <v>603</v>
      </c>
      <c r="H161" s="101">
        <v>11333.88</v>
      </c>
      <c r="I161" s="101">
        <v>1969.98</v>
      </c>
      <c r="J161" s="101">
        <v>24.24</v>
      </c>
      <c r="K161" s="101">
        <v>13279.62</v>
      </c>
      <c r="L161" s="101"/>
    </row>
    <row r="162" spans="1:13" x14ac:dyDescent="0.3">
      <c r="A162" s="61" t="s">
        <v>604</v>
      </c>
      <c r="B162" s="59" t="s">
        <v>354</v>
      </c>
      <c r="C162" s="60"/>
      <c r="D162" s="60"/>
      <c r="E162" s="60"/>
      <c r="F162" s="60"/>
      <c r="G162" s="62" t="s">
        <v>605</v>
      </c>
      <c r="H162" s="101">
        <v>34.28</v>
      </c>
      <c r="I162" s="101">
        <v>6.83</v>
      </c>
      <c r="J162" s="101">
        <v>0</v>
      </c>
      <c r="K162" s="101">
        <v>41.11</v>
      </c>
      <c r="L162" s="101"/>
    </row>
    <row r="163" spans="1:13" x14ac:dyDescent="0.3">
      <c r="A163" s="61" t="s">
        <v>606</v>
      </c>
      <c r="B163" s="59" t="s">
        <v>354</v>
      </c>
      <c r="C163" s="60"/>
      <c r="D163" s="60"/>
      <c r="E163" s="60"/>
      <c r="F163" s="60"/>
      <c r="G163" s="62" t="s">
        <v>607</v>
      </c>
      <c r="H163" s="101">
        <v>3765.7</v>
      </c>
      <c r="I163" s="101">
        <v>642.22</v>
      </c>
      <c r="J163" s="101">
        <v>0</v>
      </c>
      <c r="K163" s="101">
        <v>4407.92</v>
      </c>
      <c r="L163" s="101"/>
    </row>
    <row r="164" spans="1:13" x14ac:dyDescent="0.3">
      <c r="A164" s="65" t="s">
        <v>354</v>
      </c>
      <c r="B164" s="59" t="s">
        <v>354</v>
      </c>
      <c r="C164" s="60"/>
      <c r="D164" s="60"/>
      <c r="E164" s="60"/>
      <c r="F164" s="60"/>
      <c r="G164" s="66" t="s">
        <v>354</v>
      </c>
      <c r="H164" s="102"/>
      <c r="I164" s="102"/>
      <c r="J164" s="102"/>
      <c r="K164" s="102"/>
      <c r="L164" s="102"/>
    </row>
    <row r="165" spans="1:13" x14ac:dyDescent="0.3">
      <c r="A165" s="54" t="s">
        <v>610</v>
      </c>
      <c r="B165" s="59" t="s">
        <v>354</v>
      </c>
      <c r="C165" s="60"/>
      <c r="D165" s="60"/>
      <c r="E165" s="60"/>
      <c r="F165" s="55" t="s">
        <v>611</v>
      </c>
      <c r="G165" s="56"/>
      <c r="H165" s="100">
        <v>415999.46</v>
      </c>
      <c r="I165" s="100">
        <v>50715.98</v>
      </c>
      <c r="J165" s="100">
        <v>6371.55</v>
      </c>
      <c r="K165" s="100">
        <v>460343.89</v>
      </c>
      <c r="L165" s="100">
        <f>I165-J165</f>
        <v>44344.43</v>
      </c>
    </row>
    <row r="166" spans="1:13" x14ac:dyDescent="0.3">
      <c r="A166" s="61" t="s">
        <v>612</v>
      </c>
      <c r="B166" s="59" t="s">
        <v>354</v>
      </c>
      <c r="C166" s="60"/>
      <c r="D166" s="60"/>
      <c r="E166" s="60"/>
      <c r="F166" s="60"/>
      <c r="G166" s="62" t="s">
        <v>591</v>
      </c>
      <c r="H166" s="101">
        <v>261998.55</v>
      </c>
      <c r="I166" s="101">
        <v>25600</v>
      </c>
      <c r="J166" s="101">
        <v>0</v>
      </c>
      <c r="K166" s="101">
        <v>287598.55</v>
      </c>
      <c r="L166" s="101"/>
    </row>
    <row r="167" spans="1:13" x14ac:dyDescent="0.3">
      <c r="A167" s="61" t="s">
        <v>613</v>
      </c>
      <c r="B167" s="59" t="s">
        <v>354</v>
      </c>
      <c r="C167" s="60"/>
      <c r="D167" s="60"/>
      <c r="E167" s="60"/>
      <c r="F167" s="60"/>
      <c r="G167" s="62" t="s">
        <v>593</v>
      </c>
      <c r="H167" s="101">
        <v>25962.84</v>
      </c>
      <c r="I167" s="101">
        <v>7281.78</v>
      </c>
      <c r="J167" s="101">
        <v>3640.89</v>
      </c>
      <c r="K167" s="101">
        <v>29603.73</v>
      </c>
      <c r="L167" s="101"/>
    </row>
    <row r="168" spans="1:13" x14ac:dyDescent="0.3">
      <c r="A168" s="61" t="s">
        <v>614</v>
      </c>
      <c r="B168" s="59" t="s">
        <v>354</v>
      </c>
      <c r="C168" s="60"/>
      <c r="D168" s="60"/>
      <c r="E168" s="60"/>
      <c r="F168" s="60"/>
      <c r="G168" s="62" t="s">
        <v>595</v>
      </c>
      <c r="H168" s="101">
        <v>23550.63</v>
      </c>
      <c r="I168" s="101">
        <v>5205.33</v>
      </c>
      <c r="J168" s="101">
        <v>2730.66</v>
      </c>
      <c r="K168" s="101">
        <v>26025.3</v>
      </c>
      <c r="L168" s="101"/>
    </row>
    <row r="169" spans="1:13" x14ac:dyDescent="0.3">
      <c r="A169" s="61" t="s">
        <v>615</v>
      </c>
      <c r="B169" s="59" t="s">
        <v>354</v>
      </c>
      <c r="C169" s="60"/>
      <c r="D169" s="60"/>
      <c r="E169" s="60"/>
      <c r="F169" s="60"/>
      <c r="G169" s="62" t="s">
        <v>597</v>
      </c>
      <c r="H169" s="101">
        <v>69121.850000000006</v>
      </c>
      <c r="I169" s="101">
        <v>5760</v>
      </c>
      <c r="J169" s="101">
        <v>0</v>
      </c>
      <c r="K169" s="101">
        <v>74881.850000000006</v>
      </c>
      <c r="L169" s="101"/>
    </row>
    <row r="170" spans="1:13" x14ac:dyDescent="0.3">
      <c r="A170" s="61" t="s">
        <v>616</v>
      </c>
      <c r="B170" s="59" t="s">
        <v>354</v>
      </c>
      <c r="C170" s="60"/>
      <c r="D170" s="60"/>
      <c r="E170" s="60"/>
      <c r="F170" s="60"/>
      <c r="G170" s="62" t="s">
        <v>599</v>
      </c>
      <c r="H170" s="101">
        <v>27648.75</v>
      </c>
      <c r="I170" s="101">
        <v>2304</v>
      </c>
      <c r="J170" s="101">
        <v>0</v>
      </c>
      <c r="K170" s="101">
        <v>29952.75</v>
      </c>
      <c r="L170" s="101"/>
    </row>
    <row r="171" spans="1:13" x14ac:dyDescent="0.3">
      <c r="A171" s="61" t="s">
        <v>617</v>
      </c>
      <c r="B171" s="59" t="s">
        <v>354</v>
      </c>
      <c r="C171" s="60"/>
      <c r="D171" s="60"/>
      <c r="E171" s="60"/>
      <c r="F171" s="60"/>
      <c r="G171" s="62" t="s">
        <v>603</v>
      </c>
      <c r="H171" s="101">
        <v>0</v>
      </c>
      <c r="I171" s="101">
        <v>3915.82</v>
      </c>
      <c r="J171" s="101">
        <v>0</v>
      </c>
      <c r="K171" s="101">
        <v>3915.82</v>
      </c>
      <c r="L171" s="101"/>
    </row>
    <row r="172" spans="1:13" x14ac:dyDescent="0.3">
      <c r="A172" s="61" t="s">
        <v>618</v>
      </c>
      <c r="B172" s="59" t="s">
        <v>354</v>
      </c>
      <c r="C172" s="60"/>
      <c r="D172" s="60"/>
      <c r="E172" s="60"/>
      <c r="F172" s="60"/>
      <c r="G172" s="62" t="s">
        <v>605</v>
      </c>
      <c r="H172" s="101">
        <v>76.63</v>
      </c>
      <c r="I172" s="101">
        <v>6.83</v>
      </c>
      <c r="J172" s="101">
        <v>0</v>
      </c>
      <c r="K172" s="101">
        <v>83.46</v>
      </c>
      <c r="L172" s="101"/>
    </row>
    <row r="173" spans="1:13" x14ac:dyDescent="0.3">
      <c r="A173" s="61" t="s">
        <v>619</v>
      </c>
      <c r="B173" s="59" t="s">
        <v>354</v>
      </c>
      <c r="C173" s="60"/>
      <c r="D173" s="60"/>
      <c r="E173" s="60"/>
      <c r="F173" s="60"/>
      <c r="G173" s="62" t="s">
        <v>607</v>
      </c>
      <c r="H173" s="101">
        <v>7640.21</v>
      </c>
      <c r="I173" s="101">
        <v>642.22</v>
      </c>
      <c r="J173" s="101">
        <v>0</v>
      </c>
      <c r="K173" s="101">
        <v>8282.43</v>
      </c>
      <c r="L173" s="101"/>
    </row>
    <row r="174" spans="1:13" x14ac:dyDescent="0.3">
      <c r="A174" s="65" t="s">
        <v>354</v>
      </c>
      <c r="B174" s="59" t="s">
        <v>354</v>
      </c>
      <c r="C174" s="60"/>
      <c r="D174" s="60"/>
      <c r="E174" s="60"/>
      <c r="F174" s="60"/>
      <c r="G174" s="66" t="s">
        <v>354</v>
      </c>
      <c r="H174" s="102"/>
      <c r="I174" s="102"/>
      <c r="J174" s="102"/>
      <c r="K174" s="102"/>
      <c r="L174" s="102"/>
    </row>
    <row r="175" spans="1:13" x14ac:dyDescent="0.3">
      <c r="A175" s="54" t="s">
        <v>621</v>
      </c>
      <c r="B175" s="59" t="s">
        <v>354</v>
      </c>
      <c r="C175" s="60"/>
      <c r="D175" s="60"/>
      <c r="E175" s="55" t="s">
        <v>622</v>
      </c>
      <c r="F175" s="56"/>
      <c r="G175" s="56"/>
      <c r="H175" s="100">
        <v>27059417.84</v>
      </c>
      <c r="I175" s="100">
        <v>6940740.3799999999</v>
      </c>
      <c r="J175" s="100">
        <v>4595097</v>
      </c>
      <c r="K175" s="100">
        <v>29405061.219999999</v>
      </c>
      <c r="L175" s="100"/>
    </row>
    <row r="176" spans="1:13" x14ac:dyDescent="0.3">
      <c r="A176" s="54" t="s">
        <v>623</v>
      </c>
      <c r="B176" s="59" t="s">
        <v>354</v>
      </c>
      <c r="C176" s="60"/>
      <c r="D176" s="60"/>
      <c r="E176" s="60"/>
      <c r="F176" s="55" t="s">
        <v>589</v>
      </c>
      <c r="G176" s="56"/>
      <c r="H176" s="100">
        <v>3502694.85</v>
      </c>
      <c r="I176" s="100">
        <v>901966.59</v>
      </c>
      <c r="J176" s="100">
        <v>580198.24</v>
      </c>
      <c r="K176" s="100">
        <v>3824463.2</v>
      </c>
      <c r="L176" s="100">
        <f>I176-J176</f>
        <v>321768.34999999998</v>
      </c>
      <c r="M176" s="106" t="e">
        <f>L176-#REF!</f>
        <v>#REF!</v>
      </c>
    </row>
    <row r="177" spans="1:12" x14ac:dyDescent="0.3">
      <c r="A177" s="61" t="s">
        <v>624</v>
      </c>
      <c r="B177" s="59" t="s">
        <v>354</v>
      </c>
      <c r="C177" s="60"/>
      <c r="D177" s="60"/>
      <c r="E177" s="60"/>
      <c r="F177" s="60"/>
      <c r="G177" s="62" t="s">
        <v>591</v>
      </c>
      <c r="H177" s="101">
        <v>1796929.44</v>
      </c>
      <c r="I177" s="101">
        <v>213288.14</v>
      </c>
      <c r="J177" s="101">
        <v>23.52</v>
      </c>
      <c r="K177" s="101">
        <v>2010194.06</v>
      </c>
      <c r="L177" s="101"/>
    </row>
    <row r="178" spans="1:12" x14ac:dyDescent="0.3">
      <c r="A178" s="61" t="s">
        <v>625</v>
      </c>
      <c r="B178" s="59" t="s">
        <v>354</v>
      </c>
      <c r="C178" s="60"/>
      <c r="D178" s="60"/>
      <c r="E178" s="60"/>
      <c r="F178" s="60"/>
      <c r="G178" s="62" t="s">
        <v>593</v>
      </c>
      <c r="H178" s="101">
        <v>267849.62</v>
      </c>
      <c r="I178" s="101">
        <v>400934.36</v>
      </c>
      <c r="J178" s="101">
        <v>365115.57</v>
      </c>
      <c r="K178" s="101">
        <v>303668.40999999997</v>
      </c>
      <c r="L178" s="101"/>
    </row>
    <row r="179" spans="1:12" x14ac:dyDescent="0.3">
      <c r="A179" s="61" t="s">
        <v>626</v>
      </c>
      <c r="B179" s="59" t="s">
        <v>354</v>
      </c>
      <c r="C179" s="60"/>
      <c r="D179" s="60"/>
      <c r="E179" s="60"/>
      <c r="F179" s="60"/>
      <c r="G179" s="62" t="s">
        <v>595</v>
      </c>
      <c r="H179" s="101">
        <v>213380.94</v>
      </c>
      <c r="I179" s="101">
        <v>136904.10999999999</v>
      </c>
      <c r="J179" s="101">
        <v>204978.49</v>
      </c>
      <c r="K179" s="101">
        <v>145306.56</v>
      </c>
      <c r="L179" s="101"/>
    </row>
    <row r="180" spans="1:12" x14ac:dyDescent="0.3">
      <c r="A180" s="61" t="s">
        <v>627</v>
      </c>
      <c r="B180" s="59" t="s">
        <v>354</v>
      </c>
      <c r="C180" s="60"/>
      <c r="D180" s="60"/>
      <c r="E180" s="60"/>
      <c r="F180" s="60"/>
      <c r="G180" s="62" t="s">
        <v>628</v>
      </c>
      <c r="H180" s="101">
        <v>22053.74</v>
      </c>
      <c r="I180" s="101">
        <v>0</v>
      </c>
      <c r="J180" s="101">
        <v>0</v>
      </c>
      <c r="K180" s="101">
        <v>22053.74</v>
      </c>
      <c r="L180" s="101"/>
    </row>
    <row r="181" spans="1:12" x14ac:dyDescent="0.3">
      <c r="A181" s="61" t="s">
        <v>629</v>
      </c>
      <c r="B181" s="59" t="s">
        <v>354</v>
      </c>
      <c r="C181" s="60"/>
      <c r="D181" s="60"/>
      <c r="E181" s="60"/>
      <c r="F181" s="60"/>
      <c r="G181" s="62" t="s">
        <v>597</v>
      </c>
      <c r="H181" s="101">
        <v>525041.5</v>
      </c>
      <c r="I181" s="101">
        <v>57529.81</v>
      </c>
      <c r="J181" s="101">
        <v>0</v>
      </c>
      <c r="K181" s="101">
        <v>582571.31000000006</v>
      </c>
      <c r="L181" s="101"/>
    </row>
    <row r="182" spans="1:12" x14ac:dyDescent="0.3">
      <c r="A182" s="61" t="s">
        <v>630</v>
      </c>
      <c r="B182" s="59" t="s">
        <v>354</v>
      </c>
      <c r="C182" s="60"/>
      <c r="D182" s="60"/>
      <c r="E182" s="60"/>
      <c r="F182" s="60"/>
      <c r="G182" s="62" t="s">
        <v>599</v>
      </c>
      <c r="H182" s="101">
        <v>184226.02</v>
      </c>
      <c r="I182" s="101">
        <v>24291.95</v>
      </c>
      <c r="J182" s="101">
        <v>0</v>
      </c>
      <c r="K182" s="101">
        <v>208517.97</v>
      </c>
      <c r="L182" s="101"/>
    </row>
    <row r="183" spans="1:12" x14ac:dyDescent="0.3">
      <c r="A183" s="61" t="s">
        <v>631</v>
      </c>
      <c r="B183" s="59" t="s">
        <v>354</v>
      </c>
      <c r="C183" s="60"/>
      <c r="D183" s="60"/>
      <c r="E183" s="60"/>
      <c r="F183" s="60"/>
      <c r="G183" s="62" t="s">
        <v>601</v>
      </c>
      <c r="H183" s="101">
        <v>19921.05</v>
      </c>
      <c r="I183" s="101">
        <v>3047.2</v>
      </c>
      <c r="J183" s="101">
        <v>0</v>
      </c>
      <c r="K183" s="101">
        <v>22968.25</v>
      </c>
      <c r="L183" s="101"/>
    </row>
    <row r="184" spans="1:12" x14ac:dyDescent="0.3">
      <c r="A184" s="61" t="s">
        <v>632</v>
      </c>
      <c r="B184" s="59" t="s">
        <v>354</v>
      </c>
      <c r="C184" s="60"/>
      <c r="D184" s="60"/>
      <c r="E184" s="60"/>
      <c r="F184" s="60"/>
      <c r="G184" s="62" t="s">
        <v>603</v>
      </c>
      <c r="H184" s="101">
        <v>118788.2</v>
      </c>
      <c r="I184" s="101">
        <v>20467.61</v>
      </c>
      <c r="J184" s="101">
        <v>6098.89</v>
      </c>
      <c r="K184" s="101">
        <v>133156.92000000001</v>
      </c>
      <c r="L184" s="101"/>
    </row>
    <row r="185" spans="1:12" x14ac:dyDescent="0.3">
      <c r="A185" s="61" t="s">
        <v>633</v>
      </c>
      <c r="B185" s="59" t="s">
        <v>354</v>
      </c>
      <c r="C185" s="60"/>
      <c r="D185" s="60"/>
      <c r="E185" s="60"/>
      <c r="F185" s="60"/>
      <c r="G185" s="62" t="s">
        <v>605</v>
      </c>
      <c r="H185" s="101">
        <v>3341.23</v>
      </c>
      <c r="I185" s="101">
        <v>368.74</v>
      </c>
      <c r="J185" s="101">
        <v>0</v>
      </c>
      <c r="K185" s="101">
        <v>3709.97</v>
      </c>
      <c r="L185" s="101"/>
    </row>
    <row r="186" spans="1:12" x14ac:dyDescent="0.3">
      <c r="A186" s="61" t="s">
        <v>634</v>
      </c>
      <c r="B186" s="59" t="s">
        <v>354</v>
      </c>
      <c r="C186" s="60"/>
      <c r="D186" s="60"/>
      <c r="E186" s="60"/>
      <c r="F186" s="60"/>
      <c r="G186" s="62" t="s">
        <v>607</v>
      </c>
      <c r="H186" s="101">
        <v>281782.21000000002</v>
      </c>
      <c r="I186" s="101">
        <v>32652.400000000001</v>
      </c>
      <c r="J186" s="101">
        <v>0</v>
      </c>
      <c r="K186" s="101">
        <v>314434.61</v>
      </c>
      <c r="L186" s="101"/>
    </row>
    <row r="187" spans="1:12" x14ac:dyDescent="0.3">
      <c r="A187" s="61" t="s">
        <v>635</v>
      </c>
      <c r="B187" s="59" t="s">
        <v>354</v>
      </c>
      <c r="C187" s="60"/>
      <c r="D187" s="60"/>
      <c r="E187" s="60"/>
      <c r="F187" s="60"/>
      <c r="G187" s="62" t="s">
        <v>636</v>
      </c>
      <c r="H187" s="101">
        <v>61833.36</v>
      </c>
      <c r="I187" s="101">
        <v>11846.43</v>
      </c>
      <c r="J187" s="101">
        <v>3981.77</v>
      </c>
      <c r="K187" s="101">
        <v>69698.02</v>
      </c>
      <c r="L187" s="101"/>
    </row>
    <row r="188" spans="1:12" x14ac:dyDescent="0.3">
      <c r="A188" s="61" t="s">
        <v>637</v>
      </c>
      <c r="B188" s="59" t="s">
        <v>354</v>
      </c>
      <c r="C188" s="60"/>
      <c r="D188" s="60"/>
      <c r="E188" s="60"/>
      <c r="F188" s="60"/>
      <c r="G188" s="62" t="s">
        <v>609</v>
      </c>
      <c r="H188" s="101">
        <v>7547.54</v>
      </c>
      <c r="I188" s="101">
        <v>635.84</v>
      </c>
      <c r="J188" s="101">
        <v>0</v>
      </c>
      <c r="K188" s="101">
        <v>8183.38</v>
      </c>
      <c r="L188" s="101"/>
    </row>
    <row r="189" spans="1:12" x14ac:dyDescent="0.3">
      <c r="A189" s="65" t="s">
        <v>354</v>
      </c>
      <c r="B189" s="59" t="s">
        <v>354</v>
      </c>
      <c r="C189" s="60"/>
      <c r="D189" s="60"/>
      <c r="E189" s="60"/>
      <c r="F189" s="60"/>
      <c r="G189" s="66" t="s">
        <v>354</v>
      </c>
      <c r="H189" s="102"/>
      <c r="I189" s="102"/>
      <c r="J189" s="102"/>
      <c r="K189" s="102"/>
      <c r="L189" s="102"/>
    </row>
    <row r="190" spans="1:12" x14ac:dyDescent="0.3">
      <c r="A190" s="54" t="s">
        <v>638</v>
      </c>
      <c r="B190" s="59" t="s">
        <v>354</v>
      </c>
      <c r="C190" s="60"/>
      <c r="D190" s="60"/>
      <c r="E190" s="60"/>
      <c r="F190" s="55" t="s">
        <v>611</v>
      </c>
      <c r="G190" s="56"/>
      <c r="H190" s="100">
        <v>23556722.989999998</v>
      </c>
      <c r="I190" s="100">
        <v>6038773.79</v>
      </c>
      <c r="J190" s="100">
        <v>4014898.76</v>
      </c>
      <c r="K190" s="100">
        <v>25580598.02</v>
      </c>
      <c r="L190" s="100">
        <f>I190-J190</f>
        <v>2023875.0300000003</v>
      </c>
    </row>
    <row r="191" spans="1:12" x14ac:dyDescent="0.3">
      <c r="A191" s="61" t="s">
        <v>639</v>
      </c>
      <c r="B191" s="59" t="s">
        <v>354</v>
      </c>
      <c r="C191" s="60"/>
      <c r="D191" s="60"/>
      <c r="E191" s="60"/>
      <c r="F191" s="60"/>
      <c r="G191" s="62" t="s">
        <v>591</v>
      </c>
      <c r="H191" s="101">
        <v>11935622.810000001</v>
      </c>
      <c r="I191" s="101">
        <v>1434234.48</v>
      </c>
      <c r="J191" s="101">
        <v>33537.360000000001</v>
      </c>
      <c r="K191" s="101">
        <v>13336319.93</v>
      </c>
      <c r="L191" s="101"/>
    </row>
    <row r="192" spans="1:12" x14ac:dyDescent="0.3">
      <c r="A192" s="61" t="s">
        <v>640</v>
      </c>
      <c r="B192" s="59" t="s">
        <v>354</v>
      </c>
      <c r="C192" s="60"/>
      <c r="D192" s="60"/>
      <c r="E192" s="60"/>
      <c r="F192" s="60"/>
      <c r="G192" s="62" t="s">
        <v>593</v>
      </c>
      <c r="H192" s="101">
        <v>2055886.96</v>
      </c>
      <c r="I192" s="101">
        <v>2702898.4</v>
      </c>
      <c r="J192" s="101">
        <v>2535461.48</v>
      </c>
      <c r="K192" s="101">
        <v>2223323.88</v>
      </c>
      <c r="L192" s="101"/>
    </row>
    <row r="193" spans="1:12" x14ac:dyDescent="0.3">
      <c r="A193" s="61" t="s">
        <v>641</v>
      </c>
      <c r="B193" s="59" t="s">
        <v>354</v>
      </c>
      <c r="C193" s="60"/>
      <c r="D193" s="60"/>
      <c r="E193" s="60"/>
      <c r="F193" s="60"/>
      <c r="G193" s="62" t="s">
        <v>595</v>
      </c>
      <c r="H193" s="101">
        <v>1403016.04</v>
      </c>
      <c r="I193" s="101">
        <v>868359.02</v>
      </c>
      <c r="J193" s="101">
        <v>1373175.85</v>
      </c>
      <c r="K193" s="101">
        <v>898199.21</v>
      </c>
      <c r="L193" s="101"/>
    </row>
    <row r="194" spans="1:12" x14ac:dyDescent="0.3">
      <c r="A194" s="61" t="s">
        <v>642</v>
      </c>
      <c r="B194" s="59" t="s">
        <v>354</v>
      </c>
      <c r="C194" s="60"/>
      <c r="D194" s="60"/>
      <c r="E194" s="60"/>
      <c r="F194" s="60"/>
      <c r="G194" s="62" t="s">
        <v>628</v>
      </c>
      <c r="H194" s="101">
        <v>48489.4</v>
      </c>
      <c r="I194" s="101">
        <v>3994.43</v>
      </c>
      <c r="J194" s="101">
        <v>0</v>
      </c>
      <c r="K194" s="101">
        <v>52483.83</v>
      </c>
      <c r="L194" s="101"/>
    </row>
    <row r="195" spans="1:12" x14ac:dyDescent="0.3">
      <c r="A195" s="61" t="s">
        <v>643</v>
      </c>
      <c r="B195" s="59" t="s">
        <v>354</v>
      </c>
      <c r="C195" s="60"/>
      <c r="D195" s="60"/>
      <c r="E195" s="60"/>
      <c r="F195" s="60"/>
      <c r="G195" s="62" t="s">
        <v>644</v>
      </c>
      <c r="H195" s="101">
        <v>8142.36</v>
      </c>
      <c r="I195" s="101">
        <v>5038.3599999999997</v>
      </c>
      <c r="J195" s="101">
        <v>0</v>
      </c>
      <c r="K195" s="101">
        <v>13180.72</v>
      </c>
      <c r="L195" s="101"/>
    </row>
    <row r="196" spans="1:12" x14ac:dyDescent="0.3">
      <c r="A196" s="61" t="s">
        <v>645</v>
      </c>
      <c r="B196" s="59" t="s">
        <v>354</v>
      </c>
      <c r="C196" s="60"/>
      <c r="D196" s="60"/>
      <c r="E196" s="60"/>
      <c r="F196" s="60"/>
      <c r="G196" s="62" t="s">
        <v>597</v>
      </c>
      <c r="H196" s="101">
        <v>3489621.53</v>
      </c>
      <c r="I196" s="101">
        <v>387621.75</v>
      </c>
      <c r="J196" s="101">
        <v>0.56999999999999995</v>
      </c>
      <c r="K196" s="101">
        <v>3877242.71</v>
      </c>
      <c r="L196" s="101"/>
    </row>
    <row r="197" spans="1:12" x14ac:dyDescent="0.3">
      <c r="A197" s="61" t="s">
        <v>646</v>
      </c>
      <c r="B197" s="59" t="s">
        <v>354</v>
      </c>
      <c r="C197" s="60"/>
      <c r="D197" s="60"/>
      <c r="E197" s="60"/>
      <c r="F197" s="60"/>
      <c r="G197" s="62" t="s">
        <v>599</v>
      </c>
      <c r="H197" s="101">
        <v>1137330.33</v>
      </c>
      <c r="I197" s="101">
        <v>165951.89000000001</v>
      </c>
      <c r="J197" s="101">
        <v>0</v>
      </c>
      <c r="K197" s="101">
        <v>1303282.22</v>
      </c>
      <c r="L197" s="101"/>
    </row>
    <row r="198" spans="1:12" x14ac:dyDescent="0.3">
      <c r="A198" s="61" t="s">
        <v>647</v>
      </c>
      <c r="B198" s="59" t="s">
        <v>354</v>
      </c>
      <c r="C198" s="60"/>
      <c r="D198" s="60"/>
      <c r="E198" s="60"/>
      <c r="F198" s="60"/>
      <c r="G198" s="62" t="s">
        <v>601</v>
      </c>
      <c r="H198" s="101">
        <v>130752.19</v>
      </c>
      <c r="I198" s="101">
        <v>20585.060000000001</v>
      </c>
      <c r="J198" s="101">
        <v>0</v>
      </c>
      <c r="K198" s="101">
        <v>151337.25</v>
      </c>
      <c r="L198" s="101"/>
    </row>
    <row r="199" spans="1:12" x14ac:dyDescent="0.3">
      <c r="A199" s="61" t="s">
        <v>648</v>
      </c>
      <c r="B199" s="59" t="s">
        <v>354</v>
      </c>
      <c r="C199" s="60"/>
      <c r="D199" s="60"/>
      <c r="E199" s="60"/>
      <c r="F199" s="60"/>
      <c r="G199" s="62" t="s">
        <v>603</v>
      </c>
      <c r="H199" s="101">
        <v>1007750.48</v>
      </c>
      <c r="I199" s="101">
        <v>159670.87</v>
      </c>
      <c r="J199" s="101">
        <v>45500.28</v>
      </c>
      <c r="K199" s="101">
        <v>1121921.07</v>
      </c>
      <c r="L199" s="101"/>
    </row>
    <row r="200" spans="1:12" x14ac:dyDescent="0.3">
      <c r="A200" s="61" t="s">
        <v>649</v>
      </c>
      <c r="B200" s="59" t="s">
        <v>354</v>
      </c>
      <c r="C200" s="60"/>
      <c r="D200" s="60"/>
      <c r="E200" s="60"/>
      <c r="F200" s="60"/>
      <c r="G200" s="62" t="s">
        <v>605</v>
      </c>
      <c r="H200" s="101">
        <v>35225.15</v>
      </c>
      <c r="I200" s="101">
        <v>3522.2</v>
      </c>
      <c r="J200" s="101">
        <v>0.05</v>
      </c>
      <c r="K200" s="101">
        <v>38747.300000000003</v>
      </c>
      <c r="L200" s="101"/>
    </row>
    <row r="201" spans="1:12" x14ac:dyDescent="0.3">
      <c r="A201" s="61" t="s">
        <v>650</v>
      </c>
      <c r="B201" s="59" t="s">
        <v>354</v>
      </c>
      <c r="C201" s="60"/>
      <c r="D201" s="60"/>
      <c r="E201" s="60"/>
      <c r="F201" s="60"/>
      <c r="G201" s="62" t="s">
        <v>607</v>
      </c>
      <c r="H201" s="101">
        <v>2024693.43</v>
      </c>
      <c r="I201" s="101">
        <v>231626</v>
      </c>
      <c r="J201" s="101">
        <v>1532.55</v>
      </c>
      <c r="K201" s="101">
        <v>2254786.88</v>
      </c>
      <c r="L201" s="101"/>
    </row>
    <row r="202" spans="1:12" x14ac:dyDescent="0.3">
      <c r="A202" s="61" t="s">
        <v>651</v>
      </c>
      <c r="B202" s="59" t="s">
        <v>354</v>
      </c>
      <c r="C202" s="60"/>
      <c r="D202" s="60"/>
      <c r="E202" s="60"/>
      <c r="F202" s="60"/>
      <c r="G202" s="62" t="s">
        <v>636</v>
      </c>
      <c r="H202" s="101">
        <v>262464.83</v>
      </c>
      <c r="I202" s="101">
        <v>52784.33</v>
      </c>
      <c r="J202" s="101">
        <v>25690.62</v>
      </c>
      <c r="K202" s="101">
        <v>289558.53999999998</v>
      </c>
      <c r="L202" s="101"/>
    </row>
    <row r="203" spans="1:12" x14ac:dyDescent="0.3">
      <c r="A203" s="61" t="s">
        <v>652</v>
      </c>
      <c r="B203" s="59" t="s">
        <v>354</v>
      </c>
      <c r="C203" s="60"/>
      <c r="D203" s="60"/>
      <c r="E203" s="60"/>
      <c r="F203" s="60"/>
      <c r="G203" s="62" t="s">
        <v>609</v>
      </c>
      <c r="H203" s="101">
        <v>17727.48</v>
      </c>
      <c r="I203" s="101">
        <v>2487</v>
      </c>
      <c r="J203" s="101">
        <v>0</v>
      </c>
      <c r="K203" s="101">
        <v>20214.48</v>
      </c>
      <c r="L203" s="101"/>
    </row>
    <row r="204" spans="1:12" x14ac:dyDescent="0.3">
      <c r="A204" s="65" t="s">
        <v>354</v>
      </c>
      <c r="B204" s="59" t="s">
        <v>354</v>
      </c>
      <c r="C204" s="60"/>
      <c r="D204" s="60"/>
      <c r="E204" s="60"/>
      <c r="F204" s="60"/>
      <c r="G204" s="66" t="s">
        <v>354</v>
      </c>
      <c r="H204" s="102"/>
      <c r="I204" s="102"/>
      <c r="J204" s="102"/>
      <c r="K204" s="102"/>
      <c r="L204" s="102"/>
    </row>
    <row r="205" spans="1:12" x14ac:dyDescent="0.3">
      <c r="A205" s="54" t="s">
        <v>653</v>
      </c>
      <c r="B205" s="59" t="s">
        <v>354</v>
      </c>
      <c r="C205" s="60"/>
      <c r="D205" s="60"/>
      <c r="E205" s="55" t="s">
        <v>654</v>
      </c>
      <c r="F205" s="56"/>
      <c r="G205" s="56"/>
      <c r="H205" s="100">
        <v>10030.85</v>
      </c>
      <c r="I205" s="100">
        <v>0</v>
      </c>
      <c r="J205" s="100">
        <v>0</v>
      </c>
      <c r="K205" s="100">
        <v>10030.85</v>
      </c>
      <c r="L205" s="100"/>
    </row>
    <row r="206" spans="1:12" x14ac:dyDescent="0.3">
      <c r="A206" s="54" t="s">
        <v>655</v>
      </c>
      <c r="B206" s="59" t="s">
        <v>354</v>
      </c>
      <c r="C206" s="60"/>
      <c r="D206" s="60"/>
      <c r="E206" s="60"/>
      <c r="F206" s="55" t="s">
        <v>589</v>
      </c>
      <c r="G206" s="56"/>
      <c r="H206" s="100">
        <v>10030.85</v>
      </c>
      <c r="I206" s="100">
        <v>0</v>
      </c>
      <c r="J206" s="100">
        <v>0</v>
      </c>
      <c r="K206" s="100">
        <v>10030.85</v>
      </c>
      <c r="L206" s="100">
        <f>I206-J206</f>
        <v>0</v>
      </c>
    </row>
    <row r="207" spans="1:12" x14ac:dyDescent="0.3">
      <c r="A207" s="61" t="s">
        <v>656</v>
      </c>
      <c r="B207" s="59" t="s">
        <v>354</v>
      </c>
      <c r="C207" s="60"/>
      <c r="D207" s="60"/>
      <c r="E207" s="60"/>
      <c r="F207" s="60"/>
      <c r="G207" s="62" t="s">
        <v>605</v>
      </c>
      <c r="H207" s="101">
        <v>47.81</v>
      </c>
      <c r="I207" s="101">
        <v>0</v>
      </c>
      <c r="J207" s="101">
        <v>0</v>
      </c>
      <c r="K207" s="101">
        <v>47.81</v>
      </c>
      <c r="L207" s="101"/>
    </row>
    <row r="208" spans="1:12" x14ac:dyDescent="0.3">
      <c r="A208" s="61" t="s">
        <v>657</v>
      </c>
      <c r="B208" s="59" t="s">
        <v>354</v>
      </c>
      <c r="C208" s="60"/>
      <c r="D208" s="60"/>
      <c r="E208" s="60"/>
      <c r="F208" s="60"/>
      <c r="G208" s="62" t="s">
        <v>636</v>
      </c>
      <c r="H208" s="101">
        <v>1960.38</v>
      </c>
      <c r="I208" s="101">
        <v>0</v>
      </c>
      <c r="J208" s="101">
        <v>0</v>
      </c>
      <c r="K208" s="101">
        <v>1960.38</v>
      </c>
      <c r="L208" s="101"/>
    </row>
    <row r="209" spans="1:12" x14ac:dyDescent="0.3">
      <c r="A209" s="61" t="s">
        <v>658</v>
      </c>
      <c r="B209" s="59" t="s">
        <v>354</v>
      </c>
      <c r="C209" s="60"/>
      <c r="D209" s="60"/>
      <c r="E209" s="60"/>
      <c r="F209" s="60"/>
      <c r="G209" s="62" t="s">
        <v>659</v>
      </c>
      <c r="H209" s="101">
        <v>8022.66</v>
      </c>
      <c r="I209" s="101">
        <v>0</v>
      </c>
      <c r="J209" s="101">
        <v>0</v>
      </c>
      <c r="K209" s="101">
        <v>8022.66</v>
      </c>
      <c r="L209" s="101"/>
    </row>
    <row r="210" spans="1:12" x14ac:dyDescent="0.3">
      <c r="A210" s="65" t="s">
        <v>354</v>
      </c>
      <c r="B210" s="59" t="s">
        <v>354</v>
      </c>
      <c r="C210" s="60"/>
      <c r="D210" s="60"/>
      <c r="E210" s="60"/>
      <c r="F210" s="60"/>
      <c r="G210" s="66" t="s">
        <v>354</v>
      </c>
      <c r="H210" s="102"/>
      <c r="I210" s="102"/>
      <c r="J210" s="102"/>
      <c r="K210" s="102"/>
      <c r="L210" s="102"/>
    </row>
    <row r="211" spans="1:12" x14ac:dyDescent="0.3">
      <c r="A211" s="54" t="s">
        <v>660</v>
      </c>
      <c r="B211" s="59" t="s">
        <v>354</v>
      </c>
      <c r="C211" s="60"/>
      <c r="D211" s="60"/>
      <c r="E211" s="55" t="s">
        <v>661</v>
      </c>
      <c r="F211" s="56"/>
      <c r="G211" s="56"/>
      <c r="H211" s="100">
        <v>442831.76</v>
      </c>
      <c r="I211" s="100">
        <v>95820.33</v>
      </c>
      <c r="J211" s="100">
        <v>50750.97</v>
      </c>
      <c r="K211" s="100">
        <v>487901.12</v>
      </c>
      <c r="L211" s="100"/>
    </row>
    <row r="212" spans="1:12" x14ac:dyDescent="0.3">
      <c r="A212" s="54" t="s">
        <v>662</v>
      </c>
      <c r="B212" s="59" t="s">
        <v>354</v>
      </c>
      <c r="C212" s="60"/>
      <c r="D212" s="60"/>
      <c r="E212" s="60"/>
      <c r="F212" s="55" t="s">
        <v>611</v>
      </c>
      <c r="G212" s="56"/>
      <c r="H212" s="100">
        <v>442831.76</v>
      </c>
      <c r="I212" s="100">
        <v>95820.33</v>
      </c>
      <c r="J212" s="100">
        <v>50750.97</v>
      </c>
      <c r="K212" s="100">
        <v>487901.12</v>
      </c>
      <c r="L212" s="100">
        <f>I212-J212</f>
        <v>45069.36</v>
      </c>
    </row>
    <row r="213" spans="1:12" x14ac:dyDescent="0.3">
      <c r="A213" s="61" t="s">
        <v>663</v>
      </c>
      <c r="B213" s="59" t="s">
        <v>354</v>
      </c>
      <c r="C213" s="60"/>
      <c r="D213" s="60"/>
      <c r="E213" s="60"/>
      <c r="F213" s="60"/>
      <c r="G213" s="62" t="s">
        <v>591</v>
      </c>
      <c r="H213" s="101">
        <v>192304.54</v>
      </c>
      <c r="I213" s="101">
        <v>23539.68</v>
      </c>
      <c r="J213" s="101">
        <v>26.16</v>
      </c>
      <c r="K213" s="101">
        <v>215818.06</v>
      </c>
      <c r="L213" s="101"/>
    </row>
    <row r="214" spans="1:12" x14ac:dyDescent="0.3">
      <c r="A214" s="61" t="s">
        <v>664</v>
      </c>
      <c r="B214" s="59" t="s">
        <v>354</v>
      </c>
      <c r="C214" s="60"/>
      <c r="D214" s="60"/>
      <c r="E214" s="60"/>
      <c r="F214" s="60"/>
      <c r="G214" s="62" t="s">
        <v>593</v>
      </c>
      <c r="H214" s="101">
        <v>18930.36</v>
      </c>
      <c r="I214" s="101">
        <v>32116.31</v>
      </c>
      <c r="J214" s="101">
        <v>28564.27</v>
      </c>
      <c r="K214" s="101">
        <v>22482.400000000001</v>
      </c>
      <c r="L214" s="101"/>
    </row>
    <row r="215" spans="1:12" x14ac:dyDescent="0.3">
      <c r="A215" s="61" t="s">
        <v>665</v>
      </c>
      <c r="B215" s="59" t="s">
        <v>354</v>
      </c>
      <c r="C215" s="60"/>
      <c r="D215" s="60"/>
      <c r="E215" s="60"/>
      <c r="F215" s="60"/>
      <c r="G215" s="62" t="s">
        <v>595</v>
      </c>
      <c r="H215" s="101">
        <v>20546.11</v>
      </c>
      <c r="I215" s="101">
        <v>12380.13</v>
      </c>
      <c r="J215" s="101">
        <v>19647</v>
      </c>
      <c r="K215" s="101">
        <v>13279.24</v>
      </c>
      <c r="L215" s="101"/>
    </row>
    <row r="216" spans="1:12" x14ac:dyDescent="0.3">
      <c r="A216" s="61" t="s">
        <v>666</v>
      </c>
      <c r="B216" s="59" t="s">
        <v>354</v>
      </c>
      <c r="C216" s="60"/>
      <c r="D216" s="60"/>
      <c r="E216" s="60"/>
      <c r="F216" s="60"/>
      <c r="G216" s="62" t="s">
        <v>628</v>
      </c>
      <c r="H216" s="101">
        <v>3432.86</v>
      </c>
      <c r="I216" s="101">
        <v>0</v>
      </c>
      <c r="J216" s="101">
        <v>0</v>
      </c>
      <c r="K216" s="101">
        <v>3432.86</v>
      </c>
      <c r="L216" s="101"/>
    </row>
    <row r="217" spans="1:12" x14ac:dyDescent="0.3">
      <c r="A217" s="61" t="s">
        <v>667</v>
      </c>
      <c r="B217" s="59" t="s">
        <v>354</v>
      </c>
      <c r="C217" s="60"/>
      <c r="D217" s="60"/>
      <c r="E217" s="60"/>
      <c r="F217" s="60"/>
      <c r="G217" s="62" t="s">
        <v>597</v>
      </c>
      <c r="H217" s="101">
        <v>51777.45</v>
      </c>
      <c r="I217" s="101">
        <v>6302.47</v>
      </c>
      <c r="J217" s="101">
        <v>0</v>
      </c>
      <c r="K217" s="101">
        <v>58079.92</v>
      </c>
      <c r="L217" s="101"/>
    </row>
    <row r="218" spans="1:12" x14ac:dyDescent="0.3">
      <c r="A218" s="61" t="s">
        <v>668</v>
      </c>
      <c r="B218" s="59" t="s">
        <v>354</v>
      </c>
      <c r="C218" s="60"/>
      <c r="D218" s="60"/>
      <c r="E218" s="60"/>
      <c r="F218" s="60"/>
      <c r="G218" s="62" t="s">
        <v>599</v>
      </c>
      <c r="H218" s="101">
        <v>17781.419999999998</v>
      </c>
      <c r="I218" s="101">
        <v>2616.7399999999998</v>
      </c>
      <c r="J218" s="101">
        <v>0</v>
      </c>
      <c r="K218" s="101">
        <v>20398.16</v>
      </c>
      <c r="L218" s="101"/>
    </row>
    <row r="219" spans="1:12" x14ac:dyDescent="0.3">
      <c r="A219" s="61" t="s">
        <v>669</v>
      </c>
      <c r="B219" s="59" t="s">
        <v>354</v>
      </c>
      <c r="C219" s="60"/>
      <c r="D219" s="60"/>
      <c r="E219" s="60"/>
      <c r="F219" s="60"/>
      <c r="G219" s="62" t="s">
        <v>601</v>
      </c>
      <c r="H219" s="101">
        <v>1932.08</v>
      </c>
      <c r="I219" s="101">
        <v>327.12</v>
      </c>
      <c r="J219" s="101">
        <v>0</v>
      </c>
      <c r="K219" s="101">
        <v>2259.1999999999998</v>
      </c>
      <c r="L219" s="101"/>
    </row>
    <row r="220" spans="1:12" x14ac:dyDescent="0.3">
      <c r="A220" s="61" t="s">
        <v>670</v>
      </c>
      <c r="B220" s="59" t="s">
        <v>354</v>
      </c>
      <c r="C220" s="60"/>
      <c r="D220" s="60"/>
      <c r="E220" s="60"/>
      <c r="F220" s="60"/>
      <c r="G220" s="62" t="s">
        <v>603</v>
      </c>
      <c r="H220" s="101">
        <v>35031.199999999997</v>
      </c>
      <c r="I220" s="101">
        <v>6333.59</v>
      </c>
      <c r="J220" s="101">
        <v>1630.79</v>
      </c>
      <c r="K220" s="101">
        <v>39734</v>
      </c>
      <c r="L220" s="101"/>
    </row>
    <row r="221" spans="1:12" x14ac:dyDescent="0.3">
      <c r="A221" s="61" t="s">
        <v>671</v>
      </c>
      <c r="B221" s="59" t="s">
        <v>354</v>
      </c>
      <c r="C221" s="60"/>
      <c r="D221" s="60"/>
      <c r="E221" s="60"/>
      <c r="F221" s="60"/>
      <c r="G221" s="62" t="s">
        <v>605</v>
      </c>
      <c r="H221" s="101">
        <v>1733.5</v>
      </c>
      <c r="I221" s="101">
        <v>205.02</v>
      </c>
      <c r="J221" s="101">
        <v>0</v>
      </c>
      <c r="K221" s="101">
        <v>1938.52</v>
      </c>
      <c r="L221" s="101"/>
    </row>
    <row r="222" spans="1:12" x14ac:dyDescent="0.3">
      <c r="A222" s="61" t="s">
        <v>672</v>
      </c>
      <c r="B222" s="59" t="s">
        <v>354</v>
      </c>
      <c r="C222" s="60"/>
      <c r="D222" s="60"/>
      <c r="E222" s="60"/>
      <c r="F222" s="60"/>
      <c r="G222" s="62" t="s">
        <v>607</v>
      </c>
      <c r="H222" s="101">
        <v>68961.259999999995</v>
      </c>
      <c r="I222" s="101">
        <v>7767.84</v>
      </c>
      <c r="J222" s="101">
        <v>0</v>
      </c>
      <c r="K222" s="101">
        <v>76729.100000000006</v>
      </c>
      <c r="L222" s="101"/>
    </row>
    <row r="223" spans="1:12" x14ac:dyDescent="0.3">
      <c r="A223" s="61" t="s">
        <v>673</v>
      </c>
      <c r="B223" s="59" t="s">
        <v>354</v>
      </c>
      <c r="C223" s="60"/>
      <c r="D223" s="60"/>
      <c r="E223" s="60"/>
      <c r="F223" s="60"/>
      <c r="G223" s="62" t="s">
        <v>636</v>
      </c>
      <c r="H223" s="101">
        <v>30400.98</v>
      </c>
      <c r="I223" s="101">
        <v>4231.43</v>
      </c>
      <c r="J223" s="101">
        <v>882.75</v>
      </c>
      <c r="K223" s="101">
        <v>33749.660000000003</v>
      </c>
      <c r="L223" s="101"/>
    </row>
    <row r="224" spans="1:12" x14ac:dyDescent="0.3">
      <c r="A224" s="65" t="s">
        <v>354</v>
      </c>
      <c r="B224" s="59" t="s">
        <v>354</v>
      </c>
      <c r="C224" s="60"/>
      <c r="D224" s="60"/>
      <c r="E224" s="60"/>
      <c r="F224" s="60"/>
      <c r="G224" s="66" t="s">
        <v>354</v>
      </c>
      <c r="H224" s="102"/>
      <c r="I224" s="102"/>
      <c r="J224" s="102"/>
      <c r="K224" s="102"/>
      <c r="L224" s="102"/>
    </row>
    <row r="225" spans="1:13" x14ac:dyDescent="0.3">
      <c r="A225" s="54" t="s">
        <v>675</v>
      </c>
      <c r="B225" s="59" t="s">
        <v>354</v>
      </c>
      <c r="C225" s="60"/>
      <c r="D225" s="55" t="s">
        <v>676</v>
      </c>
      <c r="E225" s="56"/>
      <c r="F225" s="56"/>
      <c r="G225" s="56"/>
      <c r="H225" s="100">
        <v>4909665.6399999997</v>
      </c>
      <c r="I225" s="100">
        <v>657196.73</v>
      </c>
      <c r="J225" s="100">
        <v>0.12</v>
      </c>
      <c r="K225" s="100">
        <v>5566862.25</v>
      </c>
      <c r="L225" s="100"/>
    </row>
    <row r="226" spans="1:13" x14ac:dyDescent="0.3">
      <c r="A226" s="54" t="s">
        <v>677</v>
      </c>
      <c r="B226" s="59" t="s">
        <v>354</v>
      </c>
      <c r="C226" s="60"/>
      <c r="D226" s="60"/>
      <c r="E226" s="55" t="s">
        <v>676</v>
      </c>
      <c r="F226" s="56"/>
      <c r="G226" s="56"/>
      <c r="H226" s="100">
        <v>4909665.6399999997</v>
      </c>
      <c r="I226" s="100">
        <v>657196.73</v>
      </c>
      <c r="J226" s="100">
        <v>0.12</v>
      </c>
      <c r="K226" s="100">
        <v>5566862.25</v>
      </c>
      <c r="L226" s="100">
        <f>I226-J226</f>
        <v>657196.61</v>
      </c>
      <c r="M226" s="106" t="e">
        <f>L226-#REF!</f>
        <v>#REF!</v>
      </c>
    </row>
    <row r="227" spans="1:13" x14ac:dyDescent="0.3">
      <c r="A227" s="54" t="s">
        <v>678</v>
      </c>
      <c r="B227" s="59" t="s">
        <v>354</v>
      </c>
      <c r="C227" s="60"/>
      <c r="D227" s="60"/>
      <c r="E227" s="60"/>
      <c r="F227" s="55" t="s">
        <v>676</v>
      </c>
      <c r="G227" s="56"/>
      <c r="H227" s="100">
        <v>4909665.6399999997</v>
      </c>
      <c r="I227" s="100">
        <v>657196.73</v>
      </c>
      <c r="J227" s="100">
        <v>0.12</v>
      </c>
      <c r="K227" s="100">
        <v>5566862.25</v>
      </c>
      <c r="L227" s="100"/>
    </row>
    <row r="228" spans="1:13" x14ac:dyDescent="0.3">
      <c r="A228" s="61" t="s">
        <v>679</v>
      </c>
      <c r="B228" s="59" t="s">
        <v>354</v>
      </c>
      <c r="C228" s="60"/>
      <c r="D228" s="60"/>
      <c r="E228" s="60"/>
      <c r="F228" s="60"/>
      <c r="G228" s="62" t="s">
        <v>680</v>
      </c>
      <c r="H228" s="101">
        <v>168216</v>
      </c>
      <c r="I228" s="101">
        <v>25232.400000000001</v>
      </c>
      <c r="J228" s="101">
        <v>0</v>
      </c>
      <c r="K228" s="101">
        <v>193448.4</v>
      </c>
      <c r="L228" s="101">
        <f t="shared" ref="L228:L236" si="0">I228-J228</f>
        <v>25232.400000000001</v>
      </c>
    </row>
    <row r="229" spans="1:13" x14ac:dyDescent="0.3">
      <c r="A229" s="61" t="s">
        <v>681</v>
      </c>
      <c r="B229" s="59" t="s">
        <v>354</v>
      </c>
      <c r="C229" s="60"/>
      <c r="D229" s="60"/>
      <c r="E229" s="60"/>
      <c r="F229" s="60"/>
      <c r="G229" s="62" t="s">
        <v>682</v>
      </c>
      <c r="H229" s="101">
        <v>58800</v>
      </c>
      <c r="I229" s="101">
        <v>5880</v>
      </c>
      <c r="J229" s="101">
        <v>0</v>
      </c>
      <c r="K229" s="101">
        <v>64680</v>
      </c>
      <c r="L229" s="101">
        <f t="shared" si="0"/>
        <v>5880</v>
      </c>
    </row>
    <row r="230" spans="1:13" x14ac:dyDescent="0.3">
      <c r="A230" s="61" t="s">
        <v>683</v>
      </c>
      <c r="B230" s="59" t="s">
        <v>354</v>
      </c>
      <c r="C230" s="60"/>
      <c r="D230" s="60"/>
      <c r="E230" s="60"/>
      <c r="F230" s="60"/>
      <c r="G230" s="62" t="s">
        <v>684</v>
      </c>
      <c r="H230" s="101">
        <v>97026.35</v>
      </c>
      <c r="I230" s="101">
        <v>0</v>
      </c>
      <c r="J230" s="101">
        <v>0.06</v>
      </c>
      <c r="K230" s="101">
        <v>97026.29</v>
      </c>
      <c r="L230" s="101">
        <f t="shared" si="0"/>
        <v>-0.06</v>
      </c>
    </row>
    <row r="231" spans="1:13" x14ac:dyDescent="0.3">
      <c r="A231" s="61" t="s">
        <v>685</v>
      </c>
      <c r="B231" s="59" t="s">
        <v>354</v>
      </c>
      <c r="C231" s="60"/>
      <c r="D231" s="60"/>
      <c r="E231" s="60"/>
      <c r="F231" s="60"/>
      <c r="G231" s="62" t="s">
        <v>686</v>
      </c>
      <c r="H231" s="101">
        <v>32039.68</v>
      </c>
      <c r="I231" s="101">
        <v>4925.1899999999996</v>
      </c>
      <c r="J231" s="101">
        <v>0</v>
      </c>
      <c r="K231" s="101">
        <v>36964.870000000003</v>
      </c>
      <c r="L231" s="101">
        <f t="shared" si="0"/>
        <v>4925.1899999999996</v>
      </c>
    </row>
    <row r="232" spans="1:13" x14ac:dyDescent="0.3">
      <c r="A232" s="61" t="s">
        <v>687</v>
      </c>
      <c r="B232" s="59" t="s">
        <v>354</v>
      </c>
      <c r="C232" s="60"/>
      <c r="D232" s="60"/>
      <c r="E232" s="60"/>
      <c r="F232" s="60"/>
      <c r="G232" s="62" t="s">
        <v>688</v>
      </c>
      <c r="H232" s="101">
        <v>1682044.12</v>
      </c>
      <c r="I232" s="101">
        <v>187086.81</v>
      </c>
      <c r="J232" s="101">
        <v>0.03</v>
      </c>
      <c r="K232" s="101">
        <v>1869130.9</v>
      </c>
      <c r="L232" s="101">
        <f t="shared" si="0"/>
        <v>187086.78</v>
      </c>
    </row>
    <row r="233" spans="1:13" x14ac:dyDescent="0.3">
      <c r="A233" s="61" t="s">
        <v>689</v>
      </c>
      <c r="B233" s="59" t="s">
        <v>354</v>
      </c>
      <c r="C233" s="60"/>
      <c r="D233" s="60"/>
      <c r="E233" s="60"/>
      <c r="F233" s="60"/>
      <c r="G233" s="62" t="s">
        <v>690</v>
      </c>
      <c r="H233" s="101">
        <v>65192.53</v>
      </c>
      <c r="I233" s="101">
        <v>79592.149999999994</v>
      </c>
      <c r="J233" s="101">
        <v>0</v>
      </c>
      <c r="K233" s="101">
        <v>144784.68</v>
      </c>
      <c r="L233" s="101">
        <f t="shared" si="0"/>
        <v>79592.149999999994</v>
      </c>
    </row>
    <row r="234" spans="1:13" x14ac:dyDescent="0.3">
      <c r="A234" s="61" t="s">
        <v>691</v>
      </c>
      <c r="B234" s="59" t="s">
        <v>354</v>
      </c>
      <c r="C234" s="60"/>
      <c r="D234" s="60"/>
      <c r="E234" s="60"/>
      <c r="F234" s="60"/>
      <c r="G234" s="62" t="s">
        <v>692</v>
      </c>
      <c r="H234" s="101">
        <v>2507274.2999999998</v>
      </c>
      <c r="I234" s="101">
        <v>282048.17</v>
      </c>
      <c r="J234" s="101">
        <v>0</v>
      </c>
      <c r="K234" s="101">
        <v>2789322.47</v>
      </c>
      <c r="L234" s="101">
        <f t="shared" si="0"/>
        <v>282048.17</v>
      </c>
    </row>
    <row r="235" spans="1:13" x14ac:dyDescent="0.3">
      <c r="A235" s="61" t="s">
        <v>693</v>
      </c>
      <c r="B235" s="59" t="s">
        <v>354</v>
      </c>
      <c r="C235" s="60"/>
      <c r="D235" s="60"/>
      <c r="E235" s="60"/>
      <c r="F235" s="60"/>
      <c r="G235" s="62" t="s">
        <v>694</v>
      </c>
      <c r="H235" s="101">
        <v>140974.97</v>
      </c>
      <c r="I235" s="101">
        <v>53010.33</v>
      </c>
      <c r="J235" s="101">
        <v>0</v>
      </c>
      <c r="K235" s="101">
        <v>193985.3</v>
      </c>
      <c r="L235" s="101">
        <f t="shared" si="0"/>
        <v>53010.33</v>
      </c>
    </row>
    <row r="236" spans="1:13" x14ac:dyDescent="0.3">
      <c r="A236" s="61" t="s">
        <v>695</v>
      </c>
      <c r="B236" s="59" t="s">
        <v>354</v>
      </c>
      <c r="C236" s="60"/>
      <c r="D236" s="60"/>
      <c r="E236" s="60"/>
      <c r="F236" s="60"/>
      <c r="G236" s="62" t="s">
        <v>696</v>
      </c>
      <c r="H236" s="101">
        <v>158097.69</v>
      </c>
      <c r="I236" s="101">
        <v>19421.68</v>
      </c>
      <c r="J236" s="101">
        <v>0.03</v>
      </c>
      <c r="K236" s="101">
        <v>177519.34</v>
      </c>
      <c r="L236" s="101">
        <f t="shared" si="0"/>
        <v>19421.650000000001</v>
      </c>
    </row>
    <row r="237" spans="1:13" x14ac:dyDescent="0.3">
      <c r="A237" s="65" t="s">
        <v>354</v>
      </c>
      <c r="B237" s="59" t="s">
        <v>354</v>
      </c>
      <c r="C237" s="60"/>
      <c r="D237" s="60"/>
      <c r="E237" s="60"/>
      <c r="F237" s="60"/>
      <c r="G237" s="66" t="s">
        <v>354</v>
      </c>
      <c r="H237" s="102"/>
      <c r="I237" s="102"/>
      <c r="J237" s="102"/>
      <c r="K237" s="102"/>
      <c r="L237" s="102"/>
    </row>
    <row r="238" spans="1:13" x14ac:dyDescent="0.3">
      <c r="A238" s="54" t="s">
        <v>697</v>
      </c>
      <c r="B238" s="58" t="s">
        <v>354</v>
      </c>
      <c r="C238" s="55" t="s">
        <v>698</v>
      </c>
      <c r="D238" s="56"/>
      <c r="E238" s="56"/>
      <c r="F238" s="56"/>
      <c r="G238" s="56"/>
      <c r="H238" s="100">
        <v>2354096.38</v>
      </c>
      <c r="I238" s="100">
        <v>291307.24</v>
      </c>
      <c r="J238" s="100">
        <v>0.02</v>
      </c>
      <c r="K238" s="100">
        <v>2645403.6</v>
      </c>
      <c r="L238" s="100"/>
    </row>
    <row r="239" spans="1:13" x14ac:dyDescent="0.3">
      <c r="A239" s="54" t="s">
        <v>699</v>
      </c>
      <c r="B239" s="59" t="s">
        <v>354</v>
      </c>
      <c r="C239" s="60"/>
      <c r="D239" s="55" t="s">
        <v>698</v>
      </c>
      <c r="E239" s="56"/>
      <c r="F239" s="56"/>
      <c r="G239" s="56"/>
      <c r="H239" s="100">
        <v>2354096.38</v>
      </c>
      <c r="I239" s="100">
        <v>291307.24</v>
      </c>
      <c r="J239" s="100">
        <v>0.02</v>
      </c>
      <c r="K239" s="100">
        <v>2645403.6</v>
      </c>
      <c r="L239" s="100"/>
    </row>
    <row r="240" spans="1:13" x14ac:dyDescent="0.3">
      <c r="A240" s="54" t="s">
        <v>700</v>
      </c>
      <c r="B240" s="59" t="s">
        <v>354</v>
      </c>
      <c r="C240" s="60"/>
      <c r="D240" s="60"/>
      <c r="E240" s="55" t="s">
        <v>698</v>
      </c>
      <c r="F240" s="56"/>
      <c r="G240" s="56"/>
      <c r="H240" s="100">
        <v>2354096.38</v>
      </c>
      <c r="I240" s="100">
        <v>291307.24</v>
      </c>
      <c r="J240" s="100">
        <v>0.02</v>
      </c>
      <c r="K240" s="100">
        <v>2645403.6</v>
      </c>
      <c r="L240" s="100"/>
    </row>
    <row r="241" spans="1:12" x14ac:dyDescent="0.3">
      <c r="A241" s="54" t="s">
        <v>701</v>
      </c>
      <c r="B241" s="59" t="s">
        <v>354</v>
      </c>
      <c r="C241" s="60"/>
      <c r="D241" s="60"/>
      <c r="E241" s="60"/>
      <c r="F241" s="55" t="s">
        <v>702</v>
      </c>
      <c r="G241" s="56"/>
      <c r="H241" s="100">
        <v>295587.96999999997</v>
      </c>
      <c r="I241" s="100">
        <v>39356.660000000003</v>
      </c>
      <c r="J241" s="100">
        <v>0</v>
      </c>
      <c r="K241" s="100">
        <v>334944.63</v>
      </c>
      <c r="L241" s="100">
        <f>I241-J241</f>
        <v>39356.660000000003</v>
      </c>
    </row>
    <row r="242" spans="1:12" x14ac:dyDescent="0.3">
      <c r="A242" s="61" t="s">
        <v>703</v>
      </c>
      <c r="B242" s="59" t="s">
        <v>354</v>
      </c>
      <c r="C242" s="60"/>
      <c r="D242" s="60"/>
      <c r="E242" s="60"/>
      <c r="F242" s="60"/>
      <c r="G242" s="62" t="s">
        <v>704</v>
      </c>
      <c r="H242" s="101">
        <v>295587.96999999997</v>
      </c>
      <c r="I242" s="101">
        <v>39356.660000000003</v>
      </c>
      <c r="J242" s="101">
        <v>0</v>
      </c>
      <c r="K242" s="101">
        <v>334944.63</v>
      </c>
      <c r="L242" s="101"/>
    </row>
    <row r="243" spans="1:12" x14ac:dyDescent="0.3">
      <c r="A243" s="65" t="s">
        <v>354</v>
      </c>
      <c r="B243" s="59" t="s">
        <v>354</v>
      </c>
      <c r="C243" s="60"/>
      <c r="D243" s="60"/>
      <c r="E243" s="60"/>
      <c r="F243" s="60"/>
      <c r="G243" s="66" t="s">
        <v>354</v>
      </c>
      <c r="H243" s="102"/>
      <c r="I243" s="102"/>
      <c r="J243" s="102"/>
      <c r="K243" s="102"/>
      <c r="L243" s="102"/>
    </row>
    <row r="244" spans="1:12" x14ac:dyDescent="0.3">
      <c r="A244" s="54" t="s">
        <v>705</v>
      </c>
      <c r="B244" s="59" t="s">
        <v>354</v>
      </c>
      <c r="C244" s="60"/>
      <c r="D244" s="60"/>
      <c r="E244" s="60"/>
      <c r="F244" s="55" t="s">
        <v>706</v>
      </c>
      <c r="G244" s="56"/>
      <c r="H244" s="100">
        <v>923165.85</v>
      </c>
      <c r="I244" s="100">
        <v>93427.38</v>
      </c>
      <c r="J244" s="100">
        <v>0</v>
      </c>
      <c r="K244" s="100">
        <v>1016593.23</v>
      </c>
      <c r="L244" s="100"/>
    </row>
    <row r="245" spans="1:12" x14ac:dyDescent="0.3">
      <c r="A245" s="61" t="s">
        <v>707</v>
      </c>
      <c r="B245" s="59" t="s">
        <v>354</v>
      </c>
      <c r="C245" s="60"/>
      <c r="D245" s="60"/>
      <c r="E245" s="60"/>
      <c r="F245" s="60"/>
      <c r="G245" s="62" t="s">
        <v>708</v>
      </c>
      <c r="H245" s="101">
        <v>417017.58</v>
      </c>
      <c r="I245" s="101">
        <v>42524.88</v>
      </c>
      <c r="J245" s="101">
        <v>0</v>
      </c>
      <c r="K245" s="101">
        <v>459542.46</v>
      </c>
      <c r="L245" s="101">
        <f t="shared" ref="L245:L248" si="1">I245-J245</f>
        <v>42524.88</v>
      </c>
    </row>
    <row r="246" spans="1:12" x14ac:dyDescent="0.3">
      <c r="A246" s="61" t="s">
        <v>709</v>
      </c>
      <c r="B246" s="59" t="s">
        <v>354</v>
      </c>
      <c r="C246" s="60"/>
      <c r="D246" s="60"/>
      <c r="E246" s="60"/>
      <c r="F246" s="60"/>
      <c r="G246" s="62" t="s">
        <v>710</v>
      </c>
      <c r="H246" s="101">
        <v>233902.33</v>
      </c>
      <c r="I246" s="101">
        <v>16540.43</v>
      </c>
      <c r="J246" s="101">
        <v>0</v>
      </c>
      <c r="K246" s="101">
        <v>250442.76</v>
      </c>
      <c r="L246" s="101">
        <f t="shared" si="1"/>
        <v>16540.43</v>
      </c>
    </row>
    <row r="247" spans="1:12" x14ac:dyDescent="0.3">
      <c r="A247" s="61" t="s">
        <v>711</v>
      </c>
      <c r="B247" s="59" t="s">
        <v>354</v>
      </c>
      <c r="C247" s="60"/>
      <c r="D247" s="60"/>
      <c r="E247" s="60"/>
      <c r="F247" s="60"/>
      <c r="G247" s="62" t="s">
        <v>712</v>
      </c>
      <c r="H247" s="101">
        <v>200178.86</v>
      </c>
      <c r="I247" s="101">
        <v>27876.19</v>
      </c>
      <c r="J247" s="101">
        <v>0</v>
      </c>
      <c r="K247" s="101">
        <v>228055.05</v>
      </c>
      <c r="L247" s="101">
        <f t="shared" si="1"/>
        <v>27876.19</v>
      </c>
    </row>
    <row r="248" spans="1:12" x14ac:dyDescent="0.3">
      <c r="A248" s="61" t="s">
        <v>713</v>
      </c>
      <c r="B248" s="59" t="s">
        <v>354</v>
      </c>
      <c r="C248" s="60"/>
      <c r="D248" s="60"/>
      <c r="E248" s="60"/>
      <c r="F248" s="60"/>
      <c r="G248" s="62" t="s">
        <v>714</v>
      </c>
      <c r="H248" s="101">
        <v>72067.08</v>
      </c>
      <c r="I248" s="101">
        <v>6485.88</v>
      </c>
      <c r="J248" s="101">
        <v>0</v>
      </c>
      <c r="K248" s="101">
        <v>78552.960000000006</v>
      </c>
      <c r="L248" s="101">
        <f t="shared" si="1"/>
        <v>6485.88</v>
      </c>
    </row>
    <row r="249" spans="1:12" x14ac:dyDescent="0.3">
      <c r="A249" s="65" t="s">
        <v>354</v>
      </c>
      <c r="B249" s="59" t="s">
        <v>354</v>
      </c>
      <c r="C249" s="60"/>
      <c r="D249" s="60"/>
      <c r="E249" s="60"/>
      <c r="F249" s="60"/>
      <c r="G249" s="66" t="s">
        <v>354</v>
      </c>
      <c r="H249" s="102"/>
      <c r="I249" s="102"/>
      <c r="J249" s="102"/>
      <c r="K249" s="102"/>
      <c r="L249" s="102"/>
    </row>
    <row r="250" spans="1:12" x14ac:dyDescent="0.3">
      <c r="A250" s="54" t="s">
        <v>715</v>
      </c>
      <c r="B250" s="59" t="s">
        <v>354</v>
      </c>
      <c r="C250" s="60"/>
      <c r="D250" s="60"/>
      <c r="E250" s="60"/>
      <c r="F250" s="55" t="s">
        <v>716</v>
      </c>
      <c r="G250" s="56"/>
      <c r="H250" s="100">
        <v>5799.79</v>
      </c>
      <c r="I250" s="100">
        <v>0</v>
      </c>
      <c r="J250" s="100">
        <v>0</v>
      </c>
      <c r="K250" s="100">
        <v>5799.79</v>
      </c>
      <c r="L250" s="100">
        <f>I250-J250</f>
        <v>0</v>
      </c>
    </row>
    <row r="251" spans="1:12" x14ac:dyDescent="0.3">
      <c r="A251" s="61" t="s">
        <v>717</v>
      </c>
      <c r="B251" s="59" t="s">
        <v>354</v>
      </c>
      <c r="C251" s="60"/>
      <c r="D251" s="60"/>
      <c r="E251" s="60"/>
      <c r="F251" s="60"/>
      <c r="G251" s="62" t="s">
        <v>718</v>
      </c>
      <c r="H251" s="101">
        <v>264.58999999999997</v>
      </c>
      <c r="I251" s="101">
        <v>0</v>
      </c>
      <c r="J251" s="101">
        <v>0</v>
      </c>
      <c r="K251" s="101">
        <v>264.58999999999997</v>
      </c>
      <c r="L251" s="101"/>
    </row>
    <row r="252" spans="1:12" x14ac:dyDescent="0.3">
      <c r="A252" s="61" t="s">
        <v>719</v>
      </c>
      <c r="B252" s="59" t="s">
        <v>354</v>
      </c>
      <c r="C252" s="60"/>
      <c r="D252" s="60"/>
      <c r="E252" s="60"/>
      <c r="F252" s="60"/>
      <c r="G252" s="62" t="s">
        <v>720</v>
      </c>
      <c r="H252" s="101">
        <v>5535.2</v>
      </c>
      <c r="I252" s="101">
        <v>0</v>
      </c>
      <c r="J252" s="101">
        <v>0</v>
      </c>
      <c r="K252" s="101">
        <v>5535.2</v>
      </c>
      <c r="L252" s="101"/>
    </row>
    <row r="253" spans="1:12" x14ac:dyDescent="0.3">
      <c r="A253" s="65" t="s">
        <v>354</v>
      </c>
      <c r="B253" s="59" t="s">
        <v>354</v>
      </c>
      <c r="C253" s="60"/>
      <c r="D253" s="60"/>
      <c r="E253" s="60"/>
      <c r="F253" s="60"/>
      <c r="G253" s="66" t="s">
        <v>354</v>
      </c>
      <c r="H253" s="102"/>
      <c r="I253" s="102"/>
      <c r="J253" s="102"/>
      <c r="K253" s="102"/>
      <c r="L253" s="102"/>
    </row>
    <row r="254" spans="1:12" x14ac:dyDescent="0.3">
      <c r="A254" s="54" t="s">
        <v>721</v>
      </c>
      <c r="B254" s="59" t="s">
        <v>354</v>
      </c>
      <c r="C254" s="60"/>
      <c r="D254" s="60"/>
      <c r="E254" s="60"/>
      <c r="F254" s="55" t="s">
        <v>722</v>
      </c>
      <c r="G254" s="56"/>
      <c r="H254" s="100">
        <v>37410.49</v>
      </c>
      <c r="I254" s="100">
        <v>994.87</v>
      </c>
      <c r="J254" s="100">
        <v>0</v>
      </c>
      <c r="K254" s="100">
        <v>38405.360000000001</v>
      </c>
      <c r="L254" s="100">
        <f>I254-J254</f>
        <v>994.87</v>
      </c>
    </row>
    <row r="255" spans="1:12" x14ac:dyDescent="0.3">
      <c r="A255" s="61" t="s">
        <v>723</v>
      </c>
      <c r="B255" s="59" t="s">
        <v>354</v>
      </c>
      <c r="C255" s="60"/>
      <c r="D255" s="60"/>
      <c r="E255" s="60"/>
      <c r="F255" s="60"/>
      <c r="G255" s="62" t="s">
        <v>724</v>
      </c>
      <c r="H255" s="101">
        <v>831.07</v>
      </c>
      <c r="I255" s="101">
        <v>500</v>
      </c>
      <c r="J255" s="101">
        <v>0</v>
      </c>
      <c r="K255" s="101">
        <v>1331.07</v>
      </c>
      <c r="L255" s="101"/>
    </row>
    <row r="256" spans="1:12" x14ac:dyDescent="0.3">
      <c r="A256" s="61" t="s">
        <v>725</v>
      </c>
      <c r="B256" s="59" t="s">
        <v>354</v>
      </c>
      <c r="C256" s="60"/>
      <c r="D256" s="60"/>
      <c r="E256" s="60"/>
      <c r="F256" s="60"/>
      <c r="G256" s="62" t="s">
        <v>726</v>
      </c>
      <c r="H256" s="101">
        <v>26510</v>
      </c>
      <c r="I256" s="101">
        <v>0</v>
      </c>
      <c r="J256" s="101">
        <v>0</v>
      </c>
      <c r="K256" s="101">
        <v>26510</v>
      </c>
      <c r="L256" s="101"/>
    </row>
    <row r="257" spans="1:12" x14ac:dyDescent="0.3">
      <c r="A257" s="61" t="s">
        <v>727</v>
      </c>
      <c r="B257" s="59" t="s">
        <v>354</v>
      </c>
      <c r="C257" s="60"/>
      <c r="D257" s="60"/>
      <c r="E257" s="60"/>
      <c r="F257" s="60"/>
      <c r="G257" s="62" t="s">
        <v>728</v>
      </c>
      <c r="H257" s="101">
        <v>4682.54</v>
      </c>
      <c r="I257" s="101">
        <v>0</v>
      </c>
      <c r="J257" s="101">
        <v>0</v>
      </c>
      <c r="K257" s="101">
        <v>4682.54</v>
      </c>
      <c r="L257" s="101"/>
    </row>
    <row r="258" spans="1:12" x14ac:dyDescent="0.3">
      <c r="A258" s="61" t="s">
        <v>729</v>
      </c>
      <c r="B258" s="59" t="s">
        <v>354</v>
      </c>
      <c r="C258" s="60"/>
      <c r="D258" s="60"/>
      <c r="E258" s="60"/>
      <c r="F258" s="60"/>
      <c r="G258" s="62" t="s">
        <v>730</v>
      </c>
      <c r="H258" s="101">
        <v>2552.08</v>
      </c>
      <c r="I258" s="101">
        <v>0</v>
      </c>
      <c r="J258" s="101">
        <v>0</v>
      </c>
      <c r="K258" s="101">
        <v>2552.08</v>
      </c>
      <c r="L258" s="101"/>
    </row>
    <row r="259" spans="1:12" x14ac:dyDescent="0.3">
      <c r="A259" s="61" t="s">
        <v>731</v>
      </c>
      <c r="B259" s="59" t="s">
        <v>354</v>
      </c>
      <c r="C259" s="60"/>
      <c r="D259" s="60"/>
      <c r="E259" s="60"/>
      <c r="F259" s="60"/>
      <c r="G259" s="62" t="s">
        <v>732</v>
      </c>
      <c r="H259" s="101">
        <v>2834.8</v>
      </c>
      <c r="I259" s="101">
        <v>494.87</v>
      </c>
      <c r="J259" s="101">
        <v>0</v>
      </c>
      <c r="K259" s="101">
        <v>3329.67</v>
      </c>
      <c r="L259" s="101"/>
    </row>
    <row r="260" spans="1:12" x14ac:dyDescent="0.3">
      <c r="A260" s="65" t="s">
        <v>354</v>
      </c>
      <c r="B260" s="59" t="s">
        <v>354</v>
      </c>
      <c r="C260" s="60"/>
      <c r="D260" s="60"/>
      <c r="E260" s="60"/>
      <c r="F260" s="60"/>
      <c r="G260" s="66" t="s">
        <v>354</v>
      </c>
      <c r="H260" s="102"/>
      <c r="I260" s="102"/>
      <c r="J260" s="102"/>
      <c r="K260" s="102"/>
      <c r="L260" s="102"/>
    </row>
    <row r="261" spans="1:12" x14ac:dyDescent="0.3">
      <c r="A261" s="54" t="s">
        <v>733</v>
      </c>
      <c r="B261" s="59" t="s">
        <v>354</v>
      </c>
      <c r="C261" s="60"/>
      <c r="D261" s="60"/>
      <c r="E261" s="60"/>
      <c r="F261" s="55" t="s">
        <v>734</v>
      </c>
      <c r="G261" s="56"/>
      <c r="H261" s="100">
        <v>284927.83</v>
      </c>
      <c r="I261" s="100">
        <v>41762.26</v>
      </c>
      <c r="J261" s="100">
        <v>0</v>
      </c>
      <c r="K261" s="100">
        <v>326690.09000000003</v>
      </c>
      <c r="L261" s="100">
        <f>I261-J261</f>
        <v>41762.26</v>
      </c>
    </row>
    <row r="262" spans="1:12" x14ac:dyDescent="0.3">
      <c r="A262" s="61" t="s">
        <v>735</v>
      </c>
      <c r="B262" s="59" t="s">
        <v>354</v>
      </c>
      <c r="C262" s="60"/>
      <c r="D262" s="60"/>
      <c r="E262" s="60"/>
      <c r="F262" s="60"/>
      <c r="G262" s="62" t="s">
        <v>736</v>
      </c>
      <c r="H262" s="101">
        <v>152384.21</v>
      </c>
      <c r="I262" s="101">
        <v>22693.4</v>
      </c>
      <c r="J262" s="101">
        <v>0</v>
      </c>
      <c r="K262" s="101">
        <v>175077.61</v>
      </c>
      <c r="L262" s="101"/>
    </row>
    <row r="263" spans="1:12" x14ac:dyDescent="0.3">
      <c r="A263" s="61" t="s">
        <v>737</v>
      </c>
      <c r="B263" s="59" t="s">
        <v>354</v>
      </c>
      <c r="C263" s="60"/>
      <c r="D263" s="60"/>
      <c r="E263" s="60"/>
      <c r="F263" s="60"/>
      <c r="G263" s="62" t="s">
        <v>738</v>
      </c>
      <c r="H263" s="101">
        <v>58508.12</v>
      </c>
      <c r="I263" s="101">
        <v>7760.81</v>
      </c>
      <c r="J263" s="101">
        <v>0</v>
      </c>
      <c r="K263" s="101">
        <v>66268.929999999993</v>
      </c>
      <c r="L263" s="101"/>
    </row>
    <row r="264" spans="1:12" x14ac:dyDescent="0.3">
      <c r="A264" s="61" t="s">
        <v>739</v>
      </c>
      <c r="B264" s="59" t="s">
        <v>354</v>
      </c>
      <c r="C264" s="60"/>
      <c r="D264" s="60"/>
      <c r="E264" s="60"/>
      <c r="F264" s="60"/>
      <c r="G264" s="62" t="s">
        <v>740</v>
      </c>
      <c r="H264" s="101">
        <v>1221.1500000000001</v>
      </c>
      <c r="I264" s="101">
        <v>30</v>
      </c>
      <c r="J264" s="101">
        <v>0</v>
      </c>
      <c r="K264" s="101">
        <v>1251.1500000000001</v>
      </c>
      <c r="L264" s="101"/>
    </row>
    <row r="265" spans="1:12" x14ac:dyDescent="0.3">
      <c r="A265" s="61" t="s">
        <v>741</v>
      </c>
      <c r="B265" s="59" t="s">
        <v>354</v>
      </c>
      <c r="C265" s="60"/>
      <c r="D265" s="60"/>
      <c r="E265" s="60"/>
      <c r="F265" s="60"/>
      <c r="G265" s="62" t="s">
        <v>742</v>
      </c>
      <c r="H265" s="101">
        <v>72774.55</v>
      </c>
      <c r="I265" s="101">
        <v>11278.05</v>
      </c>
      <c r="J265" s="101">
        <v>0</v>
      </c>
      <c r="K265" s="101">
        <v>84052.6</v>
      </c>
      <c r="L265" s="101"/>
    </row>
    <row r="266" spans="1:12" x14ac:dyDescent="0.3">
      <c r="A266" s="61" t="s">
        <v>743</v>
      </c>
      <c r="B266" s="59" t="s">
        <v>354</v>
      </c>
      <c r="C266" s="60"/>
      <c r="D266" s="60"/>
      <c r="E266" s="60"/>
      <c r="F266" s="60"/>
      <c r="G266" s="62" t="s">
        <v>694</v>
      </c>
      <c r="H266" s="101">
        <v>39.799999999999997</v>
      </c>
      <c r="I266" s="101">
        <v>0</v>
      </c>
      <c r="J266" s="101">
        <v>0</v>
      </c>
      <c r="K266" s="101">
        <v>39.799999999999997</v>
      </c>
      <c r="L266" s="101"/>
    </row>
    <row r="267" spans="1:12" x14ac:dyDescent="0.3">
      <c r="A267" s="65" t="s">
        <v>354</v>
      </c>
      <c r="B267" s="59" t="s">
        <v>354</v>
      </c>
      <c r="C267" s="60"/>
      <c r="D267" s="60"/>
      <c r="E267" s="60"/>
      <c r="F267" s="60"/>
      <c r="G267" s="66" t="s">
        <v>354</v>
      </c>
      <c r="H267" s="102"/>
      <c r="I267" s="102"/>
      <c r="J267" s="102"/>
      <c r="K267" s="102"/>
      <c r="L267" s="102"/>
    </row>
    <row r="268" spans="1:12" x14ac:dyDescent="0.3">
      <c r="A268" s="54" t="s">
        <v>744</v>
      </c>
      <c r="B268" s="59" t="s">
        <v>354</v>
      </c>
      <c r="C268" s="60"/>
      <c r="D268" s="60"/>
      <c r="E268" s="60"/>
      <c r="F268" s="55" t="s">
        <v>745</v>
      </c>
      <c r="G268" s="56"/>
      <c r="H268" s="100">
        <v>557764.69999999995</v>
      </c>
      <c r="I268" s="100">
        <v>89265.69</v>
      </c>
      <c r="J268" s="100">
        <v>0</v>
      </c>
      <c r="K268" s="100">
        <v>647030.39</v>
      </c>
      <c r="L268" s="100">
        <f>I268-J268</f>
        <v>89265.69</v>
      </c>
    </row>
    <row r="269" spans="1:12" x14ac:dyDescent="0.3">
      <c r="A269" s="61" t="s">
        <v>746</v>
      </c>
      <c r="B269" s="59" t="s">
        <v>354</v>
      </c>
      <c r="C269" s="60"/>
      <c r="D269" s="60"/>
      <c r="E269" s="60"/>
      <c r="F269" s="60"/>
      <c r="G269" s="62" t="s">
        <v>545</v>
      </c>
      <c r="H269" s="101">
        <v>83361.42</v>
      </c>
      <c r="I269" s="101">
        <v>13152.04</v>
      </c>
      <c r="J269" s="101">
        <v>0</v>
      </c>
      <c r="K269" s="101">
        <v>96513.46</v>
      </c>
      <c r="L269" s="101"/>
    </row>
    <row r="270" spans="1:12" x14ac:dyDescent="0.3">
      <c r="A270" s="61" t="s">
        <v>747</v>
      </c>
      <c r="B270" s="59" t="s">
        <v>354</v>
      </c>
      <c r="C270" s="60"/>
      <c r="D270" s="60"/>
      <c r="E270" s="60"/>
      <c r="F270" s="60"/>
      <c r="G270" s="62" t="s">
        <v>748</v>
      </c>
      <c r="H270" s="101">
        <v>21838.400000000001</v>
      </c>
      <c r="I270" s="101">
        <v>4556.8</v>
      </c>
      <c r="J270" s="101">
        <v>0</v>
      </c>
      <c r="K270" s="101">
        <v>26395.200000000001</v>
      </c>
      <c r="L270" s="101"/>
    </row>
    <row r="271" spans="1:12" x14ac:dyDescent="0.3">
      <c r="A271" s="61" t="s">
        <v>749</v>
      </c>
      <c r="B271" s="59" t="s">
        <v>354</v>
      </c>
      <c r="C271" s="60"/>
      <c r="D271" s="60"/>
      <c r="E271" s="60"/>
      <c r="F271" s="60"/>
      <c r="G271" s="62" t="s">
        <v>750</v>
      </c>
      <c r="H271" s="101">
        <v>452377.16</v>
      </c>
      <c r="I271" s="101">
        <v>71556.850000000006</v>
      </c>
      <c r="J271" s="101">
        <v>0</v>
      </c>
      <c r="K271" s="101">
        <v>523934.01</v>
      </c>
      <c r="L271" s="101"/>
    </row>
    <row r="272" spans="1:12" x14ac:dyDescent="0.3">
      <c r="A272" s="61" t="s">
        <v>751</v>
      </c>
      <c r="B272" s="59" t="s">
        <v>354</v>
      </c>
      <c r="C272" s="60"/>
      <c r="D272" s="60"/>
      <c r="E272" s="60"/>
      <c r="F272" s="60"/>
      <c r="G272" s="62" t="s">
        <v>752</v>
      </c>
      <c r="H272" s="101">
        <v>187.72</v>
      </c>
      <c r="I272" s="101">
        <v>0</v>
      </c>
      <c r="J272" s="101">
        <v>0</v>
      </c>
      <c r="K272" s="101">
        <v>187.72</v>
      </c>
      <c r="L272" s="101"/>
    </row>
    <row r="273" spans="1:12" x14ac:dyDescent="0.3">
      <c r="A273" s="61"/>
      <c r="B273" s="59"/>
      <c r="C273" s="60"/>
      <c r="D273" s="60"/>
      <c r="E273" s="60"/>
      <c r="F273" s="60"/>
      <c r="G273" s="62"/>
      <c r="H273" s="101"/>
      <c r="I273" s="101"/>
      <c r="J273" s="101"/>
      <c r="K273" s="101"/>
      <c r="L273" s="101"/>
    </row>
    <row r="274" spans="1:12" x14ac:dyDescent="0.3">
      <c r="A274" s="54" t="s">
        <v>753</v>
      </c>
      <c r="B274" s="59" t="s">
        <v>354</v>
      </c>
      <c r="C274" s="60"/>
      <c r="D274" s="60"/>
      <c r="E274" s="60"/>
      <c r="F274" s="55" t="s">
        <v>754</v>
      </c>
      <c r="G274" s="56"/>
      <c r="H274" s="100">
        <v>185967.48</v>
      </c>
      <c r="I274" s="100">
        <v>26500.38</v>
      </c>
      <c r="J274" s="100">
        <v>0.02</v>
      </c>
      <c r="K274" s="100">
        <v>212467.84</v>
      </c>
      <c r="L274" s="100">
        <f>I274-J274</f>
        <v>26500.36</v>
      </c>
    </row>
    <row r="275" spans="1:12" x14ac:dyDescent="0.3">
      <c r="A275" s="61" t="s">
        <v>755</v>
      </c>
      <c r="B275" s="59" t="s">
        <v>354</v>
      </c>
      <c r="C275" s="60"/>
      <c r="D275" s="60"/>
      <c r="E275" s="60"/>
      <c r="F275" s="60"/>
      <c r="G275" s="62" t="s">
        <v>756</v>
      </c>
      <c r="H275" s="101">
        <v>287.02</v>
      </c>
      <c r="I275" s="101">
        <v>0</v>
      </c>
      <c r="J275" s="101">
        <v>0</v>
      </c>
      <c r="K275" s="101">
        <v>287.02</v>
      </c>
      <c r="L275" s="101"/>
    </row>
    <row r="276" spans="1:12" x14ac:dyDescent="0.3">
      <c r="A276" s="61" t="s">
        <v>757</v>
      </c>
      <c r="B276" s="59" t="s">
        <v>354</v>
      </c>
      <c r="C276" s="60"/>
      <c r="D276" s="60"/>
      <c r="E276" s="60"/>
      <c r="F276" s="60"/>
      <c r="G276" s="62" t="s">
        <v>758</v>
      </c>
      <c r="H276" s="101">
        <v>403.68</v>
      </c>
      <c r="I276" s="101">
        <v>110.92</v>
      </c>
      <c r="J276" s="101">
        <v>0</v>
      </c>
      <c r="K276" s="101">
        <v>514.6</v>
      </c>
      <c r="L276" s="101"/>
    </row>
    <row r="277" spans="1:12" x14ac:dyDescent="0.3">
      <c r="A277" s="61" t="s">
        <v>759</v>
      </c>
      <c r="B277" s="59" t="s">
        <v>354</v>
      </c>
      <c r="C277" s="60"/>
      <c r="D277" s="60"/>
      <c r="E277" s="60"/>
      <c r="F277" s="60"/>
      <c r="G277" s="62" t="s">
        <v>760</v>
      </c>
      <c r="H277" s="101">
        <v>13416.26</v>
      </c>
      <c r="I277" s="101">
        <v>0</v>
      </c>
      <c r="J277" s="101">
        <v>0</v>
      </c>
      <c r="K277" s="101">
        <v>13416.26</v>
      </c>
      <c r="L277" s="101"/>
    </row>
    <row r="278" spans="1:12" x14ac:dyDescent="0.3">
      <c r="A278" s="61" t="s">
        <v>761</v>
      </c>
      <c r="B278" s="59" t="s">
        <v>354</v>
      </c>
      <c r="C278" s="60"/>
      <c r="D278" s="60"/>
      <c r="E278" s="60"/>
      <c r="F278" s="60"/>
      <c r="G278" s="62" t="s">
        <v>762</v>
      </c>
      <c r="H278" s="101">
        <v>1650</v>
      </c>
      <c r="I278" s="101">
        <v>95</v>
      </c>
      <c r="J278" s="101">
        <v>0</v>
      </c>
      <c r="K278" s="101">
        <v>1745</v>
      </c>
      <c r="L278" s="101"/>
    </row>
    <row r="279" spans="1:12" x14ac:dyDescent="0.3">
      <c r="A279" s="61" t="s">
        <v>763</v>
      </c>
      <c r="B279" s="59" t="s">
        <v>354</v>
      </c>
      <c r="C279" s="60"/>
      <c r="D279" s="60"/>
      <c r="E279" s="60"/>
      <c r="F279" s="60"/>
      <c r="G279" s="62" t="s">
        <v>764</v>
      </c>
      <c r="H279" s="101">
        <v>34127.74</v>
      </c>
      <c r="I279" s="101">
        <v>0</v>
      </c>
      <c r="J279" s="101">
        <v>0</v>
      </c>
      <c r="K279" s="101">
        <v>34127.74</v>
      </c>
      <c r="L279" s="101">
        <f>I279-J279</f>
        <v>0</v>
      </c>
    </row>
    <row r="280" spans="1:12" x14ac:dyDescent="0.3">
      <c r="A280" s="61" t="s">
        <v>765</v>
      </c>
      <c r="B280" s="59" t="s">
        <v>354</v>
      </c>
      <c r="C280" s="60"/>
      <c r="D280" s="60"/>
      <c r="E280" s="60"/>
      <c r="F280" s="60"/>
      <c r="G280" s="62" t="s">
        <v>766</v>
      </c>
      <c r="H280" s="101">
        <v>22.8</v>
      </c>
      <c r="I280" s="101">
        <v>0</v>
      </c>
      <c r="J280" s="101">
        <v>0</v>
      </c>
      <c r="K280" s="101">
        <v>22.8</v>
      </c>
      <c r="L280" s="101"/>
    </row>
    <row r="281" spans="1:12" x14ac:dyDescent="0.3">
      <c r="A281" s="61" t="s">
        <v>767</v>
      </c>
      <c r="B281" s="59" t="s">
        <v>354</v>
      </c>
      <c r="C281" s="60"/>
      <c r="D281" s="60"/>
      <c r="E281" s="60"/>
      <c r="F281" s="60"/>
      <c r="G281" s="62" t="s">
        <v>768</v>
      </c>
      <c r="H281" s="101">
        <v>4081.27</v>
      </c>
      <c r="I281" s="101">
        <v>0</v>
      </c>
      <c r="J281" s="101">
        <v>0</v>
      </c>
      <c r="K281" s="101">
        <v>4081.27</v>
      </c>
      <c r="L281" s="101"/>
    </row>
    <row r="282" spans="1:12" x14ac:dyDescent="0.3">
      <c r="A282" s="61" t="s">
        <v>769</v>
      </c>
      <c r="B282" s="59" t="s">
        <v>354</v>
      </c>
      <c r="C282" s="60"/>
      <c r="D282" s="60"/>
      <c r="E282" s="60"/>
      <c r="F282" s="60"/>
      <c r="G282" s="62" t="s">
        <v>770</v>
      </c>
      <c r="H282" s="101">
        <v>1060.74</v>
      </c>
      <c r="I282" s="101">
        <v>0</v>
      </c>
      <c r="J282" s="101">
        <v>0</v>
      </c>
      <c r="K282" s="101">
        <v>1060.74</v>
      </c>
      <c r="L282" s="101"/>
    </row>
    <row r="283" spans="1:12" x14ac:dyDescent="0.3">
      <c r="A283" s="61" t="s">
        <v>771</v>
      </c>
      <c r="B283" s="59" t="s">
        <v>354</v>
      </c>
      <c r="C283" s="60"/>
      <c r="D283" s="60"/>
      <c r="E283" s="60"/>
      <c r="F283" s="60"/>
      <c r="G283" s="62" t="s">
        <v>772</v>
      </c>
      <c r="H283" s="101">
        <v>9561.24</v>
      </c>
      <c r="I283" s="101">
        <v>3196.77</v>
      </c>
      <c r="J283" s="101">
        <v>0</v>
      </c>
      <c r="K283" s="101">
        <v>12758.01</v>
      </c>
      <c r="L283" s="101"/>
    </row>
    <row r="284" spans="1:12" x14ac:dyDescent="0.3">
      <c r="A284" s="61" t="s">
        <v>773</v>
      </c>
      <c r="B284" s="59" t="s">
        <v>354</v>
      </c>
      <c r="C284" s="60"/>
      <c r="D284" s="60"/>
      <c r="E284" s="60"/>
      <c r="F284" s="60"/>
      <c r="G284" s="62" t="s">
        <v>726</v>
      </c>
      <c r="H284" s="101">
        <v>23670.02</v>
      </c>
      <c r="I284" s="101">
        <v>1090</v>
      </c>
      <c r="J284" s="101">
        <v>0.02</v>
      </c>
      <c r="K284" s="101">
        <v>24760</v>
      </c>
      <c r="L284" s="101"/>
    </row>
    <row r="285" spans="1:12" x14ac:dyDescent="0.3">
      <c r="A285" s="61" t="s">
        <v>774</v>
      </c>
      <c r="B285" s="59" t="s">
        <v>354</v>
      </c>
      <c r="C285" s="60"/>
      <c r="D285" s="60"/>
      <c r="E285" s="60"/>
      <c r="F285" s="60"/>
      <c r="G285" s="62" t="s">
        <v>775</v>
      </c>
      <c r="H285" s="101">
        <v>29113.24</v>
      </c>
      <c r="I285" s="101">
        <v>12609.53</v>
      </c>
      <c r="J285" s="101">
        <v>0</v>
      </c>
      <c r="K285" s="101">
        <v>41722.769999999997</v>
      </c>
      <c r="L285" s="101"/>
    </row>
    <row r="286" spans="1:12" x14ac:dyDescent="0.3">
      <c r="A286" s="61" t="s">
        <v>776</v>
      </c>
      <c r="B286" s="59" t="s">
        <v>354</v>
      </c>
      <c r="C286" s="60"/>
      <c r="D286" s="60"/>
      <c r="E286" s="60"/>
      <c r="F286" s="60"/>
      <c r="G286" s="62" t="s">
        <v>777</v>
      </c>
      <c r="H286" s="101">
        <v>6577.91</v>
      </c>
      <c r="I286" s="101">
        <v>3138.37</v>
      </c>
      <c r="J286" s="101">
        <v>0</v>
      </c>
      <c r="K286" s="101">
        <v>9716.2800000000007</v>
      </c>
      <c r="L286" s="101"/>
    </row>
    <row r="287" spans="1:12" x14ac:dyDescent="0.3">
      <c r="A287" s="61" t="s">
        <v>778</v>
      </c>
      <c r="B287" s="59" t="s">
        <v>354</v>
      </c>
      <c r="C287" s="60"/>
      <c r="D287" s="60"/>
      <c r="E287" s="60"/>
      <c r="F287" s="60"/>
      <c r="G287" s="62" t="s">
        <v>779</v>
      </c>
      <c r="H287" s="101">
        <v>52.89</v>
      </c>
      <c r="I287" s="101">
        <v>0</v>
      </c>
      <c r="J287" s="101">
        <v>0</v>
      </c>
      <c r="K287" s="101">
        <v>52.89</v>
      </c>
      <c r="L287" s="101"/>
    </row>
    <row r="288" spans="1:12" x14ac:dyDescent="0.3">
      <c r="A288" s="61" t="s">
        <v>780</v>
      </c>
      <c r="B288" s="59" t="s">
        <v>354</v>
      </c>
      <c r="C288" s="60"/>
      <c r="D288" s="60"/>
      <c r="E288" s="60"/>
      <c r="F288" s="60"/>
      <c r="G288" s="62" t="s">
        <v>781</v>
      </c>
      <c r="H288" s="101">
        <v>0</v>
      </c>
      <c r="I288" s="101">
        <v>2290.64</v>
      </c>
      <c r="J288" s="101">
        <v>0</v>
      </c>
      <c r="K288" s="101">
        <v>2290.64</v>
      </c>
      <c r="L288" s="101"/>
    </row>
    <row r="289" spans="1:12" x14ac:dyDescent="0.3">
      <c r="A289" s="61" t="s">
        <v>782</v>
      </c>
      <c r="B289" s="59" t="s">
        <v>354</v>
      </c>
      <c r="C289" s="60"/>
      <c r="D289" s="60"/>
      <c r="E289" s="60"/>
      <c r="F289" s="60"/>
      <c r="G289" s="62" t="s">
        <v>783</v>
      </c>
      <c r="H289" s="101">
        <v>26976.07</v>
      </c>
      <c r="I289" s="101">
        <v>2549.7600000000002</v>
      </c>
      <c r="J289" s="101">
        <v>0</v>
      </c>
      <c r="K289" s="101">
        <v>29525.83</v>
      </c>
      <c r="L289" s="101"/>
    </row>
    <row r="290" spans="1:12" x14ac:dyDescent="0.3">
      <c r="A290" s="61" t="s">
        <v>784</v>
      </c>
      <c r="B290" s="59" t="s">
        <v>354</v>
      </c>
      <c r="C290" s="60"/>
      <c r="D290" s="60"/>
      <c r="E290" s="60"/>
      <c r="F290" s="60"/>
      <c r="G290" s="62" t="s">
        <v>785</v>
      </c>
      <c r="H290" s="101">
        <v>34966.6</v>
      </c>
      <c r="I290" s="101">
        <v>1419.39</v>
      </c>
      <c r="J290" s="101">
        <v>0</v>
      </c>
      <c r="K290" s="101">
        <v>36385.99</v>
      </c>
      <c r="L290" s="101">
        <f>I290-J290</f>
        <v>1419.39</v>
      </c>
    </row>
    <row r="291" spans="1:12" x14ac:dyDescent="0.3">
      <c r="A291" s="65" t="s">
        <v>354</v>
      </c>
      <c r="B291" s="59" t="s">
        <v>354</v>
      </c>
      <c r="C291" s="60"/>
      <c r="D291" s="60"/>
      <c r="E291" s="60"/>
      <c r="F291" s="60"/>
      <c r="G291" s="66" t="s">
        <v>354</v>
      </c>
      <c r="H291" s="102"/>
      <c r="I291" s="102"/>
      <c r="J291" s="102"/>
      <c r="K291" s="102"/>
      <c r="L291" s="102"/>
    </row>
    <row r="292" spans="1:12" x14ac:dyDescent="0.3">
      <c r="A292" s="54" t="s">
        <v>786</v>
      </c>
      <c r="B292" s="59" t="s">
        <v>354</v>
      </c>
      <c r="C292" s="60"/>
      <c r="D292" s="60"/>
      <c r="E292" s="60"/>
      <c r="F292" s="55" t="s">
        <v>787</v>
      </c>
      <c r="G292" s="56"/>
      <c r="H292" s="100">
        <v>63472.27</v>
      </c>
      <c r="I292" s="100">
        <v>0</v>
      </c>
      <c r="J292" s="100">
        <v>0</v>
      </c>
      <c r="K292" s="100">
        <v>63472.27</v>
      </c>
      <c r="L292" s="100">
        <f>I292-J292</f>
        <v>0</v>
      </c>
    </row>
    <row r="293" spans="1:12" x14ac:dyDescent="0.3">
      <c r="A293" s="61" t="s">
        <v>788</v>
      </c>
      <c r="B293" s="59" t="s">
        <v>354</v>
      </c>
      <c r="C293" s="60"/>
      <c r="D293" s="60"/>
      <c r="E293" s="60"/>
      <c r="F293" s="60"/>
      <c r="G293" s="62" t="s">
        <v>789</v>
      </c>
      <c r="H293" s="101">
        <v>20665.37</v>
      </c>
      <c r="I293" s="101">
        <v>0</v>
      </c>
      <c r="J293" s="101">
        <v>0</v>
      </c>
      <c r="K293" s="101">
        <v>20665.37</v>
      </c>
      <c r="L293" s="101"/>
    </row>
    <row r="294" spans="1:12" x14ac:dyDescent="0.3">
      <c r="A294" s="61" t="s">
        <v>790</v>
      </c>
      <c r="B294" s="59" t="s">
        <v>354</v>
      </c>
      <c r="C294" s="60"/>
      <c r="D294" s="60"/>
      <c r="E294" s="60"/>
      <c r="F294" s="60"/>
      <c r="G294" s="62" t="s">
        <v>791</v>
      </c>
      <c r="H294" s="101">
        <v>42806.9</v>
      </c>
      <c r="I294" s="101">
        <v>0</v>
      </c>
      <c r="J294" s="101">
        <v>0</v>
      </c>
      <c r="K294" s="101">
        <v>42806.9</v>
      </c>
      <c r="L294" s="101"/>
    </row>
    <row r="295" spans="1:12" x14ac:dyDescent="0.3">
      <c r="A295" s="65" t="s">
        <v>354</v>
      </c>
      <c r="B295" s="59" t="s">
        <v>354</v>
      </c>
      <c r="C295" s="60"/>
      <c r="D295" s="60"/>
      <c r="E295" s="60"/>
      <c r="F295" s="60"/>
      <c r="G295" s="66" t="s">
        <v>354</v>
      </c>
      <c r="H295" s="102"/>
      <c r="I295" s="102"/>
      <c r="J295" s="102"/>
      <c r="K295" s="102"/>
      <c r="L295" s="102"/>
    </row>
    <row r="296" spans="1:12" x14ac:dyDescent="0.3">
      <c r="A296" s="54" t="s">
        <v>792</v>
      </c>
      <c r="B296" s="58" t="s">
        <v>354</v>
      </c>
      <c r="C296" s="55" t="s">
        <v>793</v>
      </c>
      <c r="D296" s="56"/>
      <c r="E296" s="56"/>
      <c r="F296" s="56"/>
      <c r="G296" s="56"/>
      <c r="H296" s="100">
        <v>1389673.92</v>
      </c>
      <c r="I296" s="100">
        <v>322659.21999999997</v>
      </c>
      <c r="J296" s="100">
        <v>0.43</v>
      </c>
      <c r="K296" s="100">
        <v>1712332.71</v>
      </c>
      <c r="L296" s="100"/>
    </row>
    <row r="297" spans="1:12" x14ac:dyDescent="0.3">
      <c r="A297" s="54" t="s">
        <v>794</v>
      </c>
      <c r="B297" s="59" t="s">
        <v>354</v>
      </c>
      <c r="C297" s="60"/>
      <c r="D297" s="55" t="s">
        <v>793</v>
      </c>
      <c r="E297" s="56"/>
      <c r="F297" s="56"/>
      <c r="G297" s="56"/>
      <c r="H297" s="100">
        <v>1389673.92</v>
      </c>
      <c r="I297" s="100">
        <v>322659.21999999997</v>
      </c>
      <c r="J297" s="100">
        <v>0.43</v>
      </c>
      <c r="K297" s="100">
        <v>1712332.71</v>
      </c>
      <c r="L297" s="100"/>
    </row>
    <row r="298" spans="1:12" x14ac:dyDescent="0.3">
      <c r="A298" s="54" t="s">
        <v>795</v>
      </c>
      <c r="B298" s="59" t="s">
        <v>354</v>
      </c>
      <c r="C298" s="60"/>
      <c r="D298" s="60"/>
      <c r="E298" s="55" t="s">
        <v>793</v>
      </c>
      <c r="F298" s="56"/>
      <c r="G298" s="56"/>
      <c r="H298" s="100">
        <v>1389673.92</v>
      </c>
      <c r="I298" s="100">
        <v>322659.21999999997</v>
      </c>
      <c r="J298" s="100">
        <v>0.43</v>
      </c>
      <c r="K298" s="100">
        <v>1712332.71</v>
      </c>
      <c r="L298" s="100"/>
    </row>
    <row r="299" spans="1:12" x14ac:dyDescent="0.3">
      <c r="A299" s="54" t="s">
        <v>796</v>
      </c>
      <c r="B299" s="59" t="s">
        <v>354</v>
      </c>
      <c r="C299" s="60"/>
      <c r="D299" s="60"/>
      <c r="E299" s="60"/>
      <c r="F299" s="55" t="s">
        <v>797</v>
      </c>
      <c r="G299" s="56"/>
      <c r="H299" s="100">
        <v>684417.49</v>
      </c>
      <c r="I299" s="100">
        <v>79598.179999999993</v>
      </c>
      <c r="J299" s="100">
        <v>0.43</v>
      </c>
      <c r="K299" s="100">
        <v>764015.24</v>
      </c>
      <c r="L299" s="100">
        <f>I299-J299</f>
        <v>79597.75</v>
      </c>
    </row>
    <row r="300" spans="1:12" x14ac:dyDescent="0.3">
      <c r="A300" s="61" t="s">
        <v>798</v>
      </c>
      <c r="B300" s="59" t="s">
        <v>354</v>
      </c>
      <c r="C300" s="60"/>
      <c r="D300" s="60"/>
      <c r="E300" s="60"/>
      <c r="F300" s="60"/>
      <c r="G300" s="62" t="s">
        <v>799</v>
      </c>
      <c r="H300" s="101">
        <v>55935.54</v>
      </c>
      <c r="I300" s="101">
        <v>8467</v>
      </c>
      <c r="J300" s="101">
        <v>0</v>
      </c>
      <c r="K300" s="101">
        <v>64402.54</v>
      </c>
      <c r="L300" s="101"/>
    </row>
    <row r="301" spans="1:12" x14ac:dyDescent="0.3">
      <c r="A301" s="61" t="s">
        <v>800</v>
      </c>
      <c r="B301" s="59" t="s">
        <v>354</v>
      </c>
      <c r="C301" s="60"/>
      <c r="D301" s="60"/>
      <c r="E301" s="60"/>
      <c r="F301" s="60"/>
      <c r="G301" s="62" t="s">
        <v>801</v>
      </c>
      <c r="H301" s="101">
        <v>10520</v>
      </c>
      <c r="I301" s="101">
        <v>0.43</v>
      </c>
      <c r="J301" s="101">
        <v>0.43</v>
      </c>
      <c r="K301" s="101">
        <v>10520</v>
      </c>
      <c r="L301" s="101"/>
    </row>
    <row r="302" spans="1:12" x14ac:dyDescent="0.3">
      <c r="A302" s="61" t="s">
        <v>802</v>
      </c>
      <c r="B302" s="59" t="s">
        <v>354</v>
      </c>
      <c r="C302" s="60"/>
      <c r="D302" s="60"/>
      <c r="E302" s="60"/>
      <c r="F302" s="60"/>
      <c r="G302" s="62" t="s">
        <v>803</v>
      </c>
      <c r="H302" s="101">
        <v>853.03</v>
      </c>
      <c r="I302" s="101">
        <v>0</v>
      </c>
      <c r="J302" s="101">
        <v>0</v>
      </c>
      <c r="K302" s="101">
        <v>853.03</v>
      </c>
      <c r="L302" s="101"/>
    </row>
    <row r="303" spans="1:12" x14ac:dyDescent="0.3">
      <c r="A303" s="61" t="s">
        <v>804</v>
      </c>
      <c r="B303" s="59" t="s">
        <v>354</v>
      </c>
      <c r="C303" s="60"/>
      <c r="D303" s="60"/>
      <c r="E303" s="60"/>
      <c r="F303" s="60"/>
      <c r="G303" s="62" t="s">
        <v>805</v>
      </c>
      <c r="H303" s="101">
        <v>75160</v>
      </c>
      <c r="I303" s="101">
        <v>8476</v>
      </c>
      <c r="J303" s="101">
        <v>0</v>
      </c>
      <c r="K303" s="101">
        <v>83636</v>
      </c>
      <c r="L303" s="101"/>
    </row>
    <row r="304" spans="1:12" x14ac:dyDescent="0.3">
      <c r="A304" s="61" t="s">
        <v>806</v>
      </c>
      <c r="B304" s="59" t="s">
        <v>354</v>
      </c>
      <c r="C304" s="60"/>
      <c r="D304" s="60"/>
      <c r="E304" s="60"/>
      <c r="F304" s="60"/>
      <c r="G304" s="62" t="s">
        <v>807</v>
      </c>
      <c r="H304" s="101">
        <v>8758.64</v>
      </c>
      <c r="I304" s="101">
        <v>189.06</v>
      </c>
      <c r="J304" s="101">
        <v>0</v>
      </c>
      <c r="K304" s="101">
        <v>8947.7000000000007</v>
      </c>
      <c r="L304" s="101"/>
    </row>
    <row r="305" spans="1:12" x14ac:dyDescent="0.3">
      <c r="A305" s="61" t="s">
        <v>808</v>
      </c>
      <c r="B305" s="59" t="s">
        <v>354</v>
      </c>
      <c r="C305" s="60"/>
      <c r="D305" s="60"/>
      <c r="E305" s="60"/>
      <c r="F305" s="60"/>
      <c r="G305" s="62" t="s">
        <v>809</v>
      </c>
      <c r="H305" s="101">
        <v>71918.240000000005</v>
      </c>
      <c r="I305" s="101">
        <v>5347.01</v>
      </c>
      <c r="J305" s="101">
        <v>0</v>
      </c>
      <c r="K305" s="101">
        <v>77265.25</v>
      </c>
      <c r="L305" s="101"/>
    </row>
    <row r="306" spans="1:12" x14ac:dyDescent="0.3">
      <c r="A306" s="61" t="s">
        <v>810</v>
      </c>
      <c r="B306" s="59" t="s">
        <v>354</v>
      </c>
      <c r="C306" s="60"/>
      <c r="D306" s="60"/>
      <c r="E306" s="60"/>
      <c r="F306" s="60"/>
      <c r="G306" s="62" t="s">
        <v>811</v>
      </c>
      <c r="H306" s="101">
        <v>451205.04</v>
      </c>
      <c r="I306" s="101">
        <v>57118.68</v>
      </c>
      <c r="J306" s="101">
        <v>0</v>
      </c>
      <c r="K306" s="101">
        <v>508323.72</v>
      </c>
      <c r="L306" s="101"/>
    </row>
    <row r="307" spans="1:12" x14ac:dyDescent="0.3">
      <c r="A307" s="61" t="s">
        <v>812</v>
      </c>
      <c r="B307" s="59" t="s">
        <v>354</v>
      </c>
      <c r="C307" s="60"/>
      <c r="D307" s="60"/>
      <c r="E307" s="60"/>
      <c r="F307" s="60"/>
      <c r="G307" s="62" t="s">
        <v>813</v>
      </c>
      <c r="H307" s="101">
        <v>10067</v>
      </c>
      <c r="I307" s="101">
        <v>0</v>
      </c>
      <c r="J307" s="101">
        <v>0</v>
      </c>
      <c r="K307" s="101">
        <v>10067</v>
      </c>
      <c r="L307" s="101"/>
    </row>
    <row r="308" spans="1:12" x14ac:dyDescent="0.3">
      <c r="A308" s="65" t="s">
        <v>354</v>
      </c>
      <c r="B308" s="59" t="s">
        <v>354</v>
      </c>
      <c r="C308" s="60"/>
      <c r="D308" s="60"/>
      <c r="E308" s="60"/>
      <c r="F308" s="60"/>
      <c r="G308" s="66" t="s">
        <v>354</v>
      </c>
      <c r="H308" s="102"/>
      <c r="I308" s="102"/>
      <c r="J308" s="102"/>
      <c r="K308" s="102"/>
      <c r="L308" s="102"/>
    </row>
    <row r="309" spans="1:12" x14ac:dyDescent="0.3">
      <c r="A309" s="54" t="s">
        <v>814</v>
      </c>
      <c r="B309" s="59" t="s">
        <v>354</v>
      </c>
      <c r="C309" s="60"/>
      <c r="D309" s="60"/>
      <c r="E309" s="60"/>
      <c r="F309" s="55" t="s">
        <v>815</v>
      </c>
      <c r="G309" s="56"/>
      <c r="H309" s="100">
        <v>251230.79</v>
      </c>
      <c r="I309" s="100">
        <v>15983.92</v>
      </c>
      <c r="J309" s="100">
        <v>0</v>
      </c>
      <c r="K309" s="100">
        <v>267214.71000000002</v>
      </c>
      <c r="L309" s="100">
        <f>I309-J309</f>
        <v>15983.92</v>
      </c>
    </row>
    <row r="310" spans="1:12" x14ac:dyDescent="0.3">
      <c r="A310" s="61" t="s">
        <v>816</v>
      </c>
      <c r="B310" s="59" t="s">
        <v>354</v>
      </c>
      <c r="C310" s="60"/>
      <c r="D310" s="60"/>
      <c r="E310" s="60"/>
      <c r="F310" s="60"/>
      <c r="G310" s="62" t="s">
        <v>817</v>
      </c>
      <c r="H310" s="101">
        <v>251230.79</v>
      </c>
      <c r="I310" s="101">
        <v>15983.92</v>
      </c>
      <c r="J310" s="101">
        <v>0</v>
      </c>
      <c r="K310" s="101">
        <v>267214.71000000002</v>
      </c>
      <c r="L310" s="101"/>
    </row>
    <row r="311" spans="1:12" x14ac:dyDescent="0.3">
      <c r="A311" s="65" t="s">
        <v>354</v>
      </c>
      <c r="B311" s="59" t="s">
        <v>354</v>
      </c>
      <c r="C311" s="60"/>
      <c r="D311" s="60"/>
      <c r="E311" s="60"/>
      <c r="F311" s="60"/>
      <c r="G311" s="66" t="s">
        <v>354</v>
      </c>
      <c r="H311" s="102"/>
      <c r="I311" s="102"/>
      <c r="J311" s="102"/>
      <c r="K311" s="102"/>
      <c r="L311" s="102"/>
    </row>
    <row r="312" spans="1:12" x14ac:dyDescent="0.3">
      <c r="A312" s="54" t="s">
        <v>818</v>
      </c>
      <c r="B312" s="59" t="s">
        <v>354</v>
      </c>
      <c r="C312" s="60"/>
      <c r="D312" s="60"/>
      <c r="E312" s="60"/>
      <c r="F312" s="55" t="s">
        <v>819</v>
      </c>
      <c r="G312" s="56"/>
      <c r="H312" s="100">
        <v>45591.14</v>
      </c>
      <c r="I312" s="100">
        <v>4499.12</v>
      </c>
      <c r="J312" s="100">
        <v>0</v>
      </c>
      <c r="K312" s="100">
        <v>50090.26</v>
      </c>
      <c r="L312" s="100">
        <f>I312-J312</f>
        <v>4499.12</v>
      </c>
    </row>
    <row r="313" spans="1:12" x14ac:dyDescent="0.3">
      <c r="A313" s="61" t="s">
        <v>820</v>
      </c>
      <c r="B313" s="59" t="s">
        <v>354</v>
      </c>
      <c r="C313" s="60"/>
      <c r="D313" s="60"/>
      <c r="E313" s="60"/>
      <c r="F313" s="60"/>
      <c r="G313" s="62" t="s">
        <v>821</v>
      </c>
      <c r="H313" s="101">
        <v>45591.14</v>
      </c>
      <c r="I313" s="101">
        <v>4499.12</v>
      </c>
      <c r="J313" s="101">
        <v>0</v>
      </c>
      <c r="K313" s="101">
        <v>50090.26</v>
      </c>
      <c r="L313" s="101"/>
    </row>
    <row r="314" spans="1:12" x14ac:dyDescent="0.3">
      <c r="A314" s="65" t="s">
        <v>354</v>
      </c>
      <c r="B314" s="59" t="s">
        <v>354</v>
      </c>
      <c r="C314" s="60"/>
      <c r="D314" s="60"/>
      <c r="E314" s="60"/>
      <c r="F314" s="60"/>
      <c r="G314" s="66" t="s">
        <v>354</v>
      </c>
      <c r="H314" s="102"/>
      <c r="I314" s="102"/>
      <c r="J314" s="102"/>
      <c r="K314" s="102"/>
      <c r="L314" s="102"/>
    </row>
    <row r="315" spans="1:12" x14ac:dyDescent="0.3">
      <c r="A315" s="54" t="s">
        <v>822</v>
      </c>
      <c r="B315" s="59" t="s">
        <v>354</v>
      </c>
      <c r="C315" s="60"/>
      <c r="D315" s="60"/>
      <c r="E315" s="60"/>
      <c r="F315" s="55" t="s">
        <v>823</v>
      </c>
      <c r="G315" s="56"/>
      <c r="H315" s="100">
        <v>12570</v>
      </c>
      <c r="I315" s="100">
        <v>0</v>
      </c>
      <c r="J315" s="100">
        <v>0</v>
      </c>
      <c r="K315" s="100">
        <v>12570</v>
      </c>
      <c r="L315" s="100">
        <f>I315-J315</f>
        <v>0</v>
      </c>
    </row>
    <row r="316" spans="1:12" x14ac:dyDescent="0.3">
      <c r="A316" s="61" t="s">
        <v>824</v>
      </c>
      <c r="B316" s="59" t="s">
        <v>354</v>
      </c>
      <c r="C316" s="60"/>
      <c r="D316" s="60"/>
      <c r="E316" s="60"/>
      <c r="F316" s="60"/>
      <c r="G316" s="62" t="s">
        <v>825</v>
      </c>
      <c r="H316" s="101">
        <v>12570</v>
      </c>
      <c r="I316" s="101">
        <v>0</v>
      </c>
      <c r="J316" s="101">
        <v>0</v>
      </c>
      <c r="K316" s="101">
        <v>12570</v>
      </c>
      <c r="L316" s="101"/>
    </row>
    <row r="317" spans="1:12" x14ac:dyDescent="0.3">
      <c r="A317" s="65" t="s">
        <v>354</v>
      </c>
      <c r="B317" s="59" t="s">
        <v>354</v>
      </c>
      <c r="C317" s="60"/>
      <c r="D317" s="60"/>
      <c r="E317" s="60"/>
      <c r="F317" s="60"/>
      <c r="G317" s="66" t="s">
        <v>354</v>
      </c>
      <c r="H317" s="102"/>
      <c r="I317" s="102"/>
      <c r="J317" s="102"/>
      <c r="K317" s="102"/>
      <c r="L317" s="102"/>
    </row>
    <row r="318" spans="1:12" x14ac:dyDescent="0.3">
      <c r="A318" s="54" t="s">
        <v>826</v>
      </c>
      <c r="B318" s="59" t="s">
        <v>354</v>
      </c>
      <c r="C318" s="60"/>
      <c r="D318" s="60"/>
      <c r="E318" s="60"/>
      <c r="F318" s="55" t="s">
        <v>787</v>
      </c>
      <c r="G318" s="56"/>
      <c r="H318" s="100">
        <v>395864.5</v>
      </c>
      <c r="I318" s="100">
        <v>222578</v>
      </c>
      <c r="J318" s="100">
        <v>0</v>
      </c>
      <c r="K318" s="100">
        <v>618442.5</v>
      </c>
      <c r="L318" s="100"/>
    </row>
    <row r="319" spans="1:12" x14ac:dyDescent="0.3">
      <c r="A319" s="61" t="s">
        <v>827</v>
      </c>
      <c r="B319" s="59" t="s">
        <v>354</v>
      </c>
      <c r="C319" s="60"/>
      <c r="D319" s="60"/>
      <c r="E319" s="60"/>
      <c r="F319" s="60"/>
      <c r="G319" s="62" t="s">
        <v>789</v>
      </c>
      <c r="H319" s="101">
        <v>44192</v>
      </c>
      <c r="I319" s="101">
        <v>3300</v>
      </c>
      <c r="J319" s="101">
        <v>0</v>
      </c>
      <c r="K319" s="101">
        <v>47492</v>
      </c>
      <c r="L319" s="101">
        <f t="shared" ref="L319:L322" si="2">I319-J319</f>
        <v>3300</v>
      </c>
    </row>
    <row r="320" spans="1:12" x14ac:dyDescent="0.3">
      <c r="A320" s="61" t="s">
        <v>828</v>
      </c>
      <c r="B320" s="59" t="s">
        <v>354</v>
      </c>
      <c r="C320" s="60"/>
      <c r="D320" s="60"/>
      <c r="E320" s="60"/>
      <c r="F320" s="60"/>
      <c r="G320" s="62" t="s">
        <v>829</v>
      </c>
      <c r="H320" s="101">
        <v>76</v>
      </c>
      <c r="I320" s="101">
        <v>0</v>
      </c>
      <c r="J320" s="101">
        <v>0</v>
      </c>
      <c r="K320" s="101">
        <v>76</v>
      </c>
      <c r="L320" s="101">
        <f t="shared" si="2"/>
        <v>0</v>
      </c>
    </row>
    <row r="321" spans="1:12" x14ac:dyDescent="0.3">
      <c r="A321" s="61" t="s">
        <v>830</v>
      </c>
      <c r="B321" s="59" t="s">
        <v>354</v>
      </c>
      <c r="C321" s="60"/>
      <c r="D321" s="60"/>
      <c r="E321" s="60"/>
      <c r="F321" s="60"/>
      <c r="G321" s="62" t="s">
        <v>831</v>
      </c>
      <c r="H321" s="101">
        <v>295374.34000000003</v>
      </c>
      <c r="I321" s="101">
        <v>219000</v>
      </c>
      <c r="J321" s="101">
        <v>0</v>
      </c>
      <c r="K321" s="101">
        <v>514374.34</v>
      </c>
      <c r="L321" s="101">
        <f t="shared" si="2"/>
        <v>219000</v>
      </c>
    </row>
    <row r="322" spans="1:12" x14ac:dyDescent="0.3">
      <c r="A322" s="61" t="s">
        <v>832</v>
      </c>
      <c r="B322" s="59" t="s">
        <v>354</v>
      </c>
      <c r="C322" s="60"/>
      <c r="D322" s="60"/>
      <c r="E322" s="60"/>
      <c r="F322" s="60"/>
      <c r="G322" s="62" t="s">
        <v>791</v>
      </c>
      <c r="H322" s="101">
        <v>56222.16</v>
      </c>
      <c r="I322" s="101">
        <v>278</v>
      </c>
      <c r="J322" s="101">
        <v>0</v>
      </c>
      <c r="K322" s="101">
        <v>56500.160000000003</v>
      </c>
      <c r="L322" s="101">
        <f t="shared" si="2"/>
        <v>278</v>
      </c>
    </row>
    <row r="323" spans="1:12" x14ac:dyDescent="0.3">
      <c r="A323" s="65" t="s">
        <v>354</v>
      </c>
      <c r="B323" s="59" t="s">
        <v>354</v>
      </c>
      <c r="C323" s="60"/>
      <c r="D323" s="60"/>
      <c r="E323" s="60"/>
      <c r="F323" s="60"/>
      <c r="G323" s="66" t="s">
        <v>354</v>
      </c>
      <c r="H323" s="102"/>
      <c r="I323" s="102"/>
      <c r="J323" s="102"/>
      <c r="K323" s="102"/>
      <c r="L323" s="102"/>
    </row>
    <row r="324" spans="1:12" x14ac:dyDescent="0.3">
      <c r="A324" s="54" t="s">
        <v>833</v>
      </c>
      <c r="B324" s="58" t="s">
        <v>354</v>
      </c>
      <c r="C324" s="55" t="s">
        <v>834</v>
      </c>
      <c r="D324" s="56"/>
      <c r="E324" s="56"/>
      <c r="F324" s="56"/>
      <c r="G324" s="56"/>
      <c r="H324" s="100">
        <v>193333.11</v>
      </c>
      <c r="I324" s="100">
        <v>11208.84</v>
      </c>
      <c r="J324" s="100">
        <v>0.04</v>
      </c>
      <c r="K324" s="100">
        <v>204541.91</v>
      </c>
      <c r="L324" s="100"/>
    </row>
    <row r="325" spans="1:12" x14ac:dyDescent="0.3">
      <c r="A325" s="54" t="s">
        <v>835</v>
      </c>
      <c r="B325" s="59" t="s">
        <v>354</v>
      </c>
      <c r="C325" s="60"/>
      <c r="D325" s="55" t="s">
        <v>834</v>
      </c>
      <c r="E325" s="56"/>
      <c r="F325" s="56"/>
      <c r="G325" s="56"/>
      <c r="H325" s="100">
        <v>193333.11</v>
      </c>
      <c r="I325" s="100">
        <v>11208.84</v>
      </c>
      <c r="J325" s="100">
        <v>0.04</v>
      </c>
      <c r="K325" s="100">
        <v>204541.91</v>
      </c>
      <c r="L325" s="100"/>
    </row>
    <row r="326" spans="1:12" x14ac:dyDescent="0.3">
      <c r="A326" s="54" t="s">
        <v>836</v>
      </c>
      <c r="B326" s="59" t="s">
        <v>354</v>
      </c>
      <c r="C326" s="60"/>
      <c r="D326" s="60"/>
      <c r="E326" s="55" t="s">
        <v>837</v>
      </c>
      <c r="F326" s="56"/>
      <c r="G326" s="56"/>
      <c r="H326" s="100">
        <v>193333.11</v>
      </c>
      <c r="I326" s="100">
        <v>11208.84</v>
      </c>
      <c r="J326" s="100">
        <v>0.04</v>
      </c>
      <c r="K326" s="100">
        <v>204541.91</v>
      </c>
      <c r="L326" s="100"/>
    </row>
    <row r="327" spans="1:12" x14ac:dyDescent="0.3">
      <c r="A327" s="54" t="s">
        <v>838</v>
      </c>
      <c r="B327" s="59" t="s">
        <v>354</v>
      </c>
      <c r="C327" s="60"/>
      <c r="D327" s="60"/>
      <c r="E327" s="60"/>
      <c r="F327" s="55" t="s">
        <v>839</v>
      </c>
      <c r="G327" s="56"/>
      <c r="H327" s="100">
        <v>142644.37</v>
      </c>
      <c r="I327" s="100">
        <v>5340.72</v>
      </c>
      <c r="J327" s="100">
        <v>0.02</v>
      </c>
      <c r="K327" s="100">
        <v>147985.07</v>
      </c>
      <c r="L327" s="100">
        <f>I327-J327</f>
        <v>5340.7</v>
      </c>
    </row>
    <row r="328" spans="1:12" x14ac:dyDescent="0.3">
      <c r="A328" s="61" t="s">
        <v>840</v>
      </c>
      <c r="B328" s="59" t="s">
        <v>354</v>
      </c>
      <c r="C328" s="60"/>
      <c r="D328" s="60"/>
      <c r="E328" s="60"/>
      <c r="F328" s="60"/>
      <c r="G328" s="62" t="s">
        <v>841</v>
      </c>
      <c r="H328" s="101">
        <v>142644.37</v>
      </c>
      <c r="I328" s="101">
        <v>5340.72</v>
      </c>
      <c r="J328" s="101">
        <v>0.02</v>
      </c>
      <c r="K328" s="101">
        <v>147985.07</v>
      </c>
      <c r="L328" s="101"/>
    </row>
    <row r="329" spans="1:12" x14ac:dyDescent="0.3">
      <c r="A329" s="65" t="s">
        <v>354</v>
      </c>
      <c r="B329" s="59" t="s">
        <v>354</v>
      </c>
      <c r="C329" s="60"/>
      <c r="D329" s="60"/>
      <c r="E329" s="60"/>
      <c r="F329" s="60"/>
      <c r="G329" s="66" t="s">
        <v>354</v>
      </c>
      <c r="H329" s="102"/>
      <c r="I329" s="102"/>
      <c r="J329" s="102"/>
      <c r="K329" s="102"/>
      <c r="L329" s="102"/>
    </row>
    <row r="330" spans="1:12" x14ac:dyDescent="0.3">
      <c r="A330" s="54" t="s">
        <v>842</v>
      </c>
      <c r="B330" s="59" t="s">
        <v>354</v>
      </c>
      <c r="C330" s="60"/>
      <c r="D330" s="60"/>
      <c r="E330" s="60"/>
      <c r="F330" s="55" t="s">
        <v>843</v>
      </c>
      <c r="G330" s="56"/>
      <c r="H330" s="100">
        <v>6600</v>
      </c>
      <c r="I330" s="100">
        <v>3600</v>
      </c>
      <c r="J330" s="100">
        <v>0</v>
      </c>
      <c r="K330" s="100">
        <v>10200</v>
      </c>
      <c r="L330" s="100">
        <f>I330-J330</f>
        <v>3600</v>
      </c>
    </row>
    <row r="331" spans="1:12" x14ac:dyDescent="0.3">
      <c r="A331" s="61" t="s">
        <v>844</v>
      </c>
      <c r="B331" s="59" t="s">
        <v>354</v>
      </c>
      <c r="C331" s="60"/>
      <c r="D331" s="60"/>
      <c r="E331" s="60"/>
      <c r="F331" s="60"/>
      <c r="G331" s="62" t="s">
        <v>845</v>
      </c>
      <c r="H331" s="101">
        <v>6600</v>
      </c>
      <c r="I331" s="101">
        <v>3600</v>
      </c>
      <c r="J331" s="101">
        <v>0</v>
      </c>
      <c r="K331" s="101">
        <v>10200</v>
      </c>
      <c r="L331" s="101"/>
    </row>
    <row r="332" spans="1:12" x14ac:dyDescent="0.3">
      <c r="A332" s="65" t="s">
        <v>354</v>
      </c>
      <c r="B332" s="59" t="s">
        <v>354</v>
      </c>
      <c r="C332" s="60"/>
      <c r="D332" s="60"/>
      <c r="E332" s="60"/>
      <c r="F332" s="60"/>
      <c r="G332" s="66" t="s">
        <v>354</v>
      </c>
      <c r="H332" s="102"/>
      <c r="I332" s="102"/>
      <c r="J332" s="102"/>
      <c r="K332" s="102"/>
      <c r="L332" s="102"/>
    </row>
    <row r="333" spans="1:12" x14ac:dyDescent="0.3">
      <c r="A333" s="54" t="s">
        <v>846</v>
      </c>
      <c r="B333" s="59" t="s">
        <v>354</v>
      </c>
      <c r="C333" s="60"/>
      <c r="D333" s="60"/>
      <c r="E333" s="60"/>
      <c r="F333" s="55" t="s">
        <v>847</v>
      </c>
      <c r="G333" s="56"/>
      <c r="H333" s="100">
        <v>18871.8</v>
      </c>
      <c r="I333" s="100">
        <v>809.7</v>
      </c>
      <c r="J333" s="100">
        <v>0</v>
      </c>
      <c r="K333" s="100">
        <v>19681.5</v>
      </c>
      <c r="L333" s="100">
        <f>I333-J333</f>
        <v>809.7</v>
      </c>
    </row>
    <row r="334" spans="1:12" x14ac:dyDescent="0.3">
      <c r="A334" s="61" t="s">
        <v>848</v>
      </c>
      <c r="B334" s="59" t="s">
        <v>354</v>
      </c>
      <c r="C334" s="60"/>
      <c r="D334" s="60"/>
      <c r="E334" s="60"/>
      <c r="F334" s="60"/>
      <c r="G334" s="62" t="s">
        <v>849</v>
      </c>
      <c r="H334" s="101">
        <v>18871.8</v>
      </c>
      <c r="I334" s="101">
        <v>809.7</v>
      </c>
      <c r="J334" s="101">
        <v>0</v>
      </c>
      <c r="K334" s="101">
        <v>19681.5</v>
      </c>
      <c r="L334" s="101"/>
    </row>
    <row r="335" spans="1:12" x14ac:dyDescent="0.3">
      <c r="A335" s="65" t="s">
        <v>354</v>
      </c>
      <c r="B335" s="59" t="s">
        <v>354</v>
      </c>
      <c r="C335" s="60"/>
      <c r="D335" s="60"/>
      <c r="E335" s="60"/>
      <c r="F335" s="60"/>
      <c r="G335" s="66" t="s">
        <v>354</v>
      </c>
      <c r="H335" s="102"/>
      <c r="I335" s="102"/>
      <c r="J335" s="102"/>
      <c r="K335" s="102"/>
      <c r="L335" s="102"/>
    </row>
    <row r="336" spans="1:12" x14ac:dyDescent="0.3">
      <c r="A336" s="54" t="s">
        <v>850</v>
      </c>
      <c r="B336" s="59" t="s">
        <v>354</v>
      </c>
      <c r="C336" s="60"/>
      <c r="D336" s="60"/>
      <c r="E336" s="60"/>
      <c r="F336" s="55" t="s">
        <v>787</v>
      </c>
      <c r="G336" s="56"/>
      <c r="H336" s="100">
        <v>25216.94</v>
      </c>
      <c r="I336" s="100">
        <v>1458.42</v>
      </c>
      <c r="J336" s="100">
        <v>0.02</v>
      </c>
      <c r="K336" s="100">
        <v>26675.34</v>
      </c>
      <c r="L336" s="100">
        <f>I336-J336</f>
        <v>1458.4</v>
      </c>
    </row>
    <row r="337" spans="1:12" x14ac:dyDescent="0.3">
      <c r="A337" s="61" t="s">
        <v>851</v>
      </c>
      <c r="B337" s="59" t="s">
        <v>354</v>
      </c>
      <c r="C337" s="60"/>
      <c r="D337" s="60"/>
      <c r="E337" s="60"/>
      <c r="F337" s="60"/>
      <c r="G337" s="62" t="s">
        <v>791</v>
      </c>
      <c r="H337" s="101">
        <v>10633</v>
      </c>
      <c r="I337" s="101">
        <v>0</v>
      </c>
      <c r="J337" s="101">
        <v>0</v>
      </c>
      <c r="K337" s="101">
        <v>10633</v>
      </c>
      <c r="L337" s="101"/>
    </row>
    <row r="338" spans="1:12" x14ac:dyDescent="0.3">
      <c r="A338" s="61" t="s">
        <v>852</v>
      </c>
      <c r="B338" s="59" t="s">
        <v>354</v>
      </c>
      <c r="C338" s="60"/>
      <c r="D338" s="60"/>
      <c r="E338" s="60"/>
      <c r="F338" s="60"/>
      <c r="G338" s="62" t="s">
        <v>853</v>
      </c>
      <c r="H338" s="101">
        <v>14583.94</v>
      </c>
      <c r="I338" s="101">
        <v>1458.42</v>
      </c>
      <c r="J338" s="101">
        <v>0.02</v>
      </c>
      <c r="K338" s="101">
        <v>16042.34</v>
      </c>
      <c r="L338" s="101"/>
    </row>
    <row r="339" spans="1:12" x14ac:dyDescent="0.3">
      <c r="A339" s="54" t="s">
        <v>354</v>
      </c>
      <c r="B339" s="59" t="s">
        <v>354</v>
      </c>
      <c r="C339" s="60"/>
      <c r="D339" s="60"/>
      <c r="E339" s="55" t="s">
        <v>354</v>
      </c>
      <c r="F339" s="56"/>
      <c r="G339" s="56"/>
      <c r="H339" s="99"/>
      <c r="I339" s="99"/>
      <c r="J339" s="99"/>
      <c r="K339" s="99"/>
      <c r="L339" s="99"/>
    </row>
    <row r="340" spans="1:12" x14ac:dyDescent="0.3">
      <c r="A340" s="54" t="s">
        <v>854</v>
      </c>
      <c r="B340" s="58" t="s">
        <v>354</v>
      </c>
      <c r="C340" s="55" t="s">
        <v>855</v>
      </c>
      <c r="D340" s="56"/>
      <c r="E340" s="56"/>
      <c r="F340" s="56"/>
      <c r="G340" s="56"/>
      <c r="H340" s="100">
        <v>995959.43</v>
      </c>
      <c r="I340" s="100">
        <v>193257.35</v>
      </c>
      <c r="J340" s="100">
        <v>0</v>
      </c>
      <c r="K340" s="100">
        <v>1189216.78</v>
      </c>
      <c r="L340" s="100"/>
    </row>
    <row r="341" spans="1:12" x14ac:dyDescent="0.3">
      <c r="A341" s="54" t="s">
        <v>856</v>
      </c>
      <c r="B341" s="59" t="s">
        <v>354</v>
      </c>
      <c r="C341" s="60"/>
      <c r="D341" s="55" t="s">
        <v>855</v>
      </c>
      <c r="E341" s="56"/>
      <c r="F341" s="56"/>
      <c r="G341" s="56"/>
      <c r="H341" s="100">
        <v>995959.43</v>
      </c>
      <c r="I341" s="100">
        <v>193257.35</v>
      </c>
      <c r="J341" s="100">
        <v>0</v>
      </c>
      <c r="K341" s="100">
        <v>1189216.78</v>
      </c>
      <c r="L341" s="100"/>
    </row>
    <row r="342" spans="1:12" x14ac:dyDescent="0.3">
      <c r="A342" s="54" t="s">
        <v>857</v>
      </c>
      <c r="B342" s="59" t="s">
        <v>354</v>
      </c>
      <c r="C342" s="60"/>
      <c r="D342" s="60"/>
      <c r="E342" s="55" t="s">
        <v>855</v>
      </c>
      <c r="F342" s="56"/>
      <c r="G342" s="56"/>
      <c r="H342" s="100">
        <v>995959.43</v>
      </c>
      <c r="I342" s="100">
        <v>193257.35</v>
      </c>
      <c r="J342" s="100">
        <v>0</v>
      </c>
      <c r="K342" s="100">
        <v>1189216.78</v>
      </c>
      <c r="L342" s="100"/>
    </row>
    <row r="343" spans="1:12" x14ac:dyDescent="0.3">
      <c r="A343" s="54" t="s">
        <v>858</v>
      </c>
      <c r="B343" s="59" t="s">
        <v>354</v>
      </c>
      <c r="C343" s="60"/>
      <c r="D343" s="60"/>
      <c r="E343" s="60"/>
      <c r="F343" s="55" t="s">
        <v>843</v>
      </c>
      <c r="G343" s="56"/>
      <c r="H343" s="100">
        <v>659414.81999999995</v>
      </c>
      <c r="I343" s="100">
        <v>129698.83</v>
      </c>
      <c r="J343" s="100">
        <v>0</v>
      </c>
      <c r="K343" s="100">
        <v>789113.65</v>
      </c>
      <c r="L343" s="100">
        <f>I343-J343</f>
        <v>129698.83</v>
      </c>
    </row>
    <row r="344" spans="1:12" x14ac:dyDescent="0.3">
      <c r="A344" s="61" t="s">
        <v>859</v>
      </c>
      <c r="B344" s="59" t="s">
        <v>354</v>
      </c>
      <c r="C344" s="60"/>
      <c r="D344" s="60"/>
      <c r="E344" s="60"/>
      <c r="F344" s="60"/>
      <c r="G344" s="62" t="s">
        <v>860</v>
      </c>
      <c r="H344" s="101">
        <v>659414.81999999995</v>
      </c>
      <c r="I344" s="101">
        <v>129698.83</v>
      </c>
      <c r="J344" s="101">
        <v>0</v>
      </c>
      <c r="K344" s="101">
        <v>789113.65</v>
      </c>
      <c r="L344" s="101"/>
    </row>
    <row r="345" spans="1:12" x14ac:dyDescent="0.3">
      <c r="A345" s="65" t="s">
        <v>354</v>
      </c>
      <c r="B345" s="59" t="s">
        <v>354</v>
      </c>
      <c r="C345" s="60"/>
      <c r="D345" s="60"/>
      <c r="E345" s="60"/>
      <c r="F345" s="60"/>
      <c r="G345" s="66" t="s">
        <v>354</v>
      </c>
      <c r="H345" s="102"/>
      <c r="I345" s="102"/>
      <c r="J345" s="102"/>
      <c r="K345" s="102"/>
      <c r="L345" s="102"/>
    </row>
    <row r="346" spans="1:12" x14ac:dyDescent="0.3">
      <c r="A346" s="54" t="s">
        <v>861</v>
      </c>
      <c r="B346" s="59" t="s">
        <v>354</v>
      </c>
      <c r="C346" s="60"/>
      <c r="D346" s="60"/>
      <c r="E346" s="60"/>
      <c r="F346" s="55" t="s">
        <v>862</v>
      </c>
      <c r="G346" s="56"/>
      <c r="H346" s="100">
        <v>251365.91</v>
      </c>
      <c r="I346" s="100">
        <v>63558.52</v>
      </c>
      <c r="J346" s="100">
        <v>0</v>
      </c>
      <c r="K346" s="100">
        <v>314924.43</v>
      </c>
      <c r="L346" s="100"/>
    </row>
    <row r="347" spans="1:12" x14ac:dyDescent="0.3">
      <c r="A347" s="61" t="s">
        <v>863</v>
      </c>
      <c r="B347" s="59" t="s">
        <v>354</v>
      </c>
      <c r="C347" s="60"/>
      <c r="D347" s="60"/>
      <c r="E347" s="60"/>
      <c r="F347" s="60"/>
      <c r="G347" s="62" t="s">
        <v>864</v>
      </c>
      <c r="H347" s="101">
        <v>173468.33</v>
      </c>
      <c r="I347" s="101">
        <v>53350</v>
      </c>
      <c r="J347" s="101">
        <v>0</v>
      </c>
      <c r="K347" s="101">
        <v>226818.33</v>
      </c>
      <c r="L347" s="101">
        <f t="shared" ref="L347:L348" si="3">I347-J347</f>
        <v>53350</v>
      </c>
    </row>
    <row r="348" spans="1:12" x14ac:dyDescent="0.3">
      <c r="A348" s="61" t="s">
        <v>865</v>
      </c>
      <c r="B348" s="59" t="s">
        <v>354</v>
      </c>
      <c r="C348" s="60"/>
      <c r="D348" s="60"/>
      <c r="E348" s="60"/>
      <c r="F348" s="60"/>
      <c r="G348" s="62" t="s">
        <v>866</v>
      </c>
      <c r="H348" s="101">
        <v>77897.58</v>
      </c>
      <c r="I348" s="101">
        <v>10208.52</v>
      </c>
      <c r="J348" s="101">
        <v>0</v>
      </c>
      <c r="K348" s="101">
        <v>88106.1</v>
      </c>
      <c r="L348" s="101">
        <f t="shared" si="3"/>
        <v>10208.52</v>
      </c>
    </row>
    <row r="349" spans="1:12" x14ac:dyDescent="0.3">
      <c r="A349" s="65" t="s">
        <v>354</v>
      </c>
      <c r="B349" s="59" t="s">
        <v>354</v>
      </c>
      <c r="C349" s="60"/>
      <c r="D349" s="60"/>
      <c r="E349" s="60"/>
      <c r="F349" s="60"/>
      <c r="G349" s="66" t="s">
        <v>354</v>
      </c>
      <c r="H349" s="102"/>
      <c r="I349" s="102"/>
      <c r="J349" s="102"/>
      <c r="K349" s="102"/>
      <c r="L349" s="102"/>
    </row>
    <row r="350" spans="1:12" x14ac:dyDescent="0.3">
      <c r="A350" s="54" t="s">
        <v>867</v>
      </c>
      <c r="B350" s="59" t="s">
        <v>354</v>
      </c>
      <c r="C350" s="60"/>
      <c r="D350" s="60"/>
      <c r="E350" s="60"/>
      <c r="F350" s="55" t="s">
        <v>787</v>
      </c>
      <c r="G350" s="56"/>
      <c r="H350" s="100">
        <v>85178.7</v>
      </c>
      <c r="I350" s="100">
        <v>0</v>
      </c>
      <c r="J350" s="100">
        <v>0</v>
      </c>
      <c r="K350" s="100">
        <v>85178.7</v>
      </c>
      <c r="L350" s="100">
        <f>I350-J350</f>
        <v>0</v>
      </c>
    </row>
    <row r="351" spans="1:12" x14ac:dyDescent="0.3">
      <c r="A351" s="61" t="s">
        <v>868</v>
      </c>
      <c r="B351" s="59" t="s">
        <v>354</v>
      </c>
      <c r="C351" s="60"/>
      <c r="D351" s="60"/>
      <c r="E351" s="60"/>
      <c r="F351" s="60"/>
      <c r="G351" s="62" t="s">
        <v>789</v>
      </c>
      <c r="H351" s="101">
        <v>68138.399999999994</v>
      </c>
      <c r="I351" s="101">
        <v>0</v>
      </c>
      <c r="J351" s="101">
        <v>0</v>
      </c>
      <c r="K351" s="101">
        <v>68138.399999999994</v>
      </c>
      <c r="L351" s="101"/>
    </row>
    <row r="352" spans="1:12" x14ac:dyDescent="0.3">
      <c r="A352" s="61" t="s">
        <v>869</v>
      </c>
      <c r="B352" s="59" t="s">
        <v>354</v>
      </c>
      <c r="C352" s="60"/>
      <c r="D352" s="60"/>
      <c r="E352" s="60"/>
      <c r="F352" s="60"/>
      <c r="G352" s="62" t="s">
        <v>791</v>
      </c>
      <c r="H352" s="101">
        <v>17040.3</v>
      </c>
      <c r="I352" s="101">
        <v>0</v>
      </c>
      <c r="J352" s="101">
        <v>0</v>
      </c>
      <c r="K352" s="101">
        <v>17040.3</v>
      </c>
      <c r="L352" s="101"/>
    </row>
    <row r="353" spans="1:12" x14ac:dyDescent="0.3">
      <c r="A353" s="65" t="s">
        <v>354</v>
      </c>
      <c r="B353" s="59" t="s">
        <v>354</v>
      </c>
      <c r="C353" s="60"/>
      <c r="D353" s="60"/>
      <c r="E353" s="60"/>
      <c r="F353" s="60"/>
      <c r="G353" s="66" t="s">
        <v>354</v>
      </c>
      <c r="H353" s="102"/>
      <c r="I353" s="102"/>
      <c r="J353" s="102"/>
      <c r="K353" s="102"/>
      <c r="L353" s="102"/>
    </row>
    <row r="354" spans="1:12" x14ac:dyDescent="0.3">
      <c r="A354" s="54" t="s">
        <v>870</v>
      </c>
      <c r="B354" s="58" t="s">
        <v>354</v>
      </c>
      <c r="C354" s="55" t="s">
        <v>871</v>
      </c>
      <c r="D354" s="56"/>
      <c r="E354" s="56"/>
      <c r="F354" s="56"/>
      <c r="G354" s="56"/>
      <c r="H354" s="100">
        <v>2179256.9500000002</v>
      </c>
      <c r="I354" s="100">
        <v>200702.18</v>
      </c>
      <c r="J354" s="100">
        <v>6332.8</v>
      </c>
      <c r="K354" s="100">
        <v>2373626.33</v>
      </c>
      <c r="L354" s="100"/>
    </row>
    <row r="355" spans="1:12" x14ac:dyDescent="0.3">
      <c r="A355" s="54" t="s">
        <v>872</v>
      </c>
      <c r="B355" s="59" t="s">
        <v>354</v>
      </c>
      <c r="C355" s="60"/>
      <c r="D355" s="55" t="s">
        <v>871</v>
      </c>
      <c r="E355" s="56"/>
      <c r="F355" s="56"/>
      <c r="G355" s="56"/>
      <c r="H355" s="100">
        <v>2179256.9500000002</v>
      </c>
      <c r="I355" s="100">
        <v>200702.18</v>
      </c>
      <c r="J355" s="100">
        <v>6332.8</v>
      </c>
      <c r="K355" s="100">
        <v>2373626.33</v>
      </c>
      <c r="L355" s="100"/>
    </row>
    <row r="356" spans="1:12" x14ac:dyDescent="0.3">
      <c r="A356" s="54" t="s">
        <v>873</v>
      </c>
      <c r="B356" s="59" t="s">
        <v>354</v>
      </c>
      <c r="C356" s="60"/>
      <c r="D356" s="60"/>
      <c r="E356" s="55" t="s">
        <v>871</v>
      </c>
      <c r="F356" s="56"/>
      <c r="G356" s="56"/>
      <c r="H356" s="100">
        <v>2179256.9500000002</v>
      </c>
      <c r="I356" s="100">
        <v>200702.18</v>
      </c>
      <c r="J356" s="100">
        <v>6332.8</v>
      </c>
      <c r="K356" s="100">
        <v>2373626.33</v>
      </c>
      <c r="L356" s="100"/>
    </row>
    <row r="357" spans="1:12" x14ac:dyDescent="0.3">
      <c r="A357" s="54" t="s">
        <v>874</v>
      </c>
      <c r="B357" s="59" t="s">
        <v>354</v>
      </c>
      <c r="C357" s="60"/>
      <c r="D357" s="60"/>
      <c r="E357" s="60"/>
      <c r="F357" s="55" t="s">
        <v>875</v>
      </c>
      <c r="G357" s="56"/>
      <c r="H357" s="100">
        <v>201224.17</v>
      </c>
      <c r="I357" s="100">
        <v>23336.48</v>
      </c>
      <c r="J357" s="100">
        <v>0</v>
      </c>
      <c r="K357" s="100">
        <v>224560.65</v>
      </c>
      <c r="L357" s="100">
        <f>I357-J357</f>
        <v>23336.48</v>
      </c>
    </row>
    <row r="358" spans="1:12" x14ac:dyDescent="0.3">
      <c r="A358" s="61" t="s">
        <v>876</v>
      </c>
      <c r="B358" s="59" t="s">
        <v>354</v>
      </c>
      <c r="C358" s="60"/>
      <c r="D358" s="60"/>
      <c r="E358" s="60"/>
      <c r="F358" s="60"/>
      <c r="G358" s="62" t="s">
        <v>875</v>
      </c>
      <c r="H358" s="101">
        <v>201224.17</v>
      </c>
      <c r="I358" s="101">
        <v>23336.48</v>
      </c>
      <c r="J358" s="101">
        <v>0</v>
      </c>
      <c r="K358" s="101">
        <v>224560.65</v>
      </c>
      <c r="L358" s="101"/>
    </row>
    <row r="359" spans="1:12" x14ac:dyDescent="0.3">
      <c r="A359" s="65" t="s">
        <v>354</v>
      </c>
      <c r="B359" s="59" t="s">
        <v>354</v>
      </c>
      <c r="C359" s="60"/>
      <c r="D359" s="60"/>
      <c r="E359" s="60"/>
      <c r="F359" s="60"/>
      <c r="G359" s="66" t="s">
        <v>354</v>
      </c>
      <c r="H359" s="102"/>
      <c r="I359" s="102"/>
      <c r="J359" s="102"/>
      <c r="K359" s="102"/>
      <c r="L359" s="102"/>
    </row>
    <row r="360" spans="1:12" x14ac:dyDescent="0.3">
      <c r="A360" s="54" t="s">
        <v>877</v>
      </c>
      <c r="B360" s="59" t="s">
        <v>354</v>
      </c>
      <c r="C360" s="60"/>
      <c r="D360" s="60"/>
      <c r="E360" s="60"/>
      <c r="F360" s="55" t="s">
        <v>878</v>
      </c>
      <c r="G360" s="56"/>
      <c r="H360" s="100">
        <v>72744</v>
      </c>
      <c r="I360" s="100">
        <v>6688</v>
      </c>
      <c r="J360" s="100">
        <v>0</v>
      </c>
      <c r="K360" s="100">
        <v>79432</v>
      </c>
      <c r="L360" s="100">
        <f>I360-J360</f>
        <v>6688</v>
      </c>
    </row>
    <row r="361" spans="1:12" x14ac:dyDescent="0.3">
      <c r="A361" s="61" t="s">
        <v>879</v>
      </c>
      <c r="B361" s="59" t="s">
        <v>354</v>
      </c>
      <c r="C361" s="60"/>
      <c r="D361" s="60"/>
      <c r="E361" s="60"/>
      <c r="F361" s="60"/>
      <c r="G361" s="62" t="s">
        <v>880</v>
      </c>
      <c r="H361" s="101">
        <v>61800</v>
      </c>
      <c r="I361" s="101">
        <v>3040</v>
      </c>
      <c r="J361" s="101">
        <v>0</v>
      </c>
      <c r="K361" s="101">
        <v>64840</v>
      </c>
      <c r="L361" s="101"/>
    </row>
    <row r="362" spans="1:12" x14ac:dyDescent="0.3">
      <c r="A362" s="61" t="s">
        <v>881</v>
      </c>
      <c r="B362" s="59" t="s">
        <v>354</v>
      </c>
      <c r="C362" s="60"/>
      <c r="D362" s="60"/>
      <c r="E362" s="60"/>
      <c r="F362" s="60"/>
      <c r="G362" s="62" t="s">
        <v>882</v>
      </c>
      <c r="H362" s="101">
        <v>10944</v>
      </c>
      <c r="I362" s="101">
        <v>3648</v>
      </c>
      <c r="J362" s="101">
        <v>0</v>
      </c>
      <c r="K362" s="101">
        <v>14592</v>
      </c>
      <c r="L362" s="101"/>
    </row>
    <row r="363" spans="1:12" x14ac:dyDescent="0.3">
      <c r="A363" s="65" t="s">
        <v>354</v>
      </c>
      <c r="B363" s="59" t="s">
        <v>354</v>
      </c>
      <c r="C363" s="60"/>
      <c r="D363" s="60"/>
      <c r="E363" s="60"/>
      <c r="F363" s="60"/>
      <c r="G363" s="66" t="s">
        <v>354</v>
      </c>
      <c r="H363" s="102"/>
      <c r="I363" s="102"/>
      <c r="J363" s="102"/>
      <c r="K363" s="102"/>
      <c r="L363" s="102"/>
    </row>
    <row r="364" spans="1:12" x14ac:dyDescent="0.3">
      <c r="A364" s="54" t="s">
        <v>883</v>
      </c>
      <c r="B364" s="59" t="s">
        <v>354</v>
      </c>
      <c r="C364" s="60"/>
      <c r="D364" s="60"/>
      <c r="E364" s="60"/>
      <c r="F364" s="55" t="s">
        <v>884</v>
      </c>
      <c r="G364" s="56"/>
      <c r="H364" s="100">
        <v>1056</v>
      </c>
      <c r="I364" s="100">
        <v>0</v>
      </c>
      <c r="J364" s="100">
        <v>0</v>
      </c>
      <c r="K364" s="100">
        <v>1056</v>
      </c>
      <c r="L364" s="100">
        <f>I364-J364</f>
        <v>0</v>
      </c>
    </row>
    <row r="365" spans="1:12" x14ac:dyDescent="0.3">
      <c r="A365" s="61" t="s">
        <v>885</v>
      </c>
      <c r="B365" s="59" t="s">
        <v>354</v>
      </c>
      <c r="C365" s="60"/>
      <c r="D365" s="60"/>
      <c r="E365" s="60"/>
      <c r="F365" s="60"/>
      <c r="G365" s="62" t="s">
        <v>886</v>
      </c>
      <c r="H365" s="101">
        <v>1056</v>
      </c>
      <c r="I365" s="101">
        <v>0</v>
      </c>
      <c r="J365" s="101">
        <v>0</v>
      </c>
      <c r="K365" s="101">
        <v>1056</v>
      </c>
      <c r="L365" s="101"/>
    </row>
    <row r="366" spans="1:12" x14ac:dyDescent="0.3">
      <c r="A366" s="65" t="s">
        <v>354</v>
      </c>
      <c r="B366" s="59" t="s">
        <v>354</v>
      </c>
      <c r="C366" s="60"/>
      <c r="D366" s="60"/>
      <c r="E366" s="60"/>
      <c r="F366" s="60"/>
      <c r="G366" s="66" t="s">
        <v>354</v>
      </c>
      <c r="H366" s="102"/>
      <c r="I366" s="102"/>
      <c r="J366" s="102"/>
      <c r="K366" s="102"/>
      <c r="L366" s="102"/>
    </row>
    <row r="367" spans="1:12" x14ac:dyDescent="0.3">
      <c r="A367" s="54" t="s">
        <v>887</v>
      </c>
      <c r="B367" s="59" t="s">
        <v>354</v>
      </c>
      <c r="C367" s="60"/>
      <c r="D367" s="60"/>
      <c r="E367" s="60"/>
      <c r="F367" s="55" t="s">
        <v>888</v>
      </c>
      <c r="G367" s="56"/>
      <c r="H367" s="100">
        <v>1164448.54</v>
      </c>
      <c r="I367" s="100">
        <v>168299.7</v>
      </c>
      <c r="J367" s="100">
        <v>6332.8</v>
      </c>
      <c r="K367" s="100">
        <v>1326415.44</v>
      </c>
      <c r="L367" s="100"/>
    </row>
    <row r="368" spans="1:12" x14ac:dyDescent="0.3">
      <c r="A368" s="61" t="s">
        <v>889</v>
      </c>
      <c r="B368" s="59" t="s">
        <v>354</v>
      </c>
      <c r="C368" s="60"/>
      <c r="D368" s="60"/>
      <c r="E368" s="60"/>
      <c r="F368" s="60"/>
      <c r="G368" s="62" t="s">
        <v>849</v>
      </c>
      <c r="H368" s="101">
        <v>20578.7</v>
      </c>
      <c r="I368" s="101">
        <v>2589.4</v>
      </c>
      <c r="J368" s="101">
        <v>0</v>
      </c>
      <c r="K368" s="101">
        <v>23168.1</v>
      </c>
      <c r="L368" s="101">
        <f t="shared" ref="L368:L375" si="4">I368-J368</f>
        <v>2589.4</v>
      </c>
    </row>
    <row r="369" spans="1:12" x14ac:dyDescent="0.3">
      <c r="A369" s="61" t="s">
        <v>890</v>
      </c>
      <c r="B369" s="59" t="s">
        <v>354</v>
      </c>
      <c r="C369" s="60"/>
      <c r="D369" s="60"/>
      <c r="E369" s="60"/>
      <c r="F369" s="60"/>
      <c r="G369" s="62" t="s">
        <v>891</v>
      </c>
      <c r="H369" s="101">
        <v>560076.86</v>
      </c>
      <c r="I369" s="101">
        <v>74704</v>
      </c>
      <c r="J369" s="101">
        <v>0</v>
      </c>
      <c r="K369" s="101">
        <v>634780.86</v>
      </c>
      <c r="L369" s="101">
        <f t="shared" si="4"/>
        <v>74704</v>
      </c>
    </row>
    <row r="370" spans="1:12" x14ac:dyDescent="0.3">
      <c r="A370" s="61" t="s">
        <v>892</v>
      </c>
      <c r="B370" s="59" t="s">
        <v>354</v>
      </c>
      <c r="C370" s="60"/>
      <c r="D370" s="60"/>
      <c r="E370" s="60"/>
      <c r="F370" s="60"/>
      <c r="G370" s="62" t="s">
        <v>893</v>
      </c>
      <c r="H370" s="101">
        <v>209497.64</v>
      </c>
      <c r="I370" s="101">
        <v>11584.15</v>
      </c>
      <c r="J370" s="101">
        <v>0</v>
      </c>
      <c r="K370" s="101">
        <v>221081.79</v>
      </c>
      <c r="L370" s="101">
        <f t="shared" si="4"/>
        <v>11584.15</v>
      </c>
    </row>
    <row r="371" spans="1:12" x14ac:dyDescent="0.3">
      <c r="A371" s="61" t="s">
        <v>894</v>
      </c>
      <c r="B371" s="59" t="s">
        <v>354</v>
      </c>
      <c r="C371" s="60"/>
      <c r="D371" s="60"/>
      <c r="E371" s="60"/>
      <c r="F371" s="60"/>
      <c r="G371" s="62" t="s">
        <v>895</v>
      </c>
      <c r="H371" s="101">
        <v>97929.96</v>
      </c>
      <c r="I371" s="101">
        <v>15470</v>
      </c>
      <c r="J371" s="101">
        <v>0</v>
      </c>
      <c r="K371" s="101">
        <v>113399.96</v>
      </c>
      <c r="L371" s="101">
        <f t="shared" si="4"/>
        <v>15470</v>
      </c>
    </row>
    <row r="372" spans="1:12" x14ac:dyDescent="0.3">
      <c r="A372" s="61" t="s">
        <v>896</v>
      </c>
      <c r="B372" s="59" t="s">
        <v>354</v>
      </c>
      <c r="C372" s="60"/>
      <c r="D372" s="60"/>
      <c r="E372" s="60"/>
      <c r="F372" s="60"/>
      <c r="G372" s="62" t="s">
        <v>897</v>
      </c>
      <c r="H372" s="101">
        <v>236815.83</v>
      </c>
      <c r="I372" s="101">
        <v>48260.79</v>
      </c>
      <c r="J372" s="101">
        <v>6332.8</v>
      </c>
      <c r="K372" s="101">
        <v>278743.82</v>
      </c>
      <c r="L372" s="101">
        <f t="shared" si="4"/>
        <v>41927.99</v>
      </c>
    </row>
    <row r="373" spans="1:12" x14ac:dyDescent="0.3">
      <c r="A373" s="61" t="s">
        <v>898</v>
      </c>
      <c r="B373" s="59" t="s">
        <v>354</v>
      </c>
      <c r="C373" s="60"/>
      <c r="D373" s="60"/>
      <c r="E373" s="60"/>
      <c r="F373" s="60"/>
      <c r="G373" s="62" t="s">
        <v>899</v>
      </c>
      <c r="H373" s="101">
        <v>12501.7</v>
      </c>
      <c r="I373" s="101">
        <v>13778.58</v>
      </c>
      <c r="J373" s="101">
        <v>0</v>
      </c>
      <c r="K373" s="101">
        <v>26280.28</v>
      </c>
      <c r="L373" s="101">
        <f t="shared" si="4"/>
        <v>13778.58</v>
      </c>
    </row>
    <row r="374" spans="1:12" x14ac:dyDescent="0.3">
      <c r="A374" s="61" t="s">
        <v>900</v>
      </c>
      <c r="B374" s="59" t="s">
        <v>354</v>
      </c>
      <c r="C374" s="60"/>
      <c r="D374" s="60"/>
      <c r="E374" s="60"/>
      <c r="F374" s="60"/>
      <c r="G374" s="62" t="s">
        <v>901</v>
      </c>
      <c r="H374" s="101">
        <v>17131.02</v>
      </c>
      <c r="I374" s="101">
        <v>1912.78</v>
      </c>
      <c r="J374" s="101">
        <v>0</v>
      </c>
      <c r="K374" s="101">
        <v>19043.8</v>
      </c>
      <c r="L374" s="101">
        <f t="shared" si="4"/>
        <v>1912.78</v>
      </c>
    </row>
    <row r="375" spans="1:12" x14ac:dyDescent="0.3">
      <c r="A375" s="61" t="s">
        <v>902</v>
      </c>
      <c r="B375" s="59" t="s">
        <v>354</v>
      </c>
      <c r="C375" s="60"/>
      <c r="D375" s="60"/>
      <c r="E375" s="60"/>
      <c r="F375" s="60"/>
      <c r="G375" s="62" t="s">
        <v>903</v>
      </c>
      <c r="H375" s="101">
        <v>9916.83</v>
      </c>
      <c r="I375" s="101">
        <v>0</v>
      </c>
      <c r="J375" s="101">
        <v>0</v>
      </c>
      <c r="K375" s="101">
        <v>9916.83</v>
      </c>
      <c r="L375" s="101">
        <f t="shared" si="4"/>
        <v>0</v>
      </c>
    </row>
    <row r="376" spans="1:12" x14ac:dyDescent="0.3">
      <c r="A376" s="65" t="s">
        <v>354</v>
      </c>
      <c r="B376" s="59" t="s">
        <v>354</v>
      </c>
      <c r="C376" s="60"/>
      <c r="D376" s="60"/>
      <c r="E376" s="60"/>
      <c r="F376" s="60"/>
      <c r="G376" s="66" t="s">
        <v>354</v>
      </c>
      <c r="H376" s="102"/>
      <c r="I376" s="102"/>
      <c r="J376" s="102"/>
      <c r="K376" s="102"/>
      <c r="L376" s="102"/>
    </row>
    <row r="377" spans="1:12" x14ac:dyDescent="0.3">
      <c r="A377" s="54" t="s">
        <v>904</v>
      </c>
      <c r="B377" s="59" t="s">
        <v>354</v>
      </c>
      <c r="C377" s="60"/>
      <c r="D377" s="60"/>
      <c r="E377" s="60"/>
      <c r="F377" s="55" t="s">
        <v>787</v>
      </c>
      <c r="G377" s="56"/>
      <c r="H377" s="100">
        <v>739784.24</v>
      </c>
      <c r="I377" s="100">
        <v>2378</v>
      </c>
      <c r="J377" s="100">
        <v>0</v>
      </c>
      <c r="K377" s="100">
        <v>742162.24</v>
      </c>
      <c r="L377" s="100">
        <f>I377-J377</f>
        <v>2378</v>
      </c>
    </row>
    <row r="378" spans="1:12" x14ac:dyDescent="0.3">
      <c r="A378" s="61" t="s">
        <v>905</v>
      </c>
      <c r="B378" s="59" t="s">
        <v>354</v>
      </c>
      <c r="C378" s="60"/>
      <c r="D378" s="60"/>
      <c r="E378" s="60"/>
      <c r="F378" s="60"/>
      <c r="G378" s="62" t="s">
        <v>789</v>
      </c>
      <c r="H378" s="101">
        <v>376929.57</v>
      </c>
      <c r="I378" s="101">
        <v>478</v>
      </c>
      <c r="J378" s="101">
        <v>0</v>
      </c>
      <c r="K378" s="101">
        <v>377407.57</v>
      </c>
      <c r="L378" s="101"/>
    </row>
    <row r="379" spans="1:12" x14ac:dyDescent="0.3">
      <c r="A379" s="61" t="s">
        <v>906</v>
      </c>
      <c r="B379" s="59" t="s">
        <v>354</v>
      </c>
      <c r="C379" s="60"/>
      <c r="D379" s="60"/>
      <c r="E379" s="60"/>
      <c r="F379" s="60"/>
      <c r="G379" s="62" t="s">
        <v>791</v>
      </c>
      <c r="H379" s="101">
        <v>362854.67</v>
      </c>
      <c r="I379" s="101">
        <v>1900</v>
      </c>
      <c r="J379" s="101">
        <v>0</v>
      </c>
      <c r="K379" s="101">
        <v>364754.67</v>
      </c>
      <c r="L379" s="101"/>
    </row>
    <row r="380" spans="1:12" x14ac:dyDescent="0.3">
      <c r="A380" s="65" t="s">
        <v>354</v>
      </c>
      <c r="B380" s="59" t="s">
        <v>354</v>
      </c>
      <c r="C380" s="60"/>
      <c r="D380" s="60"/>
      <c r="E380" s="60"/>
      <c r="F380" s="60"/>
      <c r="G380" s="66" t="s">
        <v>354</v>
      </c>
      <c r="H380" s="102"/>
      <c r="I380" s="102"/>
      <c r="J380" s="102"/>
      <c r="K380" s="102"/>
      <c r="L380" s="102"/>
    </row>
    <row r="381" spans="1:12" x14ac:dyDescent="0.3">
      <c r="A381" s="54" t="s">
        <v>907</v>
      </c>
      <c r="B381" s="58" t="s">
        <v>354</v>
      </c>
      <c r="C381" s="55" t="s">
        <v>908</v>
      </c>
      <c r="D381" s="56"/>
      <c r="E381" s="56"/>
      <c r="F381" s="56"/>
      <c r="G381" s="56"/>
      <c r="H381" s="100">
        <v>316610.92</v>
      </c>
      <c r="I381" s="100">
        <v>38511.5</v>
      </c>
      <c r="J381" s="100">
        <v>0.04</v>
      </c>
      <c r="K381" s="100">
        <v>355122.38</v>
      </c>
      <c r="L381" s="100"/>
    </row>
    <row r="382" spans="1:12" x14ac:dyDescent="0.3">
      <c r="A382" s="54" t="s">
        <v>909</v>
      </c>
      <c r="B382" s="59" t="s">
        <v>354</v>
      </c>
      <c r="C382" s="60"/>
      <c r="D382" s="55" t="s">
        <v>908</v>
      </c>
      <c r="E382" s="56"/>
      <c r="F382" s="56"/>
      <c r="G382" s="56"/>
      <c r="H382" s="100">
        <v>316610.92</v>
      </c>
      <c r="I382" s="100">
        <v>38511.5</v>
      </c>
      <c r="J382" s="100">
        <v>0.04</v>
      </c>
      <c r="K382" s="100">
        <v>355122.38</v>
      </c>
      <c r="L382" s="100"/>
    </row>
    <row r="383" spans="1:12" x14ac:dyDescent="0.3">
      <c r="A383" s="54" t="s">
        <v>910</v>
      </c>
      <c r="B383" s="59" t="s">
        <v>354</v>
      </c>
      <c r="C383" s="60"/>
      <c r="D383" s="60"/>
      <c r="E383" s="55" t="s">
        <v>908</v>
      </c>
      <c r="F383" s="56"/>
      <c r="G383" s="56"/>
      <c r="H383" s="100">
        <v>316610.92</v>
      </c>
      <c r="I383" s="100">
        <v>38511.5</v>
      </c>
      <c r="J383" s="100">
        <v>0.04</v>
      </c>
      <c r="K383" s="100">
        <v>355122.38</v>
      </c>
      <c r="L383" s="100"/>
    </row>
    <row r="384" spans="1:12" x14ac:dyDescent="0.3">
      <c r="A384" s="54" t="s">
        <v>911</v>
      </c>
      <c r="B384" s="59" t="s">
        <v>354</v>
      </c>
      <c r="C384" s="60"/>
      <c r="D384" s="60"/>
      <c r="E384" s="60"/>
      <c r="F384" s="55" t="s">
        <v>912</v>
      </c>
      <c r="G384" s="56"/>
      <c r="H384" s="100">
        <v>27332.1</v>
      </c>
      <c r="I384" s="100">
        <v>3137.52</v>
      </c>
      <c r="J384" s="100">
        <v>0.04</v>
      </c>
      <c r="K384" s="100">
        <v>30469.58</v>
      </c>
      <c r="L384" s="100">
        <f>I384-J384</f>
        <v>3137.48</v>
      </c>
    </row>
    <row r="385" spans="1:12" x14ac:dyDescent="0.3">
      <c r="A385" s="61" t="s">
        <v>913</v>
      </c>
      <c r="B385" s="59" t="s">
        <v>354</v>
      </c>
      <c r="C385" s="60"/>
      <c r="D385" s="60"/>
      <c r="E385" s="60"/>
      <c r="F385" s="60"/>
      <c r="G385" s="62" t="s">
        <v>914</v>
      </c>
      <c r="H385" s="101">
        <v>13774.93</v>
      </c>
      <c r="I385" s="101">
        <v>1737.52</v>
      </c>
      <c r="J385" s="101">
        <v>0.04</v>
      </c>
      <c r="K385" s="101">
        <v>15512.41</v>
      </c>
      <c r="L385" s="101"/>
    </row>
    <row r="386" spans="1:12" x14ac:dyDescent="0.3">
      <c r="A386" s="61" t="s">
        <v>915</v>
      </c>
      <c r="B386" s="59" t="s">
        <v>354</v>
      </c>
      <c r="C386" s="60"/>
      <c r="D386" s="60"/>
      <c r="E386" s="60"/>
      <c r="F386" s="60"/>
      <c r="G386" s="62" t="s">
        <v>916</v>
      </c>
      <c r="H386" s="101">
        <v>13557.17</v>
      </c>
      <c r="I386" s="101">
        <v>1400</v>
      </c>
      <c r="J386" s="101">
        <v>0</v>
      </c>
      <c r="K386" s="101">
        <v>14957.17</v>
      </c>
      <c r="L386" s="101"/>
    </row>
    <row r="387" spans="1:12" x14ac:dyDescent="0.3">
      <c r="A387" s="65" t="s">
        <v>354</v>
      </c>
      <c r="B387" s="59" t="s">
        <v>354</v>
      </c>
      <c r="C387" s="60"/>
      <c r="D387" s="60"/>
      <c r="E387" s="60"/>
      <c r="F387" s="60"/>
      <c r="G387" s="66" t="s">
        <v>354</v>
      </c>
      <c r="H387" s="102"/>
      <c r="I387" s="102"/>
      <c r="J387" s="102"/>
      <c r="K387" s="102"/>
      <c r="L387" s="102"/>
    </row>
    <row r="388" spans="1:12" x14ac:dyDescent="0.3">
      <c r="A388" s="54" t="s">
        <v>917</v>
      </c>
      <c r="B388" s="59" t="s">
        <v>354</v>
      </c>
      <c r="C388" s="60"/>
      <c r="D388" s="60"/>
      <c r="E388" s="60"/>
      <c r="F388" s="55" t="s">
        <v>918</v>
      </c>
      <c r="G388" s="56"/>
      <c r="H388" s="100">
        <v>224698.82</v>
      </c>
      <c r="I388" s="100">
        <v>28973.98</v>
      </c>
      <c r="J388" s="100">
        <v>0</v>
      </c>
      <c r="K388" s="100">
        <v>253672.8</v>
      </c>
      <c r="L388" s="100">
        <f>I388-J388</f>
        <v>28973.98</v>
      </c>
    </row>
    <row r="389" spans="1:12" x14ac:dyDescent="0.3">
      <c r="A389" s="61" t="s">
        <v>919</v>
      </c>
      <c r="B389" s="59" t="s">
        <v>354</v>
      </c>
      <c r="C389" s="60"/>
      <c r="D389" s="60"/>
      <c r="E389" s="60"/>
      <c r="F389" s="60"/>
      <c r="G389" s="62" t="s">
        <v>920</v>
      </c>
      <c r="H389" s="101">
        <v>21171.51</v>
      </c>
      <c r="I389" s="101">
        <v>0</v>
      </c>
      <c r="J389" s="101">
        <v>0</v>
      </c>
      <c r="K389" s="101">
        <v>21171.51</v>
      </c>
      <c r="L389" s="101"/>
    </row>
    <row r="390" spans="1:12" x14ac:dyDescent="0.3">
      <c r="A390" s="61" t="s">
        <v>921</v>
      </c>
      <c r="B390" s="59" t="s">
        <v>354</v>
      </c>
      <c r="C390" s="60"/>
      <c r="D390" s="60"/>
      <c r="E390" s="60"/>
      <c r="F390" s="60"/>
      <c r="G390" s="62" t="s">
        <v>922</v>
      </c>
      <c r="H390" s="101">
        <v>180882.35</v>
      </c>
      <c r="I390" s="101">
        <v>26894.98</v>
      </c>
      <c r="J390" s="101">
        <v>0</v>
      </c>
      <c r="K390" s="101">
        <v>207777.33</v>
      </c>
      <c r="L390" s="101"/>
    </row>
    <row r="391" spans="1:12" x14ac:dyDescent="0.3">
      <c r="A391" s="61" t="s">
        <v>923</v>
      </c>
      <c r="B391" s="59" t="s">
        <v>354</v>
      </c>
      <c r="C391" s="60"/>
      <c r="D391" s="60"/>
      <c r="E391" s="60"/>
      <c r="F391" s="60"/>
      <c r="G391" s="62" t="s">
        <v>924</v>
      </c>
      <c r="H391" s="101">
        <v>11182.01</v>
      </c>
      <c r="I391" s="101">
        <v>0</v>
      </c>
      <c r="J391" s="101">
        <v>0</v>
      </c>
      <c r="K391" s="101">
        <v>11182.01</v>
      </c>
      <c r="L391" s="101"/>
    </row>
    <row r="392" spans="1:12" x14ac:dyDescent="0.3">
      <c r="A392" s="61" t="s">
        <v>925</v>
      </c>
      <c r="B392" s="59" t="s">
        <v>354</v>
      </c>
      <c r="C392" s="60"/>
      <c r="D392" s="60"/>
      <c r="E392" s="60"/>
      <c r="F392" s="60"/>
      <c r="G392" s="62" t="s">
        <v>789</v>
      </c>
      <c r="H392" s="101">
        <v>0</v>
      </c>
      <c r="I392" s="101">
        <v>2079</v>
      </c>
      <c r="J392" s="101">
        <v>0</v>
      </c>
      <c r="K392" s="101">
        <v>2079</v>
      </c>
      <c r="L392" s="101"/>
    </row>
    <row r="393" spans="1:12" x14ac:dyDescent="0.3">
      <c r="A393" s="61" t="s">
        <v>926</v>
      </c>
      <c r="B393" s="59" t="s">
        <v>354</v>
      </c>
      <c r="C393" s="60"/>
      <c r="D393" s="60"/>
      <c r="E393" s="60"/>
      <c r="F393" s="60"/>
      <c r="G393" s="62" t="s">
        <v>927</v>
      </c>
      <c r="H393" s="101">
        <v>11462.95</v>
      </c>
      <c r="I393" s="101">
        <v>0</v>
      </c>
      <c r="J393" s="101">
        <v>0</v>
      </c>
      <c r="K393" s="101">
        <v>11462.95</v>
      </c>
      <c r="L393" s="101"/>
    </row>
    <row r="394" spans="1:12" x14ac:dyDescent="0.3">
      <c r="A394" s="65" t="s">
        <v>354</v>
      </c>
      <c r="B394" s="59" t="s">
        <v>354</v>
      </c>
      <c r="C394" s="60"/>
      <c r="D394" s="60"/>
      <c r="E394" s="60"/>
      <c r="F394" s="60"/>
      <c r="G394" s="66" t="s">
        <v>354</v>
      </c>
      <c r="H394" s="102"/>
      <c r="I394" s="102"/>
      <c r="J394" s="102"/>
      <c r="K394" s="102"/>
      <c r="L394" s="102"/>
    </row>
    <row r="395" spans="1:12" x14ac:dyDescent="0.3">
      <c r="A395" s="54" t="s">
        <v>928</v>
      </c>
      <c r="B395" s="59" t="s">
        <v>354</v>
      </c>
      <c r="C395" s="60"/>
      <c r="D395" s="60"/>
      <c r="E395" s="60"/>
      <c r="F395" s="55" t="s">
        <v>929</v>
      </c>
      <c r="G395" s="56"/>
      <c r="H395" s="100">
        <v>44880</v>
      </c>
      <c r="I395" s="100">
        <v>6400</v>
      </c>
      <c r="J395" s="100">
        <v>0</v>
      </c>
      <c r="K395" s="100">
        <v>51280</v>
      </c>
      <c r="L395" s="100">
        <f>I395-J395</f>
        <v>6400</v>
      </c>
    </row>
    <row r="396" spans="1:12" x14ac:dyDescent="0.3">
      <c r="A396" s="61" t="s">
        <v>930</v>
      </c>
      <c r="B396" s="59" t="s">
        <v>354</v>
      </c>
      <c r="C396" s="60"/>
      <c r="D396" s="60"/>
      <c r="E396" s="60"/>
      <c r="F396" s="60"/>
      <c r="G396" s="62" t="s">
        <v>931</v>
      </c>
      <c r="H396" s="101">
        <v>27080</v>
      </c>
      <c r="I396" s="101">
        <v>0</v>
      </c>
      <c r="J396" s="101">
        <v>0</v>
      </c>
      <c r="K396" s="101">
        <v>27080</v>
      </c>
      <c r="L396" s="101"/>
    </row>
    <row r="397" spans="1:12" x14ac:dyDescent="0.3">
      <c r="A397" s="61" t="s">
        <v>932</v>
      </c>
      <c r="B397" s="59" t="s">
        <v>354</v>
      </c>
      <c r="C397" s="60"/>
      <c r="D397" s="60"/>
      <c r="E397" s="60"/>
      <c r="F397" s="60"/>
      <c r="G397" s="62" t="s">
        <v>933</v>
      </c>
      <c r="H397" s="101">
        <v>17800</v>
      </c>
      <c r="I397" s="101">
        <v>6400</v>
      </c>
      <c r="J397" s="101">
        <v>0</v>
      </c>
      <c r="K397" s="101">
        <v>24200</v>
      </c>
      <c r="L397" s="101"/>
    </row>
    <row r="398" spans="1:12" x14ac:dyDescent="0.3">
      <c r="A398" s="65" t="s">
        <v>354</v>
      </c>
      <c r="B398" s="59" t="s">
        <v>354</v>
      </c>
      <c r="C398" s="60"/>
      <c r="D398" s="60"/>
      <c r="E398" s="60"/>
      <c r="F398" s="60"/>
      <c r="G398" s="66" t="s">
        <v>354</v>
      </c>
      <c r="H398" s="102"/>
      <c r="I398" s="102"/>
      <c r="J398" s="102"/>
      <c r="K398" s="102"/>
      <c r="L398" s="102"/>
    </row>
    <row r="399" spans="1:12" x14ac:dyDescent="0.3">
      <c r="A399" s="54" t="s">
        <v>934</v>
      </c>
      <c r="B399" s="59" t="s">
        <v>354</v>
      </c>
      <c r="C399" s="60"/>
      <c r="D399" s="60"/>
      <c r="E399" s="60"/>
      <c r="F399" s="55" t="s">
        <v>823</v>
      </c>
      <c r="G399" s="56"/>
      <c r="H399" s="100">
        <v>19700</v>
      </c>
      <c r="I399" s="100">
        <v>0</v>
      </c>
      <c r="J399" s="100">
        <v>0</v>
      </c>
      <c r="K399" s="100">
        <v>19700</v>
      </c>
      <c r="L399" s="100">
        <f>I399-J399</f>
        <v>0</v>
      </c>
    </row>
    <row r="400" spans="1:12" x14ac:dyDescent="0.3">
      <c r="A400" s="61" t="s">
        <v>935</v>
      </c>
      <c r="B400" s="59" t="s">
        <v>354</v>
      </c>
      <c r="C400" s="60"/>
      <c r="D400" s="60"/>
      <c r="E400" s="60"/>
      <c r="F400" s="60"/>
      <c r="G400" s="62" t="s">
        <v>823</v>
      </c>
      <c r="H400" s="101">
        <v>19700</v>
      </c>
      <c r="I400" s="101">
        <v>0</v>
      </c>
      <c r="J400" s="101">
        <v>0</v>
      </c>
      <c r="K400" s="101">
        <v>19700</v>
      </c>
      <c r="L400" s="101"/>
    </row>
    <row r="401" spans="1:12" x14ac:dyDescent="0.3">
      <c r="A401" s="54" t="s">
        <v>354</v>
      </c>
      <c r="B401" s="58" t="s">
        <v>354</v>
      </c>
      <c r="C401" s="55" t="s">
        <v>354</v>
      </c>
      <c r="D401" s="56"/>
      <c r="E401" s="56"/>
      <c r="F401" s="56"/>
      <c r="G401" s="56"/>
      <c r="H401" s="99"/>
      <c r="I401" s="99"/>
      <c r="J401" s="99"/>
      <c r="K401" s="99"/>
      <c r="L401" s="99"/>
    </row>
    <row r="402" spans="1:12" x14ac:dyDescent="0.3">
      <c r="A402" s="54" t="s">
        <v>936</v>
      </c>
      <c r="B402" s="58" t="s">
        <v>354</v>
      </c>
      <c r="C402" s="55" t="s">
        <v>937</v>
      </c>
      <c r="D402" s="56"/>
      <c r="E402" s="56"/>
      <c r="F402" s="56"/>
      <c r="G402" s="56"/>
      <c r="H402" s="100">
        <v>1891665.31</v>
      </c>
      <c r="I402" s="100">
        <v>321587.84000000003</v>
      </c>
      <c r="J402" s="100">
        <v>0</v>
      </c>
      <c r="K402" s="100">
        <v>2213253.15</v>
      </c>
      <c r="L402" s="100"/>
    </row>
    <row r="403" spans="1:12" x14ac:dyDescent="0.3">
      <c r="A403" s="54" t="s">
        <v>938</v>
      </c>
      <c r="B403" s="59" t="s">
        <v>354</v>
      </c>
      <c r="C403" s="60"/>
      <c r="D403" s="55" t="s">
        <v>937</v>
      </c>
      <c r="E403" s="56"/>
      <c r="F403" s="56"/>
      <c r="G403" s="56"/>
      <c r="H403" s="100">
        <v>1891665.31</v>
      </c>
      <c r="I403" s="100">
        <v>321587.84000000003</v>
      </c>
      <c r="J403" s="100">
        <v>0</v>
      </c>
      <c r="K403" s="100">
        <v>2213253.15</v>
      </c>
      <c r="L403" s="100"/>
    </row>
    <row r="404" spans="1:12" x14ac:dyDescent="0.3">
      <c r="A404" s="54" t="s">
        <v>939</v>
      </c>
      <c r="B404" s="59" t="s">
        <v>354</v>
      </c>
      <c r="C404" s="60"/>
      <c r="D404" s="60"/>
      <c r="E404" s="55" t="s">
        <v>937</v>
      </c>
      <c r="F404" s="56"/>
      <c r="G404" s="56"/>
      <c r="H404" s="100">
        <v>1891665.31</v>
      </c>
      <c r="I404" s="100">
        <v>321587.84000000003</v>
      </c>
      <c r="J404" s="100">
        <v>0</v>
      </c>
      <c r="K404" s="100">
        <v>2213253.15</v>
      </c>
      <c r="L404" s="100"/>
    </row>
    <row r="405" spans="1:12" x14ac:dyDescent="0.3">
      <c r="A405" s="54" t="s">
        <v>940</v>
      </c>
      <c r="B405" s="59" t="s">
        <v>354</v>
      </c>
      <c r="C405" s="60"/>
      <c r="D405" s="60"/>
      <c r="E405" s="60"/>
      <c r="F405" s="55" t="s">
        <v>937</v>
      </c>
      <c r="G405" s="56"/>
      <c r="H405" s="100">
        <v>1891665.31</v>
      </c>
      <c r="I405" s="100">
        <v>321587.84000000003</v>
      </c>
      <c r="J405" s="100">
        <v>0</v>
      </c>
      <c r="K405" s="100">
        <v>2213253.15</v>
      </c>
      <c r="L405" s="100"/>
    </row>
    <row r="406" spans="1:12" x14ac:dyDescent="0.3">
      <c r="A406" s="61" t="s">
        <v>941</v>
      </c>
      <c r="B406" s="59" t="s">
        <v>354</v>
      </c>
      <c r="C406" s="60"/>
      <c r="D406" s="60"/>
      <c r="E406" s="60"/>
      <c r="F406" s="60"/>
      <c r="G406" s="62" t="s">
        <v>942</v>
      </c>
      <c r="H406" s="101">
        <v>1883591.53</v>
      </c>
      <c r="I406" s="101">
        <v>320802.32</v>
      </c>
      <c r="J406" s="101">
        <v>0</v>
      </c>
      <c r="K406" s="101">
        <v>2204393.85</v>
      </c>
      <c r="L406" s="101">
        <f t="shared" ref="L406:L407" si="5">I406-J406</f>
        <v>320802.32</v>
      </c>
    </row>
    <row r="407" spans="1:12" x14ac:dyDescent="0.3">
      <c r="A407" s="61" t="s">
        <v>943</v>
      </c>
      <c r="B407" s="59" t="s">
        <v>354</v>
      </c>
      <c r="C407" s="60"/>
      <c r="D407" s="60"/>
      <c r="E407" s="60"/>
      <c r="F407" s="60"/>
      <c r="G407" s="62" t="s">
        <v>944</v>
      </c>
      <c r="H407" s="101">
        <v>8073.78</v>
      </c>
      <c r="I407" s="101">
        <v>785.52</v>
      </c>
      <c r="J407" s="101">
        <v>0</v>
      </c>
      <c r="K407" s="101">
        <v>8859.2999999999993</v>
      </c>
      <c r="L407" s="101">
        <f t="shared" si="5"/>
        <v>785.52</v>
      </c>
    </row>
    <row r="408" spans="1:12" x14ac:dyDescent="0.3">
      <c r="A408" s="65" t="s">
        <v>354</v>
      </c>
      <c r="B408" s="59" t="s">
        <v>354</v>
      </c>
      <c r="C408" s="60"/>
      <c r="D408" s="60"/>
      <c r="E408" s="60"/>
      <c r="F408" s="60"/>
      <c r="G408" s="66" t="s">
        <v>354</v>
      </c>
      <c r="H408" s="102"/>
      <c r="I408" s="102"/>
      <c r="J408" s="102"/>
      <c r="K408" s="102"/>
      <c r="L408" s="102"/>
    </row>
    <row r="409" spans="1:12" x14ac:dyDescent="0.3">
      <c r="A409" s="54" t="s">
        <v>945</v>
      </c>
      <c r="B409" s="58" t="s">
        <v>354</v>
      </c>
      <c r="C409" s="55" t="s">
        <v>946</v>
      </c>
      <c r="D409" s="56"/>
      <c r="E409" s="56"/>
      <c r="F409" s="56"/>
      <c r="G409" s="56"/>
      <c r="H409" s="100">
        <v>72979.27</v>
      </c>
      <c r="I409" s="100">
        <v>92195.3</v>
      </c>
      <c r="J409" s="100">
        <v>0</v>
      </c>
      <c r="K409" s="100">
        <v>165174.57</v>
      </c>
      <c r="L409" s="100"/>
    </row>
    <row r="410" spans="1:12" x14ac:dyDescent="0.3">
      <c r="A410" s="54" t="s">
        <v>947</v>
      </c>
      <c r="B410" s="59" t="s">
        <v>354</v>
      </c>
      <c r="C410" s="60"/>
      <c r="D410" s="55" t="s">
        <v>946</v>
      </c>
      <c r="E410" s="56"/>
      <c r="F410" s="56"/>
      <c r="G410" s="56"/>
      <c r="H410" s="100">
        <v>72979.27</v>
      </c>
      <c r="I410" s="100">
        <v>92195.3</v>
      </c>
      <c r="J410" s="100">
        <v>0</v>
      </c>
      <c r="K410" s="100">
        <v>165174.57</v>
      </c>
      <c r="L410" s="100"/>
    </row>
    <row r="411" spans="1:12" x14ac:dyDescent="0.3">
      <c r="A411" s="54" t="s">
        <v>948</v>
      </c>
      <c r="B411" s="59" t="s">
        <v>354</v>
      </c>
      <c r="C411" s="60"/>
      <c r="D411" s="60"/>
      <c r="E411" s="55" t="s">
        <v>946</v>
      </c>
      <c r="F411" s="56"/>
      <c r="G411" s="56"/>
      <c r="H411" s="100">
        <v>72979.27</v>
      </c>
      <c r="I411" s="100">
        <v>92195.3</v>
      </c>
      <c r="J411" s="100">
        <v>0</v>
      </c>
      <c r="K411" s="100">
        <v>165174.57</v>
      </c>
      <c r="L411" s="100"/>
    </row>
    <row r="412" spans="1:12" x14ac:dyDescent="0.3">
      <c r="A412" s="54" t="s">
        <v>949</v>
      </c>
      <c r="B412" s="59" t="s">
        <v>354</v>
      </c>
      <c r="C412" s="60"/>
      <c r="D412" s="60"/>
      <c r="E412" s="60"/>
      <c r="F412" s="55" t="s">
        <v>946</v>
      </c>
      <c r="G412" s="56"/>
      <c r="H412" s="100">
        <v>72979.27</v>
      </c>
      <c r="I412" s="100">
        <v>92195.3</v>
      </c>
      <c r="J412" s="100">
        <v>0</v>
      </c>
      <c r="K412" s="100">
        <v>165174.57</v>
      </c>
      <c r="L412" s="100">
        <f>I412-J412</f>
        <v>92195.3</v>
      </c>
    </row>
    <row r="413" spans="1:12" x14ac:dyDescent="0.3">
      <c r="A413" s="61" t="s">
        <v>950</v>
      </c>
      <c r="B413" s="59" t="s">
        <v>354</v>
      </c>
      <c r="C413" s="60"/>
      <c r="D413" s="60"/>
      <c r="E413" s="60"/>
      <c r="F413" s="60"/>
      <c r="G413" s="62" t="s">
        <v>580</v>
      </c>
      <c r="H413" s="101">
        <v>18763.87</v>
      </c>
      <c r="I413" s="101">
        <v>1928.37</v>
      </c>
      <c r="J413" s="101">
        <v>0</v>
      </c>
      <c r="K413" s="101">
        <v>20692.240000000002</v>
      </c>
      <c r="L413" s="101"/>
    </row>
    <row r="414" spans="1:12" x14ac:dyDescent="0.3">
      <c r="A414" s="61" t="s">
        <v>951</v>
      </c>
      <c r="B414" s="59" t="s">
        <v>354</v>
      </c>
      <c r="C414" s="60"/>
      <c r="D414" s="60"/>
      <c r="E414" s="60"/>
      <c r="F414" s="60"/>
      <c r="G414" s="62" t="s">
        <v>578</v>
      </c>
      <c r="H414" s="101">
        <v>54215.4</v>
      </c>
      <c r="I414" s="101">
        <v>90266.93</v>
      </c>
      <c r="J414" s="101">
        <v>0</v>
      </c>
      <c r="K414" s="101">
        <v>144482.32999999999</v>
      </c>
      <c r="L414" s="101"/>
    </row>
    <row r="415" spans="1:12" x14ac:dyDescent="0.3">
      <c r="A415" s="65" t="s">
        <v>354</v>
      </c>
      <c r="B415" s="59" t="s">
        <v>354</v>
      </c>
      <c r="C415" s="60"/>
      <c r="D415" s="60"/>
      <c r="E415" s="60"/>
      <c r="F415" s="60"/>
      <c r="G415" s="66" t="s">
        <v>354</v>
      </c>
      <c r="H415" s="102"/>
      <c r="I415" s="102"/>
      <c r="J415" s="102"/>
      <c r="K415" s="102"/>
      <c r="L415" s="102"/>
    </row>
    <row r="416" spans="1:12" x14ac:dyDescent="0.3">
      <c r="A416" s="54" t="s">
        <v>952</v>
      </c>
      <c r="B416" s="58" t="s">
        <v>354</v>
      </c>
      <c r="C416" s="55" t="s">
        <v>953</v>
      </c>
      <c r="D416" s="56"/>
      <c r="E416" s="56"/>
      <c r="F416" s="56"/>
      <c r="G416" s="56"/>
      <c r="H416" s="100">
        <v>19218.060000000001</v>
      </c>
      <c r="I416" s="100">
        <v>10452.44</v>
      </c>
      <c r="J416" s="100">
        <v>10452.44</v>
      </c>
      <c r="K416" s="100">
        <v>19218.060000000001</v>
      </c>
      <c r="L416" s="100"/>
    </row>
    <row r="417" spans="1:12" x14ac:dyDescent="0.3">
      <c r="A417" s="54" t="s">
        <v>954</v>
      </c>
      <c r="B417" s="59" t="s">
        <v>354</v>
      </c>
      <c r="C417" s="60"/>
      <c r="D417" s="55" t="s">
        <v>953</v>
      </c>
      <c r="E417" s="56"/>
      <c r="F417" s="56"/>
      <c r="G417" s="56"/>
      <c r="H417" s="100">
        <v>19218.060000000001</v>
      </c>
      <c r="I417" s="100">
        <v>10452.44</v>
      </c>
      <c r="J417" s="100">
        <v>10452.44</v>
      </c>
      <c r="K417" s="100">
        <v>19218.060000000001</v>
      </c>
      <c r="L417" s="100"/>
    </row>
    <row r="418" spans="1:12" x14ac:dyDescent="0.3">
      <c r="A418" s="54" t="s">
        <v>955</v>
      </c>
      <c r="B418" s="59" t="s">
        <v>354</v>
      </c>
      <c r="C418" s="60"/>
      <c r="D418" s="60"/>
      <c r="E418" s="55" t="s">
        <v>953</v>
      </c>
      <c r="F418" s="56"/>
      <c r="G418" s="56"/>
      <c r="H418" s="100">
        <v>19218.060000000001</v>
      </c>
      <c r="I418" s="100">
        <v>10452.44</v>
      </c>
      <c r="J418" s="100">
        <v>10452.44</v>
      </c>
      <c r="K418" s="100">
        <v>19218.060000000001</v>
      </c>
      <c r="L418" s="100"/>
    </row>
    <row r="419" spans="1:12" x14ac:dyDescent="0.3">
      <c r="A419" s="54" t="s">
        <v>956</v>
      </c>
      <c r="B419" s="59" t="s">
        <v>354</v>
      </c>
      <c r="C419" s="60"/>
      <c r="D419" s="60"/>
      <c r="E419" s="60"/>
      <c r="F419" s="55" t="s">
        <v>953</v>
      </c>
      <c r="G419" s="56"/>
      <c r="H419" s="100">
        <v>19218.060000000001</v>
      </c>
      <c r="I419" s="100">
        <v>10452.44</v>
      </c>
      <c r="J419" s="100">
        <v>10452.44</v>
      </c>
      <c r="K419" s="100">
        <v>19218.060000000001</v>
      </c>
      <c r="L419" s="100">
        <f>I419-J419</f>
        <v>0</v>
      </c>
    </row>
    <row r="420" spans="1:12" x14ac:dyDescent="0.3">
      <c r="A420" s="61" t="s">
        <v>957</v>
      </c>
      <c r="B420" s="59" t="s">
        <v>354</v>
      </c>
      <c r="C420" s="60"/>
      <c r="D420" s="60"/>
      <c r="E420" s="60"/>
      <c r="F420" s="60"/>
      <c r="G420" s="62" t="s">
        <v>953</v>
      </c>
      <c r="H420" s="101">
        <v>19218.060000000001</v>
      </c>
      <c r="I420" s="101">
        <v>10452.44</v>
      </c>
      <c r="J420" s="101">
        <v>10452.44</v>
      </c>
      <c r="K420" s="101">
        <v>19218.060000000001</v>
      </c>
      <c r="L420" s="101"/>
    </row>
    <row r="421" spans="1:12" x14ac:dyDescent="0.3">
      <c r="A421" s="65" t="s">
        <v>354</v>
      </c>
      <c r="B421" s="59" t="s">
        <v>354</v>
      </c>
      <c r="C421" s="60"/>
      <c r="D421" s="60"/>
      <c r="E421" s="60"/>
      <c r="F421" s="60"/>
      <c r="G421" s="66" t="s">
        <v>354</v>
      </c>
      <c r="H421" s="102"/>
      <c r="I421" s="102"/>
      <c r="J421" s="102"/>
      <c r="K421" s="102"/>
      <c r="L421" s="102"/>
    </row>
    <row r="422" spans="1:12" x14ac:dyDescent="0.3">
      <c r="A422" s="54" t="s">
        <v>958</v>
      </c>
      <c r="B422" s="58" t="s">
        <v>354</v>
      </c>
      <c r="C422" s="55" t="s">
        <v>959</v>
      </c>
      <c r="D422" s="56"/>
      <c r="E422" s="56"/>
      <c r="F422" s="56"/>
      <c r="G422" s="56"/>
      <c r="H422" s="100">
        <v>492774.34</v>
      </c>
      <c r="I422" s="100">
        <v>71888.17</v>
      </c>
      <c r="J422" s="100">
        <v>0</v>
      </c>
      <c r="K422" s="100">
        <v>564662.51</v>
      </c>
      <c r="L422" s="100"/>
    </row>
    <row r="423" spans="1:12" x14ac:dyDescent="0.3">
      <c r="A423" s="54" t="s">
        <v>960</v>
      </c>
      <c r="B423" s="59" t="s">
        <v>354</v>
      </c>
      <c r="C423" s="60"/>
      <c r="D423" s="55" t="s">
        <v>959</v>
      </c>
      <c r="E423" s="56"/>
      <c r="F423" s="56"/>
      <c r="G423" s="56"/>
      <c r="H423" s="100">
        <v>492774.34</v>
      </c>
      <c r="I423" s="100">
        <v>71888.17</v>
      </c>
      <c r="J423" s="100">
        <v>0</v>
      </c>
      <c r="K423" s="100">
        <v>564662.51</v>
      </c>
      <c r="L423" s="100"/>
    </row>
    <row r="424" spans="1:12" x14ac:dyDescent="0.3">
      <c r="A424" s="54" t="s">
        <v>961</v>
      </c>
      <c r="B424" s="59" t="s">
        <v>354</v>
      </c>
      <c r="C424" s="60"/>
      <c r="D424" s="60"/>
      <c r="E424" s="55" t="s">
        <v>959</v>
      </c>
      <c r="F424" s="56"/>
      <c r="G424" s="56"/>
      <c r="H424" s="100">
        <v>492774.34</v>
      </c>
      <c r="I424" s="100">
        <v>71888.17</v>
      </c>
      <c r="J424" s="100">
        <v>0</v>
      </c>
      <c r="K424" s="100">
        <v>564662.51</v>
      </c>
      <c r="L424" s="100"/>
    </row>
    <row r="425" spans="1:12" x14ac:dyDescent="0.3">
      <c r="A425" s="54" t="s">
        <v>962</v>
      </c>
      <c r="B425" s="59" t="s">
        <v>354</v>
      </c>
      <c r="C425" s="60"/>
      <c r="D425" s="60"/>
      <c r="E425" s="60"/>
      <c r="F425" s="55" t="s">
        <v>959</v>
      </c>
      <c r="G425" s="56"/>
      <c r="H425" s="100">
        <v>492774.34</v>
      </c>
      <c r="I425" s="100">
        <v>71888.17</v>
      </c>
      <c r="J425" s="100">
        <v>0</v>
      </c>
      <c r="K425" s="100">
        <v>564662.51</v>
      </c>
      <c r="L425" s="100">
        <f>I425-J425</f>
        <v>71888.17</v>
      </c>
    </row>
    <row r="426" spans="1:12" x14ac:dyDescent="0.3">
      <c r="A426" s="61" t="s">
        <v>963</v>
      </c>
      <c r="B426" s="59" t="s">
        <v>354</v>
      </c>
      <c r="C426" s="60"/>
      <c r="D426" s="60"/>
      <c r="E426" s="60"/>
      <c r="F426" s="60"/>
      <c r="G426" s="62" t="s">
        <v>964</v>
      </c>
      <c r="H426" s="101">
        <v>11131.36</v>
      </c>
      <c r="I426" s="101">
        <v>0</v>
      </c>
      <c r="J426" s="101">
        <v>0</v>
      </c>
      <c r="K426" s="101">
        <v>11131.36</v>
      </c>
      <c r="L426" s="64"/>
    </row>
    <row r="427" spans="1:12" x14ac:dyDescent="0.3">
      <c r="A427" s="61" t="s">
        <v>965</v>
      </c>
      <c r="B427" s="59" t="s">
        <v>354</v>
      </c>
      <c r="C427" s="60"/>
      <c r="D427" s="60"/>
      <c r="E427" s="60"/>
      <c r="F427" s="60"/>
      <c r="G427" s="62" t="s">
        <v>966</v>
      </c>
      <c r="H427" s="101">
        <v>473487.78</v>
      </c>
      <c r="I427" s="101">
        <v>36182.980000000003</v>
      </c>
      <c r="J427" s="101">
        <v>0</v>
      </c>
      <c r="K427" s="101">
        <v>509670.76</v>
      </c>
      <c r="L427" s="64"/>
    </row>
    <row r="428" spans="1:12" x14ac:dyDescent="0.3">
      <c r="A428" s="61" t="s">
        <v>967</v>
      </c>
      <c r="B428" s="59" t="s">
        <v>354</v>
      </c>
      <c r="C428" s="60"/>
      <c r="D428" s="60"/>
      <c r="E428" s="60"/>
      <c r="F428" s="60"/>
      <c r="G428" s="62" t="s">
        <v>968</v>
      </c>
      <c r="H428" s="101">
        <v>8155.2</v>
      </c>
      <c r="I428" s="101">
        <v>35705.19</v>
      </c>
      <c r="J428" s="101">
        <v>0</v>
      </c>
      <c r="K428" s="101">
        <v>43860.39</v>
      </c>
      <c r="L428" s="64"/>
    </row>
    <row r="429" spans="1:12" x14ac:dyDescent="0.3">
      <c r="A429" s="65" t="s">
        <v>354</v>
      </c>
      <c r="B429" s="59" t="s">
        <v>354</v>
      </c>
      <c r="C429" s="60"/>
      <c r="D429" s="60"/>
      <c r="E429" s="60"/>
      <c r="F429" s="60"/>
      <c r="G429" s="66" t="s">
        <v>354</v>
      </c>
      <c r="H429" s="102"/>
      <c r="I429" s="102"/>
      <c r="J429" s="102"/>
      <c r="K429" s="102"/>
      <c r="L429" s="68"/>
    </row>
    <row r="430" spans="1:12" x14ac:dyDescent="0.3">
      <c r="A430" s="54" t="s">
        <v>74</v>
      </c>
      <c r="B430" s="55" t="s">
        <v>969</v>
      </c>
      <c r="C430" s="56"/>
      <c r="D430" s="56"/>
      <c r="E430" s="56"/>
      <c r="F430" s="56"/>
      <c r="G430" s="56"/>
      <c r="H430" s="100">
        <v>42950138.299999997</v>
      </c>
      <c r="I430" s="100">
        <v>0</v>
      </c>
      <c r="J430" s="100">
        <v>4664217.42</v>
      </c>
      <c r="K430" s="100">
        <v>47614355.719999999</v>
      </c>
      <c r="L430" s="57"/>
    </row>
    <row r="431" spans="1:12" x14ac:dyDescent="0.3">
      <c r="A431" s="54" t="s">
        <v>970</v>
      </c>
      <c r="B431" s="58" t="s">
        <v>354</v>
      </c>
      <c r="C431" s="55" t="s">
        <v>969</v>
      </c>
      <c r="D431" s="56"/>
      <c r="E431" s="56"/>
      <c r="F431" s="56"/>
      <c r="G431" s="56"/>
      <c r="H431" s="100">
        <v>42950138.299999997</v>
      </c>
      <c r="I431" s="100">
        <v>0</v>
      </c>
      <c r="J431" s="100">
        <v>4664217.42</v>
      </c>
      <c r="K431" s="100">
        <v>47614355.719999999</v>
      </c>
      <c r="L431" s="57"/>
    </row>
    <row r="432" spans="1:12" x14ac:dyDescent="0.3">
      <c r="A432" s="54" t="s">
        <v>971</v>
      </c>
      <c r="B432" s="59" t="s">
        <v>354</v>
      </c>
      <c r="C432" s="60"/>
      <c r="D432" s="55" t="s">
        <v>969</v>
      </c>
      <c r="E432" s="56"/>
      <c r="F432" s="56"/>
      <c r="G432" s="56"/>
      <c r="H432" s="100">
        <v>42950138.299999997</v>
      </c>
      <c r="I432" s="100">
        <v>0</v>
      </c>
      <c r="J432" s="100">
        <v>4664217.42</v>
      </c>
      <c r="K432" s="100">
        <v>47614355.719999999</v>
      </c>
      <c r="L432" s="57"/>
    </row>
    <row r="433" spans="1:12" x14ac:dyDescent="0.3">
      <c r="A433" s="54" t="s">
        <v>972</v>
      </c>
      <c r="B433" s="59" t="s">
        <v>354</v>
      </c>
      <c r="C433" s="60"/>
      <c r="D433" s="60"/>
      <c r="E433" s="55" t="s">
        <v>973</v>
      </c>
      <c r="F433" s="56"/>
      <c r="G433" s="56"/>
      <c r="H433" s="100">
        <v>40283717.240000002</v>
      </c>
      <c r="I433" s="100">
        <v>0</v>
      </c>
      <c r="J433" s="100">
        <v>4258108.18</v>
      </c>
      <c r="K433" s="100">
        <v>44541825.420000002</v>
      </c>
      <c r="L433" s="57"/>
    </row>
    <row r="434" spans="1:12" x14ac:dyDescent="0.3">
      <c r="A434" s="54" t="s">
        <v>974</v>
      </c>
      <c r="B434" s="59" t="s">
        <v>354</v>
      </c>
      <c r="C434" s="60"/>
      <c r="D434" s="60"/>
      <c r="E434" s="60"/>
      <c r="F434" s="55" t="s">
        <v>973</v>
      </c>
      <c r="G434" s="56"/>
      <c r="H434" s="100">
        <v>40283717.240000002</v>
      </c>
      <c r="I434" s="100">
        <v>0</v>
      </c>
      <c r="J434" s="100">
        <v>4258108.18</v>
      </c>
      <c r="K434" s="100">
        <v>44541825.420000002</v>
      </c>
      <c r="L434" s="57"/>
    </row>
    <row r="435" spans="1:12" x14ac:dyDescent="0.3">
      <c r="A435" s="61" t="s">
        <v>975</v>
      </c>
      <c r="B435" s="59" t="s">
        <v>354</v>
      </c>
      <c r="C435" s="60"/>
      <c r="D435" s="60"/>
      <c r="E435" s="60"/>
      <c r="F435" s="60"/>
      <c r="G435" s="62" t="s">
        <v>976</v>
      </c>
      <c r="H435" s="101">
        <v>40283717.240000002</v>
      </c>
      <c r="I435" s="101">
        <v>0</v>
      </c>
      <c r="J435" s="101">
        <v>4258108.18</v>
      </c>
      <c r="K435" s="101">
        <v>44541825.420000002</v>
      </c>
      <c r="L435" s="64"/>
    </row>
    <row r="436" spans="1:12" x14ac:dyDescent="0.3">
      <c r="A436" s="65" t="s">
        <v>354</v>
      </c>
      <c r="B436" s="59" t="s">
        <v>354</v>
      </c>
      <c r="C436" s="60"/>
      <c r="D436" s="60"/>
      <c r="E436" s="60"/>
      <c r="F436" s="60"/>
      <c r="G436" s="66" t="s">
        <v>354</v>
      </c>
      <c r="H436" s="102"/>
      <c r="I436" s="102"/>
      <c r="J436" s="102"/>
      <c r="K436" s="102"/>
      <c r="L436" s="68"/>
    </row>
    <row r="437" spans="1:12" x14ac:dyDescent="0.3">
      <c r="A437" s="54" t="s">
        <v>977</v>
      </c>
      <c r="B437" s="59" t="s">
        <v>354</v>
      </c>
      <c r="C437" s="60"/>
      <c r="D437" s="60"/>
      <c r="E437" s="55" t="s">
        <v>978</v>
      </c>
      <c r="F437" s="56"/>
      <c r="G437" s="56"/>
      <c r="H437" s="100">
        <v>524904.17000000004</v>
      </c>
      <c r="I437" s="100">
        <v>0</v>
      </c>
      <c r="J437" s="100">
        <v>74410.41</v>
      </c>
      <c r="K437" s="100">
        <v>599314.57999999996</v>
      </c>
      <c r="L437" s="57"/>
    </row>
    <row r="438" spans="1:12" x14ac:dyDescent="0.3">
      <c r="A438" s="54" t="s">
        <v>979</v>
      </c>
      <c r="B438" s="59" t="s">
        <v>354</v>
      </c>
      <c r="C438" s="60"/>
      <c r="D438" s="60"/>
      <c r="E438" s="60"/>
      <c r="F438" s="55" t="s">
        <v>980</v>
      </c>
      <c r="G438" s="56"/>
      <c r="H438" s="100">
        <v>40099.440000000002</v>
      </c>
      <c r="I438" s="100">
        <v>0</v>
      </c>
      <c r="J438" s="100">
        <v>0</v>
      </c>
      <c r="K438" s="100">
        <v>40099.440000000002</v>
      </c>
      <c r="L438" s="57"/>
    </row>
    <row r="439" spans="1:12" x14ac:dyDescent="0.3">
      <c r="A439" s="61" t="s">
        <v>981</v>
      </c>
      <c r="B439" s="59" t="s">
        <v>354</v>
      </c>
      <c r="C439" s="60"/>
      <c r="D439" s="60"/>
      <c r="E439" s="60"/>
      <c r="F439" s="60"/>
      <c r="G439" s="62" t="s">
        <v>982</v>
      </c>
      <c r="H439" s="101">
        <v>40099.440000000002</v>
      </c>
      <c r="I439" s="101">
        <v>0</v>
      </c>
      <c r="J439" s="101">
        <v>0</v>
      </c>
      <c r="K439" s="101">
        <v>40099.440000000002</v>
      </c>
      <c r="L439" s="64"/>
    </row>
    <row r="440" spans="1:12" x14ac:dyDescent="0.3">
      <c r="A440" s="65" t="s">
        <v>354</v>
      </c>
      <c r="B440" s="59" t="s">
        <v>354</v>
      </c>
      <c r="C440" s="60"/>
      <c r="D440" s="60"/>
      <c r="E440" s="60"/>
      <c r="F440" s="60"/>
      <c r="G440" s="66" t="s">
        <v>354</v>
      </c>
      <c r="H440" s="102"/>
      <c r="I440" s="102"/>
      <c r="J440" s="102"/>
      <c r="K440" s="102"/>
      <c r="L440" s="68"/>
    </row>
    <row r="441" spans="1:12" x14ac:dyDescent="0.3">
      <c r="A441" s="54" t="s">
        <v>983</v>
      </c>
      <c r="B441" s="59" t="s">
        <v>354</v>
      </c>
      <c r="C441" s="60"/>
      <c r="D441" s="60"/>
      <c r="E441" s="60"/>
      <c r="F441" s="55" t="s">
        <v>984</v>
      </c>
      <c r="G441" s="56"/>
      <c r="H441" s="100">
        <v>484804.73</v>
      </c>
      <c r="I441" s="100">
        <v>0</v>
      </c>
      <c r="J441" s="100">
        <v>74410.41</v>
      </c>
      <c r="K441" s="100">
        <v>559215.14</v>
      </c>
      <c r="L441" s="57"/>
    </row>
    <row r="442" spans="1:12" x14ac:dyDescent="0.3">
      <c r="A442" s="61" t="s">
        <v>985</v>
      </c>
      <c r="B442" s="59" t="s">
        <v>354</v>
      </c>
      <c r="C442" s="60"/>
      <c r="D442" s="60"/>
      <c r="E442" s="60"/>
      <c r="F442" s="60"/>
      <c r="G442" s="62" t="s">
        <v>986</v>
      </c>
      <c r="H442" s="101">
        <v>484804.73</v>
      </c>
      <c r="I442" s="101">
        <v>0</v>
      </c>
      <c r="J442" s="101">
        <v>74410.41</v>
      </c>
      <c r="K442" s="101">
        <v>559215.14</v>
      </c>
      <c r="L442" s="64"/>
    </row>
    <row r="443" spans="1:12" x14ac:dyDescent="0.3">
      <c r="A443" s="65" t="s">
        <v>354</v>
      </c>
      <c r="B443" s="59" t="s">
        <v>354</v>
      </c>
      <c r="C443" s="60"/>
      <c r="D443" s="60"/>
      <c r="E443" s="60"/>
      <c r="F443" s="60"/>
      <c r="G443" s="66" t="s">
        <v>354</v>
      </c>
      <c r="H443" s="102"/>
      <c r="I443" s="102"/>
      <c r="J443" s="102"/>
      <c r="K443" s="102"/>
      <c r="L443" s="68"/>
    </row>
    <row r="444" spans="1:12" x14ac:dyDescent="0.3">
      <c r="A444" s="54" t="s">
        <v>987</v>
      </c>
      <c r="B444" s="59" t="s">
        <v>354</v>
      </c>
      <c r="C444" s="60"/>
      <c r="D444" s="60"/>
      <c r="E444" s="55" t="s">
        <v>988</v>
      </c>
      <c r="F444" s="56"/>
      <c r="G444" s="56"/>
      <c r="H444" s="100">
        <v>2097479.88</v>
      </c>
      <c r="I444" s="100">
        <v>0</v>
      </c>
      <c r="J444" s="100">
        <v>329408.19</v>
      </c>
      <c r="K444" s="100">
        <v>2426888.0699999998</v>
      </c>
      <c r="L444" s="57"/>
    </row>
    <row r="445" spans="1:12" x14ac:dyDescent="0.3">
      <c r="A445" s="54" t="s">
        <v>989</v>
      </c>
      <c r="B445" s="59" t="s">
        <v>354</v>
      </c>
      <c r="C445" s="60"/>
      <c r="D445" s="60"/>
      <c r="E445" s="60"/>
      <c r="F445" s="55" t="s">
        <v>988</v>
      </c>
      <c r="G445" s="56"/>
      <c r="H445" s="100">
        <v>2097479.88</v>
      </c>
      <c r="I445" s="100">
        <v>0</v>
      </c>
      <c r="J445" s="100">
        <v>329408.19</v>
      </c>
      <c r="K445" s="100">
        <v>2426888.0699999998</v>
      </c>
      <c r="L445" s="57"/>
    </row>
    <row r="446" spans="1:12" x14ac:dyDescent="0.3">
      <c r="A446" s="61" t="s">
        <v>990</v>
      </c>
      <c r="B446" s="59" t="s">
        <v>354</v>
      </c>
      <c r="C446" s="60"/>
      <c r="D446" s="60"/>
      <c r="E446" s="60"/>
      <c r="F446" s="60"/>
      <c r="G446" s="62" t="s">
        <v>991</v>
      </c>
      <c r="H446" s="101">
        <v>2084035.61</v>
      </c>
      <c r="I446" s="101">
        <v>0</v>
      </c>
      <c r="J446" s="101">
        <v>328801.09000000003</v>
      </c>
      <c r="K446" s="101">
        <v>2412836.7000000002</v>
      </c>
      <c r="L446" s="64"/>
    </row>
    <row r="447" spans="1:12" x14ac:dyDescent="0.3">
      <c r="A447" s="61" t="s">
        <v>992</v>
      </c>
      <c r="B447" s="59" t="s">
        <v>354</v>
      </c>
      <c r="C447" s="60"/>
      <c r="D447" s="60"/>
      <c r="E447" s="60"/>
      <c r="F447" s="60"/>
      <c r="G447" s="62" t="s">
        <v>993</v>
      </c>
      <c r="H447" s="101">
        <v>13444.27</v>
      </c>
      <c r="I447" s="101">
        <v>0</v>
      </c>
      <c r="J447" s="101">
        <v>607.1</v>
      </c>
      <c r="K447" s="101">
        <v>14051.37</v>
      </c>
      <c r="L447" s="64"/>
    </row>
    <row r="448" spans="1:12" x14ac:dyDescent="0.3">
      <c r="A448" s="65" t="s">
        <v>354</v>
      </c>
      <c r="B448" s="59" t="s">
        <v>354</v>
      </c>
      <c r="C448" s="60"/>
      <c r="D448" s="60"/>
      <c r="E448" s="60"/>
      <c r="F448" s="60"/>
      <c r="G448" s="66" t="s">
        <v>354</v>
      </c>
      <c r="H448" s="102"/>
      <c r="I448" s="102"/>
      <c r="J448" s="102"/>
      <c r="K448" s="102"/>
      <c r="L448" s="68"/>
    </row>
    <row r="449" spans="1:12" x14ac:dyDescent="0.3">
      <c r="A449" s="54" t="s">
        <v>994</v>
      </c>
      <c r="B449" s="59" t="s">
        <v>354</v>
      </c>
      <c r="C449" s="60"/>
      <c r="D449" s="60"/>
      <c r="E449" s="55" t="s">
        <v>995</v>
      </c>
      <c r="F449" s="56"/>
      <c r="G449" s="56"/>
      <c r="H449" s="100">
        <v>20913.900000000001</v>
      </c>
      <c r="I449" s="100">
        <v>0</v>
      </c>
      <c r="J449" s="100">
        <v>2290.64</v>
      </c>
      <c r="K449" s="100">
        <v>23204.54</v>
      </c>
      <c r="L449" s="57"/>
    </row>
    <row r="450" spans="1:12" x14ac:dyDescent="0.3">
      <c r="A450" s="54" t="s">
        <v>996</v>
      </c>
      <c r="B450" s="59" t="s">
        <v>354</v>
      </c>
      <c r="C450" s="60"/>
      <c r="D450" s="60"/>
      <c r="E450" s="60"/>
      <c r="F450" s="55" t="s">
        <v>995</v>
      </c>
      <c r="G450" s="56"/>
      <c r="H450" s="100">
        <v>20913.900000000001</v>
      </c>
      <c r="I450" s="100">
        <v>0</v>
      </c>
      <c r="J450" s="100">
        <v>2290.64</v>
      </c>
      <c r="K450" s="100">
        <v>23204.54</v>
      </c>
      <c r="L450" s="57"/>
    </row>
    <row r="451" spans="1:12" x14ac:dyDescent="0.3">
      <c r="A451" s="61" t="s">
        <v>997</v>
      </c>
      <c r="B451" s="59" t="s">
        <v>354</v>
      </c>
      <c r="C451" s="60"/>
      <c r="D451" s="60"/>
      <c r="E451" s="60"/>
      <c r="F451" s="60"/>
      <c r="G451" s="62" t="s">
        <v>998</v>
      </c>
      <c r="H451" s="101">
        <v>20913.900000000001</v>
      </c>
      <c r="I451" s="101">
        <v>0</v>
      </c>
      <c r="J451" s="101">
        <v>2290.64</v>
      </c>
      <c r="K451" s="101">
        <v>23204.54</v>
      </c>
      <c r="L451" s="64"/>
    </row>
    <row r="452" spans="1:12" x14ac:dyDescent="0.3">
      <c r="A452" s="65" t="s">
        <v>354</v>
      </c>
      <c r="B452" s="59" t="s">
        <v>354</v>
      </c>
      <c r="C452" s="60"/>
      <c r="D452" s="60"/>
      <c r="E452" s="60"/>
      <c r="F452" s="60"/>
      <c r="G452" s="66" t="s">
        <v>354</v>
      </c>
      <c r="H452" s="102"/>
      <c r="I452" s="102"/>
      <c r="J452" s="102"/>
      <c r="K452" s="102"/>
      <c r="L452" s="68"/>
    </row>
    <row r="453" spans="1:12" x14ac:dyDescent="0.3">
      <c r="A453" s="54" t="s">
        <v>999</v>
      </c>
      <c r="B453" s="59" t="s">
        <v>354</v>
      </c>
      <c r="C453" s="60"/>
      <c r="D453" s="60"/>
      <c r="E453" s="55" t="s">
        <v>1000</v>
      </c>
      <c r="F453" s="56"/>
      <c r="G453" s="56"/>
      <c r="H453" s="100">
        <v>11991.75</v>
      </c>
      <c r="I453" s="100">
        <v>0</v>
      </c>
      <c r="J453" s="100">
        <v>0</v>
      </c>
      <c r="K453" s="100">
        <v>11991.75</v>
      </c>
      <c r="L453" s="57"/>
    </row>
    <row r="454" spans="1:12" x14ac:dyDescent="0.3">
      <c r="A454" s="54" t="s">
        <v>1001</v>
      </c>
      <c r="B454" s="59" t="s">
        <v>354</v>
      </c>
      <c r="C454" s="60"/>
      <c r="D454" s="60"/>
      <c r="E454" s="60"/>
      <c r="F454" s="55" t="s">
        <v>1002</v>
      </c>
      <c r="G454" s="56"/>
      <c r="H454" s="100">
        <v>11991.75</v>
      </c>
      <c r="I454" s="100">
        <v>0</v>
      </c>
      <c r="J454" s="100">
        <v>0</v>
      </c>
      <c r="K454" s="100">
        <v>11991.75</v>
      </c>
      <c r="L454" s="57"/>
    </row>
    <row r="455" spans="1:12" x14ac:dyDescent="0.3">
      <c r="A455" s="61" t="s">
        <v>1003</v>
      </c>
      <c r="B455" s="59" t="s">
        <v>354</v>
      </c>
      <c r="C455" s="60"/>
      <c r="D455" s="60"/>
      <c r="E455" s="60"/>
      <c r="F455" s="60"/>
      <c r="G455" s="62" t="s">
        <v>1009</v>
      </c>
      <c r="H455" s="101">
        <v>11991.75</v>
      </c>
      <c r="I455" s="101">
        <v>0</v>
      </c>
      <c r="J455" s="101">
        <v>0</v>
      </c>
      <c r="K455" s="101">
        <v>11991.75</v>
      </c>
      <c r="L455" s="64"/>
    </row>
    <row r="456" spans="1:12" x14ac:dyDescent="0.3">
      <c r="A456" s="65" t="s">
        <v>354</v>
      </c>
      <c r="B456" s="59" t="s">
        <v>354</v>
      </c>
      <c r="C456" s="60"/>
      <c r="D456" s="60"/>
      <c r="E456" s="60"/>
      <c r="F456" s="60"/>
      <c r="G456" s="66" t="s">
        <v>354</v>
      </c>
      <c r="H456" s="102"/>
      <c r="I456" s="102"/>
      <c r="J456" s="102"/>
      <c r="K456" s="102"/>
      <c r="L456" s="68"/>
    </row>
    <row r="457" spans="1:12" x14ac:dyDescent="0.3">
      <c r="A457" s="54" t="s">
        <v>1005</v>
      </c>
      <c r="B457" s="59" t="s">
        <v>354</v>
      </c>
      <c r="C457" s="60"/>
      <c r="D457" s="60"/>
      <c r="E457" s="55" t="s">
        <v>959</v>
      </c>
      <c r="F457" s="56"/>
      <c r="G457" s="56"/>
      <c r="H457" s="100">
        <v>11131.36</v>
      </c>
      <c r="I457" s="100">
        <v>0</v>
      </c>
      <c r="J457" s="100">
        <v>0</v>
      </c>
      <c r="K457" s="100">
        <v>11131.36</v>
      </c>
      <c r="L457" s="57"/>
    </row>
    <row r="458" spans="1:12" x14ac:dyDescent="0.3">
      <c r="A458" s="54" t="s">
        <v>1006</v>
      </c>
      <c r="B458" s="59" t="s">
        <v>354</v>
      </c>
      <c r="C458" s="60"/>
      <c r="D458" s="60"/>
      <c r="E458" s="60"/>
      <c r="F458" s="55" t="s">
        <v>959</v>
      </c>
      <c r="G458" s="56"/>
      <c r="H458" s="100">
        <v>11131.36</v>
      </c>
      <c r="I458" s="100">
        <v>0</v>
      </c>
      <c r="J458" s="100">
        <v>0</v>
      </c>
      <c r="K458" s="100">
        <v>11131.36</v>
      </c>
      <c r="L458" s="57"/>
    </row>
    <row r="459" spans="1:12" x14ac:dyDescent="0.3">
      <c r="A459" s="61" t="s">
        <v>1007</v>
      </c>
      <c r="B459" s="59" t="s">
        <v>354</v>
      </c>
      <c r="C459" s="60"/>
      <c r="D459" s="60"/>
      <c r="E459" s="60"/>
      <c r="F459" s="60"/>
      <c r="G459" s="62" t="s">
        <v>964</v>
      </c>
      <c r="H459" s="101">
        <v>11131.36</v>
      </c>
      <c r="I459" s="101">
        <v>0</v>
      </c>
      <c r="J459" s="101">
        <v>0</v>
      </c>
      <c r="K459" s="101">
        <v>11131.36</v>
      </c>
      <c r="L459" s="64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3F216-94CF-483B-A0DB-00B70B27148D}">
  <dimension ref="A1:L457"/>
  <sheetViews>
    <sheetView topLeftCell="A367" workbookViewId="0">
      <selection activeCell="L405" sqref="L405"/>
    </sheetView>
  </sheetViews>
  <sheetFormatPr defaultRowHeight="14.4" x14ac:dyDescent="0.3"/>
  <cols>
    <col min="1" max="1" width="16" style="103" bestFit="1" customWidth="1"/>
    <col min="2" max="6" width="2" style="103" customWidth="1"/>
    <col min="7" max="7" width="51.33203125" style="103" bestFit="1" customWidth="1"/>
    <col min="8" max="8" width="15" style="104" bestFit="1" customWidth="1"/>
    <col min="9" max="11" width="14.33203125" style="104" bestFit="1" customWidth="1"/>
    <col min="12" max="256" width="12.88671875" style="103" customWidth="1"/>
    <col min="257" max="257" width="16" style="103" bestFit="1" customWidth="1"/>
    <col min="258" max="262" width="2" style="103" customWidth="1"/>
    <col min="263" max="263" width="51.33203125" style="103" bestFit="1" customWidth="1"/>
    <col min="264" max="264" width="15" style="103" bestFit="1" customWidth="1"/>
    <col min="265" max="267" width="14.33203125" style="103" bestFit="1" customWidth="1"/>
    <col min="268" max="512" width="12.88671875" style="103" customWidth="1"/>
    <col min="513" max="513" width="16" style="103" bestFit="1" customWidth="1"/>
    <col min="514" max="518" width="2" style="103" customWidth="1"/>
    <col min="519" max="519" width="51.33203125" style="103" bestFit="1" customWidth="1"/>
    <col min="520" max="520" width="15" style="103" bestFit="1" customWidth="1"/>
    <col min="521" max="523" width="14.33203125" style="103" bestFit="1" customWidth="1"/>
    <col min="524" max="768" width="12.88671875" style="103" customWidth="1"/>
    <col min="769" max="769" width="16" style="103" bestFit="1" customWidth="1"/>
    <col min="770" max="774" width="2" style="103" customWidth="1"/>
    <col min="775" max="775" width="51.33203125" style="103" bestFit="1" customWidth="1"/>
    <col min="776" max="776" width="15" style="103" bestFit="1" customWidth="1"/>
    <col min="777" max="779" width="14.33203125" style="103" bestFit="1" customWidth="1"/>
    <col min="780" max="1024" width="12.88671875" style="103" customWidth="1"/>
    <col min="1025" max="1025" width="16" style="103" bestFit="1" customWidth="1"/>
    <col min="1026" max="1030" width="2" style="103" customWidth="1"/>
    <col min="1031" max="1031" width="51.33203125" style="103" bestFit="1" customWidth="1"/>
    <col min="1032" max="1032" width="15" style="103" bestFit="1" customWidth="1"/>
    <col min="1033" max="1035" width="14.33203125" style="103" bestFit="1" customWidth="1"/>
    <col min="1036" max="1280" width="12.88671875" style="103" customWidth="1"/>
    <col min="1281" max="1281" width="16" style="103" bestFit="1" customWidth="1"/>
    <col min="1282" max="1286" width="2" style="103" customWidth="1"/>
    <col min="1287" max="1287" width="51.33203125" style="103" bestFit="1" customWidth="1"/>
    <col min="1288" max="1288" width="15" style="103" bestFit="1" customWidth="1"/>
    <col min="1289" max="1291" width="14.33203125" style="103" bestFit="1" customWidth="1"/>
    <col min="1292" max="1536" width="12.88671875" style="103" customWidth="1"/>
    <col min="1537" max="1537" width="16" style="103" bestFit="1" customWidth="1"/>
    <col min="1538" max="1542" width="2" style="103" customWidth="1"/>
    <col min="1543" max="1543" width="51.33203125" style="103" bestFit="1" customWidth="1"/>
    <col min="1544" max="1544" width="15" style="103" bestFit="1" customWidth="1"/>
    <col min="1545" max="1547" width="14.33203125" style="103" bestFit="1" customWidth="1"/>
    <col min="1548" max="1792" width="12.88671875" style="103" customWidth="1"/>
    <col min="1793" max="1793" width="16" style="103" bestFit="1" customWidth="1"/>
    <col min="1794" max="1798" width="2" style="103" customWidth="1"/>
    <col min="1799" max="1799" width="51.33203125" style="103" bestFit="1" customWidth="1"/>
    <col min="1800" max="1800" width="15" style="103" bestFit="1" customWidth="1"/>
    <col min="1801" max="1803" width="14.33203125" style="103" bestFit="1" customWidth="1"/>
    <col min="1804" max="2048" width="12.88671875" style="103" customWidth="1"/>
    <col min="2049" max="2049" width="16" style="103" bestFit="1" customWidth="1"/>
    <col min="2050" max="2054" width="2" style="103" customWidth="1"/>
    <col min="2055" max="2055" width="51.33203125" style="103" bestFit="1" customWidth="1"/>
    <col min="2056" max="2056" width="15" style="103" bestFit="1" customWidth="1"/>
    <col min="2057" max="2059" width="14.33203125" style="103" bestFit="1" customWidth="1"/>
    <col min="2060" max="2304" width="12.88671875" style="103" customWidth="1"/>
    <col min="2305" max="2305" width="16" style="103" bestFit="1" customWidth="1"/>
    <col min="2306" max="2310" width="2" style="103" customWidth="1"/>
    <col min="2311" max="2311" width="51.33203125" style="103" bestFit="1" customWidth="1"/>
    <col min="2312" max="2312" width="15" style="103" bestFit="1" customWidth="1"/>
    <col min="2313" max="2315" width="14.33203125" style="103" bestFit="1" customWidth="1"/>
    <col min="2316" max="2560" width="12.88671875" style="103" customWidth="1"/>
    <col min="2561" max="2561" width="16" style="103" bestFit="1" customWidth="1"/>
    <col min="2562" max="2566" width="2" style="103" customWidth="1"/>
    <col min="2567" max="2567" width="51.33203125" style="103" bestFit="1" customWidth="1"/>
    <col min="2568" max="2568" width="15" style="103" bestFit="1" customWidth="1"/>
    <col min="2569" max="2571" width="14.33203125" style="103" bestFit="1" customWidth="1"/>
    <col min="2572" max="2816" width="12.88671875" style="103" customWidth="1"/>
    <col min="2817" max="2817" width="16" style="103" bestFit="1" customWidth="1"/>
    <col min="2818" max="2822" width="2" style="103" customWidth="1"/>
    <col min="2823" max="2823" width="51.33203125" style="103" bestFit="1" customWidth="1"/>
    <col min="2824" max="2824" width="15" style="103" bestFit="1" customWidth="1"/>
    <col min="2825" max="2827" width="14.33203125" style="103" bestFit="1" customWidth="1"/>
    <col min="2828" max="3072" width="12.88671875" style="103" customWidth="1"/>
    <col min="3073" max="3073" width="16" style="103" bestFit="1" customWidth="1"/>
    <col min="3074" max="3078" width="2" style="103" customWidth="1"/>
    <col min="3079" max="3079" width="51.33203125" style="103" bestFit="1" customWidth="1"/>
    <col min="3080" max="3080" width="15" style="103" bestFit="1" customWidth="1"/>
    <col min="3081" max="3083" width="14.33203125" style="103" bestFit="1" customWidth="1"/>
    <col min="3084" max="3328" width="12.88671875" style="103" customWidth="1"/>
    <col min="3329" max="3329" width="16" style="103" bestFit="1" customWidth="1"/>
    <col min="3330" max="3334" width="2" style="103" customWidth="1"/>
    <col min="3335" max="3335" width="51.33203125" style="103" bestFit="1" customWidth="1"/>
    <col min="3336" max="3336" width="15" style="103" bestFit="1" customWidth="1"/>
    <col min="3337" max="3339" width="14.33203125" style="103" bestFit="1" customWidth="1"/>
    <col min="3340" max="3584" width="12.88671875" style="103" customWidth="1"/>
    <col min="3585" max="3585" width="16" style="103" bestFit="1" customWidth="1"/>
    <col min="3586" max="3590" width="2" style="103" customWidth="1"/>
    <col min="3591" max="3591" width="51.33203125" style="103" bestFit="1" customWidth="1"/>
    <col min="3592" max="3592" width="15" style="103" bestFit="1" customWidth="1"/>
    <col min="3593" max="3595" width="14.33203125" style="103" bestFit="1" customWidth="1"/>
    <col min="3596" max="3840" width="12.88671875" style="103" customWidth="1"/>
    <col min="3841" max="3841" width="16" style="103" bestFit="1" customWidth="1"/>
    <col min="3842" max="3846" width="2" style="103" customWidth="1"/>
    <col min="3847" max="3847" width="51.33203125" style="103" bestFit="1" customWidth="1"/>
    <col min="3848" max="3848" width="15" style="103" bestFit="1" customWidth="1"/>
    <col min="3849" max="3851" width="14.33203125" style="103" bestFit="1" customWidth="1"/>
    <col min="3852" max="4096" width="12.88671875" style="103" customWidth="1"/>
    <col min="4097" max="4097" width="16" style="103" bestFit="1" customWidth="1"/>
    <col min="4098" max="4102" width="2" style="103" customWidth="1"/>
    <col min="4103" max="4103" width="51.33203125" style="103" bestFit="1" customWidth="1"/>
    <col min="4104" max="4104" width="15" style="103" bestFit="1" customWidth="1"/>
    <col min="4105" max="4107" width="14.33203125" style="103" bestFit="1" customWidth="1"/>
    <col min="4108" max="4352" width="12.88671875" style="103" customWidth="1"/>
    <col min="4353" max="4353" width="16" style="103" bestFit="1" customWidth="1"/>
    <col min="4354" max="4358" width="2" style="103" customWidth="1"/>
    <col min="4359" max="4359" width="51.33203125" style="103" bestFit="1" customWidth="1"/>
    <col min="4360" max="4360" width="15" style="103" bestFit="1" customWidth="1"/>
    <col min="4361" max="4363" width="14.33203125" style="103" bestFit="1" customWidth="1"/>
    <col min="4364" max="4608" width="12.88671875" style="103" customWidth="1"/>
    <col min="4609" max="4609" width="16" style="103" bestFit="1" customWidth="1"/>
    <col min="4610" max="4614" width="2" style="103" customWidth="1"/>
    <col min="4615" max="4615" width="51.33203125" style="103" bestFit="1" customWidth="1"/>
    <col min="4616" max="4616" width="15" style="103" bestFit="1" customWidth="1"/>
    <col min="4617" max="4619" width="14.33203125" style="103" bestFit="1" customWidth="1"/>
    <col min="4620" max="4864" width="12.88671875" style="103" customWidth="1"/>
    <col min="4865" max="4865" width="16" style="103" bestFit="1" customWidth="1"/>
    <col min="4866" max="4870" width="2" style="103" customWidth="1"/>
    <col min="4871" max="4871" width="51.33203125" style="103" bestFit="1" customWidth="1"/>
    <col min="4872" max="4872" width="15" style="103" bestFit="1" customWidth="1"/>
    <col min="4873" max="4875" width="14.33203125" style="103" bestFit="1" customWidth="1"/>
    <col min="4876" max="5120" width="12.88671875" style="103" customWidth="1"/>
    <col min="5121" max="5121" width="16" style="103" bestFit="1" customWidth="1"/>
    <col min="5122" max="5126" width="2" style="103" customWidth="1"/>
    <col min="5127" max="5127" width="51.33203125" style="103" bestFit="1" customWidth="1"/>
    <col min="5128" max="5128" width="15" style="103" bestFit="1" customWidth="1"/>
    <col min="5129" max="5131" width="14.33203125" style="103" bestFit="1" customWidth="1"/>
    <col min="5132" max="5376" width="12.88671875" style="103" customWidth="1"/>
    <col min="5377" max="5377" width="16" style="103" bestFit="1" customWidth="1"/>
    <col min="5378" max="5382" width="2" style="103" customWidth="1"/>
    <col min="5383" max="5383" width="51.33203125" style="103" bestFit="1" customWidth="1"/>
    <col min="5384" max="5384" width="15" style="103" bestFit="1" customWidth="1"/>
    <col min="5385" max="5387" width="14.33203125" style="103" bestFit="1" customWidth="1"/>
    <col min="5388" max="5632" width="12.88671875" style="103" customWidth="1"/>
    <col min="5633" max="5633" width="16" style="103" bestFit="1" customWidth="1"/>
    <col min="5634" max="5638" width="2" style="103" customWidth="1"/>
    <col min="5639" max="5639" width="51.33203125" style="103" bestFit="1" customWidth="1"/>
    <col min="5640" max="5640" width="15" style="103" bestFit="1" customWidth="1"/>
    <col min="5641" max="5643" width="14.33203125" style="103" bestFit="1" customWidth="1"/>
    <col min="5644" max="5888" width="12.88671875" style="103" customWidth="1"/>
    <col min="5889" max="5889" width="16" style="103" bestFit="1" customWidth="1"/>
    <col min="5890" max="5894" width="2" style="103" customWidth="1"/>
    <col min="5895" max="5895" width="51.33203125" style="103" bestFit="1" customWidth="1"/>
    <col min="5896" max="5896" width="15" style="103" bestFit="1" customWidth="1"/>
    <col min="5897" max="5899" width="14.33203125" style="103" bestFit="1" customWidth="1"/>
    <col min="5900" max="6144" width="12.88671875" style="103" customWidth="1"/>
    <col min="6145" max="6145" width="16" style="103" bestFit="1" customWidth="1"/>
    <col min="6146" max="6150" width="2" style="103" customWidth="1"/>
    <col min="6151" max="6151" width="51.33203125" style="103" bestFit="1" customWidth="1"/>
    <col min="6152" max="6152" width="15" style="103" bestFit="1" customWidth="1"/>
    <col min="6153" max="6155" width="14.33203125" style="103" bestFit="1" customWidth="1"/>
    <col min="6156" max="6400" width="12.88671875" style="103" customWidth="1"/>
    <col min="6401" max="6401" width="16" style="103" bestFit="1" customWidth="1"/>
    <col min="6402" max="6406" width="2" style="103" customWidth="1"/>
    <col min="6407" max="6407" width="51.33203125" style="103" bestFit="1" customWidth="1"/>
    <col min="6408" max="6408" width="15" style="103" bestFit="1" customWidth="1"/>
    <col min="6409" max="6411" width="14.33203125" style="103" bestFit="1" customWidth="1"/>
    <col min="6412" max="6656" width="12.88671875" style="103" customWidth="1"/>
    <col min="6657" max="6657" width="16" style="103" bestFit="1" customWidth="1"/>
    <col min="6658" max="6662" width="2" style="103" customWidth="1"/>
    <col min="6663" max="6663" width="51.33203125" style="103" bestFit="1" customWidth="1"/>
    <col min="6664" max="6664" width="15" style="103" bestFit="1" customWidth="1"/>
    <col min="6665" max="6667" width="14.33203125" style="103" bestFit="1" customWidth="1"/>
    <col min="6668" max="6912" width="12.88671875" style="103" customWidth="1"/>
    <col min="6913" max="6913" width="16" style="103" bestFit="1" customWidth="1"/>
    <col min="6914" max="6918" width="2" style="103" customWidth="1"/>
    <col min="6919" max="6919" width="51.33203125" style="103" bestFit="1" customWidth="1"/>
    <col min="6920" max="6920" width="15" style="103" bestFit="1" customWidth="1"/>
    <col min="6921" max="6923" width="14.33203125" style="103" bestFit="1" customWidth="1"/>
    <col min="6924" max="7168" width="12.88671875" style="103" customWidth="1"/>
    <col min="7169" max="7169" width="16" style="103" bestFit="1" customWidth="1"/>
    <col min="7170" max="7174" width="2" style="103" customWidth="1"/>
    <col min="7175" max="7175" width="51.33203125" style="103" bestFit="1" customWidth="1"/>
    <col min="7176" max="7176" width="15" style="103" bestFit="1" customWidth="1"/>
    <col min="7177" max="7179" width="14.33203125" style="103" bestFit="1" customWidth="1"/>
    <col min="7180" max="7424" width="12.88671875" style="103" customWidth="1"/>
    <col min="7425" max="7425" width="16" style="103" bestFit="1" customWidth="1"/>
    <col min="7426" max="7430" width="2" style="103" customWidth="1"/>
    <col min="7431" max="7431" width="51.33203125" style="103" bestFit="1" customWidth="1"/>
    <col min="7432" max="7432" width="15" style="103" bestFit="1" customWidth="1"/>
    <col min="7433" max="7435" width="14.33203125" style="103" bestFit="1" customWidth="1"/>
    <col min="7436" max="7680" width="12.88671875" style="103" customWidth="1"/>
    <col min="7681" max="7681" width="16" style="103" bestFit="1" customWidth="1"/>
    <col min="7682" max="7686" width="2" style="103" customWidth="1"/>
    <col min="7687" max="7687" width="51.33203125" style="103" bestFit="1" customWidth="1"/>
    <col min="7688" max="7688" width="15" style="103" bestFit="1" customWidth="1"/>
    <col min="7689" max="7691" width="14.33203125" style="103" bestFit="1" customWidth="1"/>
    <col min="7692" max="7936" width="12.88671875" style="103" customWidth="1"/>
    <col min="7937" max="7937" width="16" style="103" bestFit="1" customWidth="1"/>
    <col min="7938" max="7942" width="2" style="103" customWidth="1"/>
    <col min="7943" max="7943" width="51.33203125" style="103" bestFit="1" customWidth="1"/>
    <col min="7944" max="7944" width="15" style="103" bestFit="1" customWidth="1"/>
    <col min="7945" max="7947" width="14.33203125" style="103" bestFit="1" customWidth="1"/>
    <col min="7948" max="8192" width="12.88671875" style="103" customWidth="1"/>
    <col min="8193" max="8193" width="16" style="103" bestFit="1" customWidth="1"/>
    <col min="8194" max="8198" width="2" style="103" customWidth="1"/>
    <col min="8199" max="8199" width="51.33203125" style="103" bestFit="1" customWidth="1"/>
    <col min="8200" max="8200" width="15" style="103" bestFit="1" customWidth="1"/>
    <col min="8201" max="8203" width="14.33203125" style="103" bestFit="1" customWidth="1"/>
    <col min="8204" max="8448" width="12.88671875" style="103" customWidth="1"/>
    <col min="8449" max="8449" width="16" style="103" bestFit="1" customWidth="1"/>
    <col min="8450" max="8454" width="2" style="103" customWidth="1"/>
    <col min="8455" max="8455" width="51.33203125" style="103" bestFit="1" customWidth="1"/>
    <col min="8456" max="8456" width="15" style="103" bestFit="1" customWidth="1"/>
    <col min="8457" max="8459" width="14.33203125" style="103" bestFit="1" customWidth="1"/>
    <col min="8460" max="8704" width="12.88671875" style="103" customWidth="1"/>
    <col min="8705" max="8705" width="16" style="103" bestFit="1" customWidth="1"/>
    <col min="8706" max="8710" width="2" style="103" customWidth="1"/>
    <col min="8711" max="8711" width="51.33203125" style="103" bestFit="1" customWidth="1"/>
    <col min="8712" max="8712" width="15" style="103" bestFit="1" customWidth="1"/>
    <col min="8713" max="8715" width="14.33203125" style="103" bestFit="1" customWidth="1"/>
    <col min="8716" max="8960" width="12.88671875" style="103" customWidth="1"/>
    <col min="8961" max="8961" width="16" style="103" bestFit="1" customWidth="1"/>
    <col min="8962" max="8966" width="2" style="103" customWidth="1"/>
    <col min="8967" max="8967" width="51.33203125" style="103" bestFit="1" customWidth="1"/>
    <col min="8968" max="8968" width="15" style="103" bestFit="1" customWidth="1"/>
    <col min="8969" max="8971" width="14.33203125" style="103" bestFit="1" customWidth="1"/>
    <col min="8972" max="9216" width="12.88671875" style="103" customWidth="1"/>
    <col min="9217" max="9217" width="16" style="103" bestFit="1" customWidth="1"/>
    <col min="9218" max="9222" width="2" style="103" customWidth="1"/>
    <col min="9223" max="9223" width="51.33203125" style="103" bestFit="1" customWidth="1"/>
    <col min="9224" max="9224" width="15" style="103" bestFit="1" customWidth="1"/>
    <col min="9225" max="9227" width="14.33203125" style="103" bestFit="1" customWidth="1"/>
    <col min="9228" max="9472" width="12.88671875" style="103" customWidth="1"/>
    <col min="9473" max="9473" width="16" style="103" bestFit="1" customWidth="1"/>
    <col min="9474" max="9478" width="2" style="103" customWidth="1"/>
    <col min="9479" max="9479" width="51.33203125" style="103" bestFit="1" customWidth="1"/>
    <col min="9480" max="9480" width="15" style="103" bestFit="1" customWidth="1"/>
    <col min="9481" max="9483" width="14.33203125" style="103" bestFit="1" customWidth="1"/>
    <col min="9484" max="9728" width="12.88671875" style="103" customWidth="1"/>
    <col min="9729" max="9729" width="16" style="103" bestFit="1" customWidth="1"/>
    <col min="9730" max="9734" width="2" style="103" customWidth="1"/>
    <col min="9735" max="9735" width="51.33203125" style="103" bestFit="1" customWidth="1"/>
    <col min="9736" max="9736" width="15" style="103" bestFit="1" customWidth="1"/>
    <col min="9737" max="9739" width="14.33203125" style="103" bestFit="1" customWidth="1"/>
    <col min="9740" max="9984" width="12.88671875" style="103" customWidth="1"/>
    <col min="9985" max="9985" width="16" style="103" bestFit="1" customWidth="1"/>
    <col min="9986" max="9990" width="2" style="103" customWidth="1"/>
    <col min="9991" max="9991" width="51.33203125" style="103" bestFit="1" customWidth="1"/>
    <col min="9992" max="9992" width="15" style="103" bestFit="1" customWidth="1"/>
    <col min="9993" max="9995" width="14.33203125" style="103" bestFit="1" customWidth="1"/>
    <col min="9996" max="10240" width="12.88671875" style="103" customWidth="1"/>
    <col min="10241" max="10241" width="16" style="103" bestFit="1" customWidth="1"/>
    <col min="10242" max="10246" width="2" style="103" customWidth="1"/>
    <col min="10247" max="10247" width="51.33203125" style="103" bestFit="1" customWidth="1"/>
    <col min="10248" max="10248" width="15" style="103" bestFit="1" customWidth="1"/>
    <col min="10249" max="10251" width="14.33203125" style="103" bestFit="1" customWidth="1"/>
    <col min="10252" max="10496" width="12.88671875" style="103" customWidth="1"/>
    <col min="10497" max="10497" width="16" style="103" bestFit="1" customWidth="1"/>
    <col min="10498" max="10502" width="2" style="103" customWidth="1"/>
    <col min="10503" max="10503" width="51.33203125" style="103" bestFit="1" customWidth="1"/>
    <col min="10504" max="10504" width="15" style="103" bestFit="1" customWidth="1"/>
    <col min="10505" max="10507" width="14.33203125" style="103" bestFit="1" customWidth="1"/>
    <col min="10508" max="10752" width="12.88671875" style="103" customWidth="1"/>
    <col min="10753" max="10753" width="16" style="103" bestFit="1" customWidth="1"/>
    <col min="10754" max="10758" width="2" style="103" customWidth="1"/>
    <col min="10759" max="10759" width="51.33203125" style="103" bestFit="1" customWidth="1"/>
    <col min="10760" max="10760" width="15" style="103" bestFit="1" customWidth="1"/>
    <col min="10761" max="10763" width="14.33203125" style="103" bestFit="1" customWidth="1"/>
    <col min="10764" max="11008" width="12.88671875" style="103" customWidth="1"/>
    <col min="11009" max="11009" width="16" style="103" bestFit="1" customWidth="1"/>
    <col min="11010" max="11014" width="2" style="103" customWidth="1"/>
    <col min="11015" max="11015" width="51.33203125" style="103" bestFit="1" customWidth="1"/>
    <col min="11016" max="11016" width="15" style="103" bestFit="1" customWidth="1"/>
    <col min="11017" max="11019" width="14.33203125" style="103" bestFit="1" customWidth="1"/>
    <col min="11020" max="11264" width="12.88671875" style="103" customWidth="1"/>
    <col min="11265" max="11265" width="16" style="103" bestFit="1" customWidth="1"/>
    <col min="11266" max="11270" width="2" style="103" customWidth="1"/>
    <col min="11271" max="11271" width="51.33203125" style="103" bestFit="1" customWidth="1"/>
    <col min="11272" max="11272" width="15" style="103" bestFit="1" customWidth="1"/>
    <col min="11273" max="11275" width="14.33203125" style="103" bestFit="1" customWidth="1"/>
    <col min="11276" max="11520" width="12.88671875" style="103" customWidth="1"/>
    <col min="11521" max="11521" width="16" style="103" bestFit="1" customWidth="1"/>
    <col min="11522" max="11526" width="2" style="103" customWidth="1"/>
    <col min="11527" max="11527" width="51.33203125" style="103" bestFit="1" customWidth="1"/>
    <col min="11528" max="11528" width="15" style="103" bestFit="1" customWidth="1"/>
    <col min="11529" max="11531" width="14.33203125" style="103" bestFit="1" customWidth="1"/>
    <col min="11532" max="11776" width="12.88671875" style="103" customWidth="1"/>
    <col min="11777" max="11777" width="16" style="103" bestFit="1" customWidth="1"/>
    <col min="11778" max="11782" width="2" style="103" customWidth="1"/>
    <col min="11783" max="11783" width="51.33203125" style="103" bestFit="1" customWidth="1"/>
    <col min="11784" max="11784" width="15" style="103" bestFit="1" customWidth="1"/>
    <col min="11785" max="11787" width="14.33203125" style="103" bestFit="1" customWidth="1"/>
    <col min="11788" max="12032" width="12.88671875" style="103" customWidth="1"/>
    <col min="12033" max="12033" width="16" style="103" bestFit="1" customWidth="1"/>
    <col min="12034" max="12038" width="2" style="103" customWidth="1"/>
    <col min="12039" max="12039" width="51.33203125" style="103" bestFit="1" customWidth="1"/>
    <col min="12040" max="12040" width="15" style="103" bestFit="1" customWidth="1"/>
    <col min="12041" max="12043" width="14.33203125" style="103" bestFit="1" customWidth="1"/>
    <col min="12044" max="12288" width="12.88671875" style="103" customWidth="1"/>
    <col min="12289" max="12289" width="16" style="103" bestFit="1" customWidth="1"/>
    <col min="12290" max="12294" width="2" style="103" customWidth="1"/>
    <col min="12295" max="12295" width="51.33203125" style="103" bestFit="1" customWidth="1"/>
    <col min="12296" max="12296" width="15" style="103" bestFit="1" customWidth="1"/>
    <col min="12297" max="12299" width="14.33203125" style="103" bestFit="1" customWidth="1"/>
    <col min="12300" max="12544" width="12.88671875" style="103" customWidth="1"/>
    <col min="12545" max="12545" width="16" style="103" bestFit="1" customWidth="1"/>
    <col min="12546" max="12550" width="2" style="103" customWidth="1"/>
    <col min="12551" max="12551" width="51.33203125" style="103" bestFit="1" customWidth="1"/>
    <col min="12552" max="12552" width="15" style="103" bestFit="1" customWidth="1"/>
    <col min="12553" max="12555" width="14.33203125" style="103" bestFit="1" customWidth="1"/>
    <col min="12556" max="12800" width="12.88671875" style="103" customWidth="1"/>
    <col min="12801" max="12801" width="16" style="103" bestFit="1" customWidth="1"/>
    <col min="12802" max="12806" width="2" style="103" customWidth="1"/>
    <col min="12807" max="12807" width="51.33203125" style="103" bestFit="1" customWidth="1"/>
    <col min="12808" max="12808" width="15" style="103" bestFit="1" customWidth="1"/>
    <col min="12809" max="12811" width="14.33203125" style="103" bestFit="1" customWidth="1"/>
    <col min="12812" max="13056" width="12.88671875" style="103" customWidth="1"/>
    <col min="13057" max="13057" width="16" style="103" bestFit="1" customWidth="1"/>
    <col min="13058" max="13062" width="2" style="103" customWidth="1"/>
    <col min="13063" max="13063" width="51.33203125" style="103" bestFit="1" customWidth="1"/>
    <col min="13064" max="13064" width="15" style="103" bestFit="1" customWidth="1"/>
    <col min="13065" max="13067" width="14.33203125" style="103" bestFit="1" customWidth="1"/>
    <col min="13068" max="13312" width="12.88671875" style="103" customWidth="1"/>
    <col min="13313" max="13313" width="16" style="103" bestFit="1" customWidth="1"/>
    <col min="13314" max="13318" width="2" style="103" customWidth="1"/>
    <col min="13319" max="13319" width="51.33203125" style="103" bestFit="1" customWidth="1"/>
    <col min="13320" max="13320" width="15" style="103" bestFit="1" customWidth="1"/>
    <col min="13321" max="13323" width="14.33203125" style="103" bestFit="1" customWidth="1"/>
    <col min="13324" max="13568" width="12.88671875" style="103" customWidth="1"/>
    <col min="13569" max="13569" width="16" style="103" bestFit="1" customWidth="1"/>
    <col min="13570" max="13574" width="2" style="103" customWidth="1"/>
    <col min="13575" max="13575" width="51.33203125" style="103" bestFit="1" customWidth="1"/>
    <col min="13576" max="13576" width="15" style="103" bestFit="1" customWidth="1"/>
    <col min="13577" max="13579" width="14.33203125" style="103" bestFit="1" customWidth="1"/>
    <col min="13580" max="13824" width="12.88671875" style="103" customWidth="1"/>
    <col min="13825" max="13825" width="16" style="103" bestFit="1" customWidth="1"/>
    <col min="13826" max="13830" width="2" style="103" customWidth="1"/>
    <col min="13831" max="13831" width="51.33203125" style="103" bestFit="1" customWidth="1"/>
    <col min="13832" max="13832" width="15" style="103" bestFit="1" customWidth="1"/>
    <col min="13833" max="13835" width="14.33203125" style="103" bestFit="1" customWidth="1"/>
    <col min="13836" max="14080" width="12.88671875" style="103" customWidth="1"/>
    <col min="14081" max="14081" width="16" style="103" bestFit="1" customWidth="1"/>
    <col min="14082" max="14086" width="2" style="103" customWidth="1"/>
    <col min="14087" max="14087" width="51.33203125" style="103" bestFit="1" customWidth="1"/>
    <col min="14088" max="14088" width="15" style="103" bestFit="1" customWidth="1"/>
    <col min="14089" max="14091" width="14.33203125" style="103" bestFit="1" customWidth="1"/>
    <col min="14092" max="14336" width="12.88671875" style="103" customWidth="1"/>
    <col min="14337" max="14337" width="16" style="103" bestFit="1" customWidth="1"/>
    <col min="14338" max="14342" width="2" style="103" customWidth="1"/>
    <col min="14343" max="14343" width="51.33203125" style="103" bestFit="1" customWidth="1"/>
    <col min="14344" max="14344" width="15" style="103" bestFit="1" customWidth="1"/>
    <col min="14345" max="14347" width="14.33203125" style="103" bestFit="1" customWidth="1"/>
    <col min="14348" max="14592" width="12.88671875" style="103" customWidth="1"/>
    <col min="14593" max="14593" width="16" style="103" bestFit="1" customWidth="1"/>
    <col min="14594" max="14598" width="2" style="103" customWidth="1"/>
    <col min="14599" max="14599" width="51.33203125" style="103" bestFit="1" customWidth="1"/>
    <col min="14600" max="14600" width="15" style="103" bestFit="1" customWidth="1"/>
    <col min="14601" max="14603" width="14.33203125" style="103" bestFit="1" customWidth="1"/>
    <col min="14604" max="14848" width="12.88671875" style="103" customWidth="1"/>
    <col min="14849" max="14849" width="16" style="103" bestFit="1" customWidth="1"/>
    <col min="14850" max="14854" width="2" style="103" customWidth="1"/>
    <col min="14855" max="14855" width="51.33203125" style="103" bestFit="1" customWidth="1"/>
    <col min="14856" max="14856" width="15" style="103" bestFit="1" customWidth="1"/>
    <col min="14857" max="14859" width="14.33203125" style="103" bestFit="1" customWidth="1"/>
    <col min="14860" max="15104" width="12.88671875" style="103" customWidth="1"/>
    <col min="15105" max="15105" width="16" style="103" bestFit="1" customWidth="1"/>
    <col min="15106" max="15110" width="2" style="103" customWidth="1"/>
    <col min="15111" max="15111" width="51.33203125" style="103" bestFit="1" customWidth="1"/>
    <col min="15112" max="15112" width="15" style="103" bestFit="1" customWidth="1"/>
    <col min="15113" max="15115" width="14.33203125" style="103" bestFit="1" customWidth="1"/>
    <col min="15116" max="15360" width="12.88671875" style="103" customWidth="1"/>
    <col min="15361" max="15361" width="16" style="103" bestFit="1" customWidth="1"/>
    <col min="15362" max="15366" width="2" style="103" customWidth="1"/>
    <col min="15367" max="15367" width="51.33203125" style="103" bestFit="1" customWidth="1"/>
    <col min="15368" max="15368" width="15" style="103" bestFit="1" customWidth="1"/>
    <col min="15369" max="15371" width="14.33203125" style="103" bestFit="1" customWidth="1"/>
    <col min="15372" max="15616" width="12.88671875" style="103" customWidth="1"/>
    <col min="15617" max="15617" width="16" style="103" bestFit="1" customWidth="1"/>
    <col min="15618" max="15622" width="2" style="103" customWidth="1"/>
    <col min="15623" max="15623" width="51.33203125" style="103" bestFit="1" customWidth="1"/>
    <col min="15624" max="15624" width="15" style="103" bestFit="1" customWidth="1"/>
    <col min="15625" max="15627" width="14.33203125" style="103" bestFit="1" customWidth="1"/>
    <col min="15628" max="15872" width="12.88671875" style="103" customWidth="1"/>
    <col min="15873" max="15873" width="16" style="103" bestFit="1" customWidth="1"/>
    <col min="15874" max="15878" width="2" style="103" customWidth="1"/>
    <col min="15879" max="15879" width="51.33203125" style="103" bestFit="1" customWidth="1"/>
    <col min="15880" max="15880" width="15" style="103" bestFit="1" customWidth="1"/>
    <col min="15881" max="15883" width="14.33203125" style="103" bestFit="1" customWidth="1"/>
    <col min="15884" max="16128" width="12.88671875" style="103" customWidth="1"/>
    <col min="16129" max="16129" width="16" style="103" bestFit="1" customWidth="1"/>
    <col min="16130" max="16134" width="2" style="103" customWidth="1"/>
    <col min="16135" max="16135" width="51.33203125" style="103" bestFit="1" customWidth="1"/>
    <col min="16136" max="16136" width="15" style="103" bestFit="1" customWidth="1"/>
    <col min="16137" max="16139" width="14.33203125" style="103" bestFit="1" customWidth="1"/>
    <col min="16140" max="16384" width="12.88671875" style="103" customWidth="1"/>
  </cols>
  <sheetData>
    <row r="1" spans="1:12" x14ac:dyDescent="0.3">
      <c r="A1" s="93" t="s">
        <v>345</v>
      </c>
      <c r="B1" s="94" t="s">
        <v>346</v>
      </c>
      <c r="C1" s="95"/>
      <c r="D1" s="95"/>
      <c r="E1" s="95"/>
      <c r="F1" s="95"/>
      <c r="G1" s="95"/>
      <c r="H1" s="96" t="s">
        <v>347</v>
      </c>
      <c r="I1" s="96" t="s">
        <v>348</v>
      </c>
      <c r="J1" s="96" t="s">
        <v>349</v>
      </c>
      <c r="K1" s="96" t="s">
        <v>350</v>
      </c>
      <c r="L1" s="97"/>
    </row>
    <row r="2" spans="1:12" x14ac:dyDescent="0.3">
      <c r="A2" s="51" t="s">
        <v>351</v>
      </c>
      <c r="B2" s="52"/>
      <c r="C2" s="52"/>
      <c r="D2" s="52"/>
      <c r="E2" s="52"/>
      <c r="F2" s="52"/>
      <c r="G2" s="52"/>
      <c r="H2" s="99"/>
      <c r="I2" s="99"/>
      <c r="J2" s="99"/>
      <c r="K2" s="99"/>
      <c r="L2" s="52"/>
    </row>
    <row r="3" spans="1:12" x14ac:dyDescent="0.3">
      <c r="A3" s="54" t="s">
        <v>26</v>
      </c>
      <c r="B3" s="55" t="s">
        <v>352</v>
      </c>
      <c r="C3" s="56"/>
      <c r="D3" s="56"/>
      <c r="E3" s="56"/>
      <c r="F3" s="56"/>
      <c r="G3" s="56"/>
      <c r="H3" s="100">
        <v>45104604.399999999</v>
      </c>
      <c r="I3" s="100">
        <v>24520429.219999999</v>
      </c>
      <c r="J3" s="100">
        <v>22781114.120000001</v>
      </c>
      <c r="K3" s="100">
        <v>46843919.5</v>
      </c>
      <c r="L3" s="57"/>
    </row>
    <row r="4" spans="1:12" x14ac:dyDescent="0.3">
      <c r="A4" s="54" t="s">
        <v>353</v>
      </c>
      <c r="B4" s="58" t="s">
        <v>354</v>
      </c>
      <c r="C4" s="55" t="s">
        <v>355</v>
      </c>
      <c r="D4" s="56"/>
      <c r="E4" s="56"/>
      <c r="F4" s="56"/>
      <c r="G4" s="56"/>
      <c r="H4" s="100">
        <v>31951358.030000001</v>
      </c>
      <c r="I4" s="100">
        <v>23429737.050000001</v>
      </c>
      <c r="J4" s="100">
        <v>22411617.210000001</v>
      </c>
      <c r="K4" s="100">
        <v>32969477.870000001</v>
      </c>
      <c r="L4" s="100"/>
    </row>
    <row r="5" spans="1:12" x14ac:dyDescent="0.3">
      <c r="A5" s="54" t="s">
        <v>356</v>
      </c>
      <c r="B5" s="59" t="s">
        <v>354</v>
      </c>
      <c r="C5" s="60"/>
      <c r="D5" s="55" t="s">
        <v>357</v>
      </c>
      <c r="E5" s="56"/>
      <c r="F5" s="56"/>
      <c r="G5" s="56"/>
      <c r="H5" s="100">
        <v>31839792.780000001</v>
      </c>
      <c r="I5" s="100">
        <v>23112047.390000001</v>
      </c>
      <c r="J5" s="100">
        <v>22049706.010000002</v>
      </c>
      <c r="K5" s="100">
        <v>32902134.16</v>
      </c>
      <c r="L5" s="100"/>
    </row>
    <row r="6" spans="1:12" x14ac:dyDescent="0.3">
      <c r="A6" s="54" t="s">
        <v>358</v>
      </c>
      <c r="B6" s="59" t="s">
        <v>354</v>
      </c>
      <c r="C6" s="60"/>
      <c r="D6" s="60"/>
      <c r="E6" s="55" t="s">
        <v>357</v>
      </c>
      <c r="F6" s="56"/>
      <c r="G6" s="56"/>
      <c r="H6" s="100">
        <v>31839792.780000001</v>
      </c>
      <c r="I6" s="100">
        <v>23112047.390000001</v>
      </c>
      <c r="J6" s="100">
        <v>22049706.010000002</v>
      </c>
      <c r="K6" s="100">
        <v>32902134.16</v>
      </c>
      <c r="L6" s="100"/>
    </row>
    <row r="7" spans="1:12" x14ac:dyDescent="0.3">
      <c r="A7" s="54" t="s">
        <v>359</v>
      </c>
      <c r="B7" s="59" t="s">
        <v>354</v>
      </c>
      <c r="C7" s="60"/>
      <c r="D7" s="60"/>
      <c r="E7" s="60"/>
      <c r="F7" s="55" t="s">
        <v>360</v>
      </c>
      <c r="G7" s="56"/>
      <c r="H7" s="100">
        <v>5000</v>
      </c>
      <c r="I7" s="100">
        <v>20679.740000000002</v>
      </c>
      <c r="J7" s="100">
        <v>20679.740000000002</v>
      </c>
      <c r="K7" s="100">
        <v>5000</v>
      </c>
      <c r="L7" s="100"/>
    </row>
    <row r="8" spans="1:12" x14ac:dyDescent="0.3">
      <c r="A8" s="61" t="s">
        <v>361</v>
      </c>
      <c r="B8" s="59" t="s">
        <v>354</v>
      </c>
      <c r="C8" s="60"/>
      <c r="D8" s="60"/>
      <c r="E8" s="60"/>
      <c r="F8" s="60"/>
      <c r="G8" s="62" t="s">
        <v>362</v>
      </c>
      <c r="H8" s="101">
        <v>5000</v>
      </c>
      <c r="I8" s="101">
        <v>20679.740000000002</v>
      </c>
      <c r="J8" s="101">
        <v>20679.740000000002</v>
      </c>
      <c r="K8" s="101">
        <v>5000</v>
      </c>
      <c r="L8" s="101"/>
    </row>
    <row r="9" spans="1:12" x14ac:dyDescent="0.3">
      <c r="A9" s="65" t="s">
        <v>354</v>
      </c>
      <c r="B9" s="59" t="s">
        <v>354</v>
      </c>
      <c r="C9" s="60"/>
      <c r="D9" s="60"/>
      <c r="E9" s="60"/>
      <c r="F9" s="60"/>
      <c r="G9" s="66" t="s">
        <v>354</v>
      </c>
      <c r="H9" s="102"/>
      <c r="I9" s="102"/>
      <c r="J9" s="102"/>
      <c r="K9" s="102"/>
      <c r="L9" s="102"/>
    </row>
    <row r="10" spans="1:12" x14ac:dyDescent="0.3">
      <c r="A10" s="54" t="s">
        <v>363</v>
      </c>
      <c r="B10" s="59" t="s">
        <v>354</v>
      </c>
      <c r="C10" s="60"/>
      <c r="D10" s="60"/>
      <c r="E10" s="60"/>
      <c r="F10" s="55" t="s">
        <v>364</v>
      </c>
      <c r="G10" s="56"/>
      <c r="H10" s="100">
        <v>537.05999999999995</v>
      </c>
      <c r="I10" s="100">
        <v>15458272.68</v>
      </c>
      <c r="J10" s="100">
        <v>15412444.529999999</v>
      </c>
      <c r="K10" s="100">
        <v>46365.21</v>
      </c>
      <c r="L10" s="100"/>
    </row>
    <row r="11" spans="1:12" x14ac:dyDescent="0.3">
      <c r="A11" s="61" t="s">
        <v>365</v>
      </c>
      <c r="B11" s="59" t="s">
        <v>354</v>
      </c>
      <c r="C11" s="60"/>
      <c r="D11" s="60"/>
      <c r="E11" s="60"/>
      <c r="F11" s="60"/>
      <c r="G11" s="62" t="s">
        <v>366</v>
      </c>
      <c r="H11" s="101">
        <v>44.43</v>
      </c>
      <c r="I11" s="101">
        <v>15124581.75</v>
      </c>
      <c r="J11" s="101">
        <v>15078878.529999999</v>
      </c>
      <c r="K11" s="101">
        <v>45747.65</v>
      </c>
      <c r="L11" s="101"/>
    </row>
    <row r="12" spans="1:12" x14ac:dyDescent="0.3">
      <c r="A12" s="61" t="s">
        <v>367</v>
      </c>
      <c r="B12" s="59" t="s">
        <v>354</v>
      </c>
      <c r="C12" s="60"/>
      <c r="D12" s="60"/>
      <c r="E12" s="60"/>
      <c r="F12" s="60"/>
      <c r="G12" s="62" t="s">
        <v>368</v>
      </c>
      <c r="H12" s="101">
        <v>45.31</v>
      </c>
      <c r="I12" s="101">
        <v>250268.2</v>
      </c>
      <c r="J12" s="101">
        <v>250000</v>
      </c>
      <c r="K12" s="101">
        <v>313.51</v>
      </c>
      <c r="L12" s="101"/>
    </row>
    <row r="13" spans="1:12" x14ac:dyDescent="0.3">
      <c r="A13" s="61" t="s">
        <v>369</v>
      </c>
      <c r="B13" s="59" t="s">
        <v>354</v>
      </c>
      <c r="C13" s="60"/>
      <c r="D13" s="60"/>
      <c r="E13" s="60"/>
      <c r="F13" s="60"/>
      <c r="G13" s="62" t="s">
        <v>370</v>
      </c>
      <c r="H13" s="101">
        <v>270.75</v>
      </c>
      <c r="I13" s="101">
        <v>83422.73</v>
      </c>
      <c r="J13" s="101">
        <v>83500</v>
      </c>
      <c r="K13" s="101">
        <v>193.48</v>
      </c>
      <c r="L13" s="101"/>
    </row>
    <row r="14" spans="1:12" x14ac:dyDescent="0.3">
      <c r="A14" s="61" t="s">
        <v>371</v>
      </c>
      <c r="B14" s="59" t="s">
        <v>354</v>
      </c>
      <c r="C14" s="60"/>
      <c r="D14" s="60"/>
      <c r="E14" s="60"/>
      <c r="F14" s="60"/>
      <c r="G14" s="62" t="s">
        <v>372</v>
      </c>
      <c r="H14" s="101">
        <v>176.57</v>
      </c>
      <c r="I14" s="101">
        <v>0</v>
      </c>
      <c r="J14" s="101">
        <v>66</v>
      </c>
      <c r="K14" s="101">
        <v>110.57</v>
      </c>
      <c r="L14" s="101"/>
    </row>
    <row r="15" spans="1:12" x14ac:dyDescent="0.3">
      <c r="A15" s="65" t="s">
        <v>354</v>
      </c>
      <c r="B15" s="59" t="s">
        <v>354</v>
      </c>
      <c r="C15" s="60"/>
      <c r="D15" s="60"/>
      <c r="E15" s="60"/>
      <c r="F15" s="60"/>
      <c r="G15" s="66" t="s">
        <v>354</v>
      </c>
      <c r="H15" s="102"/>
      <c r="I15" s="102"/>
      <c r="J15" s="102"/>
      <c r="K15" s="102"/>
      <c r="L15" s="102"/>
    </row>
    <row r="16" spans="1:12" x14ac:dyDescent="0.3">
      <c r="A16" s="54" t="s">
        <v>373</v>
      </c>
      <c r="B16" s="59" t="s">
        <v>354</v>
      </c>
      <c r="C16" s="60"/>
      <c r="D16" s="60"/>
      <c r="E16" s="60"/>
      <c r="F16" s="55" t="s">
        <v>374</v>
      </c>
      <c r="G16" s="56"/>
      <c r="H16" s="100">
        <v>31834255.719999999</v>
      </c>
      <c r="I16" s="100">
        <v>7615291.0099999998</v>
      </c>
      <c r="J16" s="100">
        <v>6598777.7800000003</v>
      </c>
      <c r="K16" s="100">
        <v>32850768.949999999</v>
      </c>
      <c r="L16" s="100"/>
    </row>
    <row r="17" spans="1:12" x14ac:dyDescent="0.3">
      <c r="A17" s="61" t="s">
        <v>375</v>
      </c>
      <c r="B17" s="59" t="s">
        <v>354</v>
      </c>
      <c r="C17" s="60"/>
      <c r="D17" s="60"/>
      <c r="E17" s="60"/>
      <c r="F17" s="60"/>
      <c r="G17" s="62" t="s">
        <v>376</v>
      </c>
      <c r="H17" s="101">
        <v>27267630.699999999</v>
      </c>
      <c r="I17" s="101">
        <v>7235922.3700000001</v>
      </c>
      <c r="J17" s="101">
        <v>6589829.2400000002</v>
      </c>
      <c r="K17" s="101">
        <v>27913723.829999998</v>
      </c>
      <c r="L17" s="101"/>
    </row>
    <row r="18" spans="1:12" x14ac:dyDescent="0.3">
      <c r="A18" s="61" t="s">
        <v>377</v>
      </c>
      <c r="B18" s="59" t="s">
        <v>354</v>
      </c>
      <c r="C18" s="60"/>
      <c r="D18" s="60"/>
      <c r="E18" s="60"/>
      <c r="F18" s="60"/>
      <c r="G18" s="62" t="s">
        <v>378</v>
      </c>
      <c r="H18" s="101">
        <v>3325940.85</v>
      </c>
      <c r="I18" s="101">
        <v>283385.56</v>
      </c>
      <c r="J18" s="101">
        <v>6515.95</v>
      </c>
      <c r="K18" s="101">
        <v>3602810.46</v>
      </c>
      <c r="L18" s="101"/>
    </row>
    <row r="19" spans="1:12" x14ac:dyDescent="0.3">
      <c r="A19" s="61" t="s">
        <v>379</v>
      </c>
      <c r="B19" s="59" t="s">
        <v>354</v>
      </c>
      <c r="C19" s="60"/>
      <c r="D19" s="60"/>
      <c r="E19" s="60"/>
      <c r="F19" s="60"/>
      <c r="G19" s="62" t="s">
        <v>380</v>
      </c>
      <c r="H19" s="101">
        <v>1220177.19</v>
      </c>
      <c r="I19" s="101">
        <v>95779.89</v>
      </c>
      <c r="J19" s="101">
        <v>2392.0300000000002</v>
      </c>
      <c r="K19" s="101">
        <v>1313565.05</v>
      </c>
      <c r="L19" s="101"/>
    </row>
    <row r="20" spans="1:12" x14ac:dyDescent="0.3">
      <c r="A20" s="61" t="s">
        <v>381</v>
      </c>
      <c r="B20" s="59" t="s">
        <v>354</v>
      </c>
      <c r="C20" s="60"/>
      <c r="D20" s="60"/>
      <c r="E20" s="60"/>
      <c r="F20" s="60"/>
      <c r="G20" s="62" t="s">
        <v>382</v>
      </c>
      <c r="H20" s="101">
        <v>20506.98</v>
      </c>
      <c r="I20" s="101">
        <v>203.19</v>
      </c>
      <c r="J20" s="101">
        <v>40.56</v>
      </c>
      <c r="K20" s="101">
        <v>20669.61</v>
      </c>
      <c r="L20" s="101"/>
    </row>
    <row r="21" spans="1:12" x14ac:dyDescent="0.3">
      <c r="A21" s="65" t="s">
        <v>354</v>
      </c>
      <c r="B21" s="59" t="s">
        <v>354</v>
      </c>
      <c r="C21" s="60"/>
      <c r="D21" s="60"/>
      <c r="E21" s="60"/>
      <c r="F21" s="60"/>
      <c r="G21" s="66" t="s">
        <v>354</v>
      </c>
      <c r="H21" s="102"/>
      <c r="I21" s="102"/>
      <c r="J21" s="102"/>
      <c r="K21" s="102"/>
      <c r="L21" s="102"/>
    </row>
    <row r="22" spans="1:12" x14ac:dyDescent="0.3">
      <c r="A22" s="54" t="s">
        <v>383</v>
      </c>
      <c r="B22" s="59" t="s">
        <v>354</v>
      </c>
      <c r="C22" s="60"/>
      <c r="D22" s="60"/>
      <c r="E22" s="60"/>
      <c r="F22" s="55" t="s">
        <v>384</v>
      </c>
      <c r="G22" s="56"/>
      <c r="H22" s="100">
        <v>0</v>
      </c>
      <c r="I22" s="100">
        <v>17803.96</v>
      </c>
      <c r="J22" s="100">
        <v>17803.96</v>
      </c>
      <c r="K22" s="100">
        <v>0</v>
      </c>
      <c r="L22" s="100"/>
    </row>
    <row r="23" spans="1:12" x14ac:dyDescent="0.3">
      <c r="A23" s="61" t="s">
        <v>1010</v>
      </c>
      <c r="B23" s="59" t="s">
        <v>354</v>
      </c>
      <c r="C23" s="60"/>
      <c r="D23" s="60"/>
      <c r="E23" s="60"/>
      <c r="F23" s="60"/>
      <c r="G23" s="62" t="s">
        <v>1011</v>
      </c>
      <c r="H23" s="101">
        <v>0</v>
      </c>
      <c r="I23" s="101">
        <v>404.42</v>
      </c>
      <c r="J23" s="101">
        <v>404.42</v>
      </c>
      <c r="K23" s="101">
        <v>0</v>
      </c>
      <c r="L23" s="101"/>
    </row>
    <row r="24" spans="1:12" x14ac:dyDescent="0.3">
      <c r="A24" s="61" t="s">
        <v>385</v>
      </c>
      <c r="B24" s="59" t="s">
        <v>354</v>
      </c>
      <c r="C24" s="60"/>
      <c r="D24" s="60"/>
      <c r="E24" s="60"/>
      <c r="F24" s="60"/>
      <c r="G24" s="62" t="s">
        <v>386</v>
      </c>
      <c r="H24" s="101">
        <v>0</v>
      </c>
      <c r="I24" s="101">
        <v>17399.54</v>
      </c>
      <c r="J24" s="101">
        <v>17399.54</v>
      </c>
      <c r="K24" s="101">
        <v>0</v>
      </c>
      <c r="L24" s="101"/>
    </row>
    <row r="25" spans="1:12" x14ac:dyDescent="0.3">
      <c r="A25" s="65" t="s">
        <v>354</v>
      </c>
      <c r="B25" s="59" t="s">
        <v>354</v>
      </c>
      <c r="C25" s="60"/>
      <c r="D25" s="60"/>
      <c r="E25" s="60"/>
      <c r="F25" s="60"/>
      <c r="G25" s="66" t="s">
        <v>354</v>
      </c>
      <c r="H25" s="102"/>
      <c r="I25" s="102"/>
      <c r="J25" s="102"/>
      <c r="K25" s="102"/>
      <c r="L25" s="102"/>
    </row>
    <row r="26" spans="1:12" x14ac:dyDescent="0.3">
      <c r="A26" s="54" t="s">
        <v>387</v>
      </c>
      <c r="B26" s="59" t="s">
        <v>354</v>
      </c>
      <c r="C26" s="60"/>
      <c r="D26" s="55" t="s">
        <v>388</v>
      </c>
      <c r="E26" s="56"/>
      <c r="F26" s="56"/>
      <c r="G26" s="56"/>
      <c r="H26" s="100">
        <v>111565.25</v>
      </c>
      <c r="I26" s="100">
        <v>317689.65999999997</v>
      </c>
      <c r="J26" s="100">
        <v>361911.2</v>
      </c>
      <c r="K26" s="100">
        <v>67343.710000000006</v>
      </c>
      <c r="L26" s="100"/>
    </row>
    <row r="27" spans="1:12" x14ac:dyDescent="0.3">
      <c r="A27" s="54" t="s">
        <v>389</v>
      </c>
      <c r="B27" s="59" t="s">
        <v>354</v>
      </c>
      <c r="C27" s="60"/>
      <c r="D27" s="60"/>
      <c r="E27" s="55" t="s">
        <v>390</v>
      </c>
      <c r="F27" s="56"/>
      <c r="G27" s="56"/>
      <c r="H27" s="100">
        <v>97767.95</v>
      </c>
      <c r="I27" s="100">
        <v>317689.65999999997</v>
      </c>
      <c r="J27" s="100">
        <v>357262.11</v>
      </c>
      <c r="K27" s="100">
        <v>58195.5</v>
      </c>
      <c r="L27" s="100"/>
    </row>
    <row r="28" spans="1:12" x14ac:dyDescent="0.3">
      <c r="A28" s="54" t="s">
        <v>391</v>
      </c>
      <c r="B28" s="59" t="s">
        <v>354</v>
      </c>
      <c r="C28" s="60"/>
      <c r="D28" s="60"/>
      <c r="E28" s="60"/>
      <c r="F28" s="55" t="s">
        <v>390</v>
      </c>
      <c r="G28" s="56"/>
      <c r="H28" s="100">
        <v>97767.95</v>
      </c>
      <c r="I28" s="100">
        <v>317689.65999999997</v>
      </c>
      <c r="J28" s="100">
        <v>357262.11</v>
      </c>
      <c r="K28" s="100">
        <v>58195.5</v>
      </c>
      <c r="L28" s="100"/>
    </row>
    <row r="29" spans="1:12" x14ac:dyDescent="0.3">
      <c r="A29" s="61" t="s">
        <v>392</v>
      </c>
      <c r="B29" s="59" t="s">
        <v>354</v>
      </c>
      <c r="C29" s="60"/>
      <c r="D29" s="60"/>
      <c r="E29" s="60"/>
      <c r="F29" s="60"/>
      <c r="G29" s="62" t="s">
        <v>393</v>
      </c>
      <c r="H29" s="101">
        <v>9881.81</v>
      </c>
      <c r="I29" s="101">
        <v>121.2</v>
      </c>
      <c r="J29" s="101">
        <v>0</v>
      </c>
      <c r="K29" s="101">
        <v>10003.01</v>
      </c>
      <c r="L29" s="101"/>
    </row>
    <row r="30" spans="1:12" x14ac:dyDescent="0.3">
      <c r="A30" s="61" t="s">
        <v>394</v>
      </c>
      <c r="B30" s="59" t="s">
        <v>354</v>
      </c>
      <c r="C30" s="60"/>
      <c r="D30" s="60"/>
      <c r="E30" s="60"/>
      <c r="F30" s="60"/>
      <c r="G30" s="62" t="s">
        <v>395</v>
      </c>
      <c r="H30" s="101">
        <v>67002.75</v>
      </c>
      <c r="I30" s="101">
        <v>25553.22</v>
      </c>
      <c r="J30" s="101">
        <v>73450.5</v>
      </c>
      <c r="K30" s="101">
        <v>19105.47</v>
      </c>
      <c r="L30" s="101"/>
    </row>
    <row r="31" spans="1:12" x14ac:dyDescent="0.3">
      <c r="A31" s="61" t="s">
        <v>396</v>
      </c>
      <c r="B31" s="59" t="s">
        <v>354</v>
      </c>
      <c r="C31" s="60"/>
      <c r="D31" s="60"/>
      <c r="E31" s="60"/>
      <c r="F31" s="60"/>
      <c r="G31" s="62" t="s">
        <v>397</v>
      </c>
      <c r="H31" s="101">
        <v>19498.48</v>
      </c>
      <c r="I31" s="101">
        <v>6000</v>
      </c>
      <c r="J31" s="101">
        <v>4290.8999999999996</v>
      </c>
      <c r="K31" s="101">
        <v>21207.58</v>
      </c>
      <c r="L31" s="101"/>
    </row>
    <row r="32" spans="1:12" x14ac:dyDescent="0.3">
      <c r="A32" s="61" t="s">
        <v>398</v>
      </c>
      <c r="B32" s="59" t="s">
        <v>354</v>
      </c>
      <c r="C32" s="60"/>
      <c r="D32" s="60"/>
      <c r="E32" s="60"/>
      <c r="F32" s="60"/>
      <c r="G32" s="62" t="s">
        <v>399</v>
      </c>
      <c r="H32" s="101">
        <v>0</v>
      </c>
      <c r="I32" s="101">
        <v>37394.870000000003</v>
      </c>
      <c r="J32" s="101">
        <v>37394.870000000003</v>
      </c>
      <c r="K32" s="101">
        <v>0</v>
      </c>
      <c r="L32" s="101"/>
    </row>
    <row r="33" spans="1:12" x14ac:dyDescent="0.3">
      <c r="A33" s="61" t="s">
        <v>400</v>
      </c>
      <c r="B33" s="59" t="s">
        <v>354</v>
      </c>
      <c r="C33" s="60"/>
      <c r="D33" s="60"/>
      <c r="E33" s="60"/>
      <c r="F33" s="60"/>
      <c r="G33" s="62" t="s">
        <v>401</v>
      </c>
      <c r="H33" s="101">
        <v>1384.91</v>
      </c>
      <c r="I33" s="101">
        <v>0</v>
      </c>
      <c r="J33" s="101">
        <v>985</v>
      </c>
      <c r="K33" s="101">
        <v>399.91</v>
      </c>
      <c r="L33" s="101"/>
    </row>
    <row r="34" spans="1:12" x14ac:dyDescent="0.3">
      <c r="A34" s="61" t="s">
        <v>402</v>
      </c>
      <c r="B34" s="59" t="s">
        <v>354</v>
      </c>
      <c r="C34" s="60"/>
      <c r="D34" s="60"/>
      <c r="E34" s="60"/>
      <c r="F34" s="60"/>
      <c r="G34" s="62" t="s">
        <v>403</v>
      </c>
      <c r="H34" s="101">
        <v>0</v>
      </c>
      <c r="I34" s="101">
        <v>248620.37</v>
      </c>
      <c r="J34" s="101">
        <v>241140.84</v>
      </c>
      <c r="K34" s="101">
        <v>7479.53</v>
      </c>
      <c r="L34" s="101"/>
    </row>
    <row r="35" spans="1:12" x14ac:dyDescent="0.3">
      <c r="A35" s="65" t="s">
        <v>354</v>
      </c>
      <c r="B35" s="59" t="s">
        <v>354</v>
      </c>
      <c r="C35" s="60"/>
      <c r="D35" s="60"/>
      <c r="E35" s="60"/>
      <c r="F35" s="60"/>
      <c r="G35" s="66" t="s">
        <v>354</v>
      </c>
      <c r="H35" s="102"/>
      <c r="I35" s="102"/>
      <c r="J35" s="102"/>
      <c r="K35" s="102"/>
      <c r="L35" s="102"/>
    </row>
    <row r="36" spans="1:12" x14ac:dyDescent="0.3">
      <c r="A36" s="54" t="s">
        <v>406</v>
      </c>
      <c r="B36" s="59" t="s">
        <v>354</v>
      </c>
      <c r="C36" s="60"/>
      <c r="D36" s="60"/>
      <c r="E36" s="55" t="s">
        <v>407</v>
      </c>
      <c r="F36" s="56"/>
      <c r="G36" s="56"/>
      <c r="H36" s="100">
        <v>13797.3</v>
      </c>
      <c r="I36" s="100">
        <v>0</v>
      </c>
      <c r="J36" s="100">
        <v>4649.09</v>
      </c>
      <c r="K36" s="100">
        <v>9148.2099999999991</v>
      </c>
      <c r="L36" s="100"/>
    </row>
    <row r="37" spans="1:12" x14ac:dyDescent="0.3">
      <c r="A37" s="54" t="s">
        <v>408</v>
      </c>
      <c r="B37" s="59" t="s">
        <v>354</v>
      </c>
      <c r="C37" s="60"/>
      <c r="D37" s="60"/>
      <c r="E37" s="60"/>
      <c r="F37" s="55" t="s">
        <v>407</v>
      </c>
      <c r="G37" s="56"/>
      <c r="H37" s="100">
        <v>13797.3</v>
      </c>
      <c r="I37" s="100">
        <v>0</v>
      </c>
      <c r="J37" s="100">
        <v>4649.09</v>
      </c>
      <c r="K37" s="100">
        <v>9148.2099999999991</v>
      </c>
      <c r="L37" s="100"/>
    </row>
    <row r="38" spans="1:12" x14ac:dyDescent="0.3">
      <c r="A38" s="61" t="s">
        <v>409</v>
      </c>
      <c r="B38" s="59" t="s">
        <v>354</v>
      </c>
      <c r="C38" s="60"/>
      <c r="D38" s="60"/>
      <c r="E38" s="60"/>
      <c r="F38" s="60"/>
      <c r="G38" s="62" t="s">
        <v>410</v>
      </c>
      <c r="H38" s="101">
        <v>13797.3</v>
      </c>
      <c r="I38" s="101">
        <v>0</v>
      </c>
      <c r="J38" s="101">
        <v>4649.09</v>
      </c>
      <c r="K38" s="101">
        <v>9148.2099999999991</v>
      </c>
      <c r="L38" s="101"/>
    </row>
    <row r="39" spans="1:12" x14ac:dyDescent="0.3">
      <c r="A39" s="65" t="s">
        <v>354</v>
      </c>
      <c r="B39" s="59" t="s">
        <v>354</v>
      </c>
      <c r="C39" s="60"/>
      <c r="D39" s="60"/>
      <c r="E39" s="60"/>
      <c r="F39" s="60"/>
      <c r="G39" s="66" t="s">
        <v>354</v>
      </c>
      <c r="H39" s="102"/>
      <c r="I39" s="102"/>
      <c r="J39" s="102"/>
      <c r="K39" s="102"/>
      <c r="L39" s="102"/>
    </row>
    <row r="40" spans="1:12" x14ac:dyDescent="0.3">
      <c r="A40" s="54" t="s">
        <v>413</v>
      </c>
      <c r="B40" s="58" t="s">
        <v>354</v>
      </c>
      <c r="C40" s="55" t="s">
        <v>414</v>
      </c>
      <c r="D40" s="56"/>
      <c r="E40" s="56"/>
      <c r="F40" s="56"/>
      <c r="G40" s="56"/>
      <c r="H40" s="100">
        <v>13153246.369999999</v>
      </c>
      <c r="I40" s="100">
        <v>1090692.17</v>
      </c>
      <c r="J40" s="100">
        <v>369496.91</v>
      </c>
      <c r="K40" s="100">
        <v>13874441.630000001</v>
      </c>
      <c r="L40" s="100"/>
    </row>
    <row r="41" spans="1:12" x14ac:dyDescent="0.3">
      <c r="A41" s="54" t="s">
        <v>415</v>
      </c>
      <c r="B41" s="59" t="s">
        <v>354</v>
      </c>
      <c r="C41" s="60"/>
      <c r="D41" s="55" t="s">
        <v>416</v>
      </c>
      <c r="E41" s="56"/>
      <c r="F41" s="56"/>
      <c r="G41" s="56"/>
      <c r="H41" s="100">
        <v>13153246.369999999</v>
      </c>
      <c r="I41" s="100">
        <v>1090692.17</v>
      </c>
      <c r="J41" s="100">
        <v>369496.91</v>
      </c>
      <c r="K41" s="100">
        <v>13874441.630000001</v>
      </c>
      <c r="L41" s="100"/>
    </row>
    <row r="42" spans="1:12" x14ac:dyDescent="0.3">
      <c r="A42" s="54" t="s">
        <v>417</v>
      </c>
      <c r="B42" s="59" t="s">
        <v>354</v>
      </c>
      <c r="C42" s="60"/>
      <c r="D42" s="60"/>
      <c r="E42" s="55" t="s">
        <v>418</v>
      </c>
      <c r="F42" s="56"/>
      <c r="G42" s="56"/>
      <c r="H42" s="100">
        <v>1930225.44</v>
      </c>
      <c r="I42" s="100">
        <v>0</v>
      </c>
      <c r="J42" s="100">
        <v>2000</v>
      </c>
      <c r="K42" s="100">
        <v>1928225.44</v>
      </c>
      <c r="L42" s="100"/>
    </row>
    <row r="43" spans="1:12" x14ac:dyDescent="0.3">
      <c r="A43" s="54" t="s">
        <v>419</v>
      </c>
      <c r="B43" s="59" t="s">
        <v>354</v>
      </c>
      <c r="C43" s="60"/>
      <c r="D43" s="60"/>
      <c r="E43" s="60"/>
      <c r="F43" s="55" t="s">
        <v>418</v>
      </c>
      <c r="G43" s="56"/>
      <c r="H43" s="100">
        <v>1930225.44</v>
      </c>
      <c r="I43" s="100">
        <v>0</v>
      </c>
      <c r="J43" s="100">
        <v>2000</v>
      </c>
      <c r="K43" s="100">
        <v>1928225.44</v>
      </c>
      <c r="L43" s="100"/>
    </row>
    <row r="44" spans="1:12" x14ac:dyDescent="0.3">
      <c r="A44" s="61" t="s">
        <v>420</v>
      </c>
      <c r="B44" s="59" t="s">
        <v>354</v>
      </c>
      <c r="C44" s="60"/>
      <c r="D44" s="60"/>
      <c r="E44" s="60"/>
      <c r="F44" s="60"/>
      <c r="G44" s="62" t="s">
        <v>421</v>
      </c>
      <c r="H44" s="101">
        <v>181970</v>
      </c>
      <c r="I44" s="101">
        <v>0</v>
      </c>
      <c r="J44" s="101">
        <v>2000</v>
      </c>
      <c r="K44" s="101">
        <v>179970</v>
      </c>
      <c r="L44" s="101"/>
    </row>
    <row r="45" spans="1:12" x14ac:dyDescent="0.3">
      <c r="A45" s="61" t="s">
        <v>422</v>
      </c>
      <c r="B45" s="59" t="s">
        <v>354</v>
      </c>
      <c r="C45" s="60"/>
      <c r="D45" s="60"/>
      <c r="E45" s="60"/>
      <c r="F45" s="60"/>
      <c r="G45" s="62" t="s">
        <v>423</v>
      </c>
      <c r="H45" s="101">
        <v>176360.55</v>
      </c>
      <c r="I45" s="101">
        <v>0</v>
      </c>
      <c r="J45" s="101">
        <v>0</v>
      </c>
      <c r="K45" s="101">
        <v>176360.55</v>
      </c>
      <c r="L45" s="101"/>
    </row>
    <row r="46" spans="1:12" x14ac:dyDescent="0.3">
      <c r="A46" s="61" t="s">
        <v>424</v>
      </c>
      <c r="B46" s="59" t="s">
        <v>354</v>
      </c>
      <c r="C46" s="60"/>
      <c r="D46" s="60"/>
      <c r="E46" s="60"/>
      <c r="F46" s="60"/>
      <c r="G46" s="62" t="s">
        <v>425</v>
      </c>
      <c r="H46" s="101">
        <v>75546.350000000006</v>
      </c>
      <c r="I46" s="101">
        <v>0</v>
      </c>
      <c r="J46" s="101">
        <v>0</v>
      </c>
      <c r="K46" s="101">
        <v>75546.350000000006</v>
      </c>
      <c r="L46" s="101"/>
    </row>
    <row r="47" spans="1:12" x14ac:dyDescent="0.3">
      <c r="A47" s="61" t="s">
        <v>426</v>
      </c>
      <c r="B47" s="59" t="s">
        <v>354</v>
      </c>
      <c r="C47" s="60"/>
      <c r="D47" s="60"/>
      <c r="E47" s="60"/>
      <c r="F47" s="60"/>
      <c r="G47" s="62" t="s">
        <v>427</v>
      </c>
      <c r="H47" s="101">
        <v>1375269.54</v>
      </c>
      <c r="I47" s="101">
        <v>0</v>
      </c>
      <c r="J47" s="101">
        <v>0</v>
      </c>
      <c r="K47" s="101">
        <v>1375269.54</v>
      </c>
      <c r="L47" s="101"/>
    </row>
    <row r="48" spans="1:12" x14ac:dyDescent="0.3">
      <c r="A48" s="61" t="s">
        <v>428</v>
      </c>
      <c r="B48" s="59" t="s">
        <v>354</v>
      </c>
      <c r="C48" s="60"/>
      <c r="D48" s="60"/>
      <c r="E48" s="60"/>
      <c r="F48" s="60"/>
      <c r="G48" s="62" t="s">
        <v>429</v>
      </c>
      <c r="H48" s="101">
        <v>121079</v>
      </c>
      <c r="I48" s="101">
        <v>0</v>
      </c>
      <c r="J48" s="101">
        <v>0</v>
      </c>
      <c r="K48" s="101">
        <v>121079</v>
      </c>
      <c r="L48" s="101"/>
    </row>
    <row r="49" spans="1:12" x14ac:dyDescent="0.3">
      <c r="A49" s="65" t="s">
        <v>354</v>
      </c>
      <c r="B49" s="59" t="s">
        <v>354</v>
      </c>
      <c r="C49" s="60"/>
      <c r="D49" s="60"/>
      <c r="E49" s="60"/>
      <c r="F49" s="60"/>
      <c r="G49" s="66" t="s">
        <v>354</v>
      </c>
      <c r="H49" s="102"/>
      <c r="I49" s="102"/>
      <c r="J49" s="102"/>
      <c r="K49" s="102"/>
      <c r="L49" s="102"/>
    </row>
    <row r="50" spans="1:12" x14ac:dyDescent="0.3">
      <c r="A50" s="54" t="s">
        <v>430</v>
      </c>
      <c r="B50" s="59" t="s">
        <v>354</v>
      </c>
      <c r="C50" s="60"/>
      <c r="D50" s="60"/>
      <c r="E50" s="55" t="s">
        <v>431</v>
      </c>
      <c r="F50" s="56"/>
      <c r="G50" s="56"/>
      <c r="H50" s="100">
        <v>-1930225.44</v>
      </c>
      <c r="I50" s="100">
        <v>2000</v>
      </c>
      <c r="J50" s="100">
        <v>0</v>
      </c>
      <c r="K50" s="100">
        <v>-1928225.44</v>
      </c>
      <c r="L50" s="100"/>
    </row>
    <row r="51" spans="1:12" x14ac:dyDescent="0.3">
      <c r="A51" s="54" t="s">
        <v>432</v>
      </c>
      <c r="B51" s="59" t="s">
        <v>354</v>
      </c>
      <c r="C51" s="60"/>
      <c r="D51" s="60"/>
      <c r="E51" s="60"/>
      <c r="F51" s="55" t="s">
        <v>431</v>
      </c>
      <c r="G51" s="56"/>
      <c r="H51" s="100">
        <v>-1930225.44</v>
      </c>
      <c r="I51" s="100">
        <v>2000</v>
      </c>
      <c r="J51" s="100">
        <v>0</v>
      </c>
      <c r="K51" s="100">
        <v>-1928225.44</v>
      </c>
      <c r="L51" s="100"/>
    </row>
    <row r="52" spans="1:12" x14ac:dyDescent="0.3">
      <c r="A52" s="61" t="s">
        <v>433</v>
      </c>
      <c r="B52" s="59" t="s">
        <v>354</v>
      </c>
      <c r="C52" s="60"/>
      <c r="D52" s="60"/>
      <c r="E52" s="60"/>
      <c r="F52" s="60"/>
      <c r="G52" s="62" t="s">
        <v>434</v>
      </c>
      <c r="H52" s="101">
        <v>-176360.55</v>
      </c>
      <c r="I52" s="101">
        <v>0</v>
      </c>
      <c r="J52" s="101">
        <v>0</v>
      </c>
      <c r="K52" s="101">
        <v>-176360.55</v>
      </c>
      <c r="L52" s="101"/>
    </row>
    <row r="53" spans="1:12" x14ac:dyDescent="0.3">
      <c r="A53" s="61" t="s">
        <v>435</v>
      </c>
      <c r="B53" s="59" t="s">
        <v>354</v>
      </c>
      <c r="C53" s="60"/>
      <c r="D53" s="60"/>
      <c r="E53" s="60"/>
      <c r="F53" s="60"/>
      <c r="G53" s="62" t="s">
        <v>436</v>
      </c>
      <c r="H53" s="101">
        <v>-75546.350000000006</v>
      </c>
      <c r="I53" s="101">
        <v>0</v>
      </c>
      <c r="J53" s="101">
        <v>0</v>
      </c>
      <c r="K53" s="101">
        <v>-75546.350000000006</v>
      </c>
      <c r="L53" s="101"/>
    </row>
    <row r="54" spans="1:12" x14ac:dyDescent="0.3">
      <c r="A54" s="61" t="s">
        <v>437</v>
      </c>
      <c r="B54" s="59" t="s">
        <v>354</v>
      </c>
      <c r="C54" s="60"/>
      <c r="D54" s="60"/>
      <c r="E54" s="60"/>
      <c r="F54" s="60"/>
      <c r="G54" s="62" t="s">
        <v>438</v>
      </c>
      <c r="H54" s="101">
        <v>-1375269.54</v>
      </c>
      <c r="I54" s="101">
        <v>0</v>
      </c>
      <c r="J54" s="101">
        <v>0</v>
      </c>
      <c r="K54" s="101">
        <v>-1375269.54</v>
      </c>
      <c r="L54" s="101"/>
    </row>
    <row r="55" spans="1:12" x14ac:dyDescent="0.3">
      <c r="A55" s="61" t="s">
        <v>439</v>
      </c>
      <c r="B55" s="59" t="s">
        <v>354</v>
      </c>
      <c r="C55" s="60"/>
      <c r="D55" s="60"/>
      <c r="E55" s="60"/>
      <c r="F55" s="60"/>
      <c r="G55" s="62" t="s">
        <v>440</v>
      </c>
      <c r="H55" s="101">
        <v>-181970</v>
      </c>
      <c r="I55" s="101">
        <v>2000</v>
      </c>
      <c r="J55" s="101">
        <v>0</v>
      </c>
      <c r="K55" s="101">
        <v>-179970</v>
      </c>
      <c r="L55" s="101"/>
    </row>
    <row r="56" spans="1:12" x14ac:dyDescent="0.3">
      <c r="A56" s="61" t="s">
        <v>441</v>
      </c>
      <c r="B56" s="59" t="s">
        <v>354</v>
      </c>
      <c r="C56" s="60"/>
      <c r="D56" s="60"/>
      <c r="E56" s="60"/>
      <c r="F56" s="60"/>
      <c r="G56" s="62" t="s">
        <v>442</v>
      </c>
      <c r="H56" s="101">
        <v>-121079</v>
      </c>
      <c r="I56" s="101">
        <v>0</v>
      </c>
      <c r="J56" s="101">
        <v>0</v>
      </c>
      <c r="K56" s="101">
        <v>-121079</v>
      </c>
      <c r="L56" s="101"/>
    </row>
    <row r="57" spans="1:12" x14ac:dyDescent="0.3">
      <c r="A57" s="65" t="s">
        <v>354</v>
      </c>
      <c r="B57" s="59" t="s">
        <v>354</v>
      </c>
      <c r="C57" s="60"/>
      <c r="D57" s="60"/>
      <c r="E57" s="60"/>
      <c r="F57" s="60"/>
      <c r="G57" s="66" t="s">
        <v>354</v>
      </c>
      <c r="H57" s="102"/>
      <c r="I57" s="102"/>
      <c r="J57" s="102"/>
      <c r="K57" s="102"/>
      <c r="L57" s="102"/>
    </row>
    <row r="58" spans="1:12" x14ac:dyDescent="0.3">
      <c r="A58" s="54" t="s">
        <v>443</v>
      </c>
      <c r="B58" s="59" t="s">
        <v>354</v>
      </c>
      <c r="C58" s="60"/>
      <c r="D58" s="60"/>
      <c r="E58" s="55" t="s">
        <v>444</v>
      </c>
      <c r="F58" s="56"/>
      <c r="G58" s="56"/>
      <c r="H58" s="100">
        <v>29152260.600000001</v>
      </c>
      <c r="I58" s="100">
        <v>1060911.1299999999</v>
      </c>
      <c r="J58" s="100">
        <v>35790.49</v>
      </c>
      <c r="K58" s="100">
        <v>30177381.239999998</v>
      </c>
      <c r="L58" s="100"/>
    </row>
    <row r="59" spans="1:12" x14ac:dyDescent="0.3">
      <c r="A59" s="54" t="s">
        <v>445</v>
      </c>
      <c r="B59" s="59" t="s">
        <v>354</v>
      </c>
      <c r="C59" s="60"/>
      <c r="D59" s="60"/>
      <c r="E59" s="60"/>
      <c r="F59" s="55" t="s">
        <v>444</v>
      </c>
      <c r="G59" s="56"/>
      <c r="H59" s="100">
        <v>29152260.600000001</v>
      </c>
      <c r="I59" s="100">
        <v>1060911.1299999999</v>
      </c>
      <c r="J59" s="100">
        <v>35790.49</v>
      </c>
      <c r="K59" s="100">
        <v>30177381.239999998</v>
      </c>
      <c r="L59" s="100"/>
    </row>
    <row r="60" spans="1:12" x14ac:dyDescent="0.3">
      <c r="A60" s="61" t="s">
        <v>446</v>
      </c>
      <c r="B60" s="59" t="s">
        <v>354</v>
      </c>
      <c r="C60" s="60"/>
      <c r="D60" s="60"/>
      <c r="E60" s="60"/>
      <c r="F60" s="60"/>
      <c r="G60" s="62" t="s">
        <v>427</v>
      </c>
      <c r="H60" s="101">
        <v>319785.2</v>
      </c>
      <c r="I60" s="101">
        <v>0</v>
      </c>
      <c r="J60" s="101">
        <v>25552.16</v>
      </c>
      <c r="K60" s="101">
        <v>294233.03999999998</v>
      </c>
      <c r="L60" s="101"/>
    </row>
    <row r="61" spans="1:12" x14ac:dyDescent="0.3">
      <c r="A61" s="61" t="s">
        <v>447</v>
      </c>
      <c r="B61" s="59" t="s">
        <v>354</v>
      </c>
      <c r="C61" s="60"/>
      <c r="D61" s="60"/>
      <c r="E61" s="60"/>
      <c r="F61" s="60"/>
      <c r="G61" s="62" t="s">
        <v>448</v>
      </c>
      <c r="H61" s="101">
        <v>178724.35</v>
      </c>
      <c r="I61" s="101">
        <v>0</v>
      </c>
      <c r="J61" s="101">
        <v>0</v>
      </c>
      <c r="K61" s="101">
        <v>178724.35</v>
      </c>
      <c r="L61" s="101"/>
    </row>
    <row r="62" spans="1:12" x14ac:dyDescent="0.3">
      <c r="A62" s="61" t="s">
        <v>449</v>
      </c>
      <c r="B62" s="59" t="s">
        <v>354</v>
      </c>
      <c r="C62" s="60"/>
      <c r="D62" s="60"/>
      <c r="E62" s="60"/>
      <c r="F62" s="60"/>
      <c r="G62" s="62" t="s">
        <v>450</v>
      </c>
      <c r="H62" s="101">
        <v>2371607.81</v>
      </c>
      <c r="I62" s="101">
        <v>0</v>
      </c>
      <c r="J62" s="101">
        <v>0</v>
      </c>
      <c r="K62" s="101">
        <v>2371607.81</v>
      </c>
      <c r="L62" s="101"/>
    </row>
    <row r="63" spans="1:12" x14ac:dyDescent="0.3">
      <c r="A63" s="61" t="s">
        <v>451</v>
      </c>
      <c r="B63" s="59" t="s">
        <v>354</v>
      </c>
      <c r="C63" s="60"/>
      <c r="D63" s="60"/>
      <c r="E63" s="60"/>
      <c r="F63" s="60"/>
      <c r="G63" s="62" t="s">
        <v>425</v>
      </c>
      <c r="H63" s="101">
        <v>2433243.11</v>
      </c>
      <c r="I63" s="101">
        <v>10820.45</v>
      </c>
      <c r="J63" s="101">
        <v>1239.33</v>
      </c>
      <c r="K63" s="101">
        <v>2442824.23</v>
      </c>
      <c r="L63" s="101"/>
    </row>
    <row r="64" spans="1:12" x14ac:dyDescent="0.3">
      <c r="A64" s="61" t="s">
        <v>452</v>
      </c>
      <c r="B64" s="59" t="s">
        <v>354</v>
      </c>
      <c r="C64" s="60"/>
      <c r="D64" s="60"/>
      <c r="E64" s="60"/>
      <c r="F64" s="60"/>
      <c r="G64" s="62" t="s">
        <v>423</v>
      </c>
      <c r="H64" s="101">
        <v>9987154.2599999998</v>
      </c>
      <c r="I64" s="101">
        <v>462846</v>
      </c>
      <c r="J64" s="101">
        <v>8999</v>
      </c>
      <c r="K64" s="101">
        <v>10441001.26</v>
      </c>
      <c r="L64" s="101"/>
    </row>
    <row r="65" spans="1:12" x14ac:dyDescent="0.3">
      <c r="A65" s="61" t="s">
        <v>453</v>
      </c>
      <c r="B65" s="59" t="s">
        <v>354</v>
      </c>
      <c r="C65" s="60"/>
      <c r="D65" s="60"/>
      <c r="E65" s="60"/>
      <c r="F65" s="60"/>
      <c r="G65" s="62" t="s">
        <v>454</v>
      </c>
      <c r="H65" s="101">
        <v>11793851.640000001</v>
      </c>
      <c r="I65" s="101">
        <v>548616.88</v>
      </c>
      <c r="J65" s="101">
        <v>0</v>
      </c>
      <c r="K65" s="101">
        <v>12342468.52</v>
      </c>
      <c r="L65" s="101"/>
    </row>
    <row r="66" spans="1:12" x14ac:dyDescent="0.3">
      <c r="A66" s="61" t="s">
        <v>455</v>
      </c>
      <c r="B66" s="59" t="s">
        <v>354</v>
      </c>
      <c r="C66" s="60"/>
      <c r="D66" s="60"/>
      <c r="E66" s="60"/>
      <c r="F66" s="60"/>
      <c r="G66" s="62" t="s">
        <v>456</v>
      </c>
      <c r="H66" s="101">
        <v>1623435.45</v>
      </c>
      <c r="I66" s="101">
        <v>32127.8</v>
      </c>
      <c r="J66" s="101">
        <v>0</v>
      </c>
      <c r="K66" s="101">
        <v>1655563.25</v>
      </c>
      <c r="L66" s="101"/>
    </row>
    <row r="67" spans="1:12" x14ac:dyDescent="0.3">
      <c r="A67" s="61" t="s">
        <v>457</v>
      </c>
      <c r="B67" s="59" t="s">
        <v>354</v>
      </c>
      <c r="C67" s="60"/>
      <c r="D67" s="60"/>
      <c r="E67" s="60"/>
      <c r="F67" s="60"/>
      <c r="G67" s="62" t="s">
        <v>458</v>
      </c>
      <c r="H67" s="101">
        <v>104202.72</v>
      </c>
      <c r="I67" s="101">
        <v>0</v>
      </c>
      <c r="J67" s="101">
        <v>0</v>
      </c>
      <c r="K67" s="101">
        <v>104202.72</v>
      </c>
      <c r="L67" s="101"/>
    </row>
    <row r="68" spans="1:12" x14ac:dyDescent="0.3">
      <c r="A68" s="61" t="s">
        <v>459</v>
      </c>
      <c r="B68" s="59" t="s">
        <v>354</v>
      </c>
      <c r="C68" s="60"/>
      <c r="D68" s="60"/>
      <c r="E68" s="60"/>
      <c r="F68" s="60"/>
      <c r="G68" s="62" t="s">
        <v>421</v>
      </c>
      <c r="H68" s="101">
        <v>280360.06</v>
      </c>
      <c r="I68" s="101">
        <v>0</v>
      </c>
      <c r="J68" s="101">
        <v>0</v>
      </c>
      <c r="K68" s="101">
        <v>280360.06</v>
      </c>
      <c r="L68" s="101"/>
    </row>
    <row r="69" spans="1:12" x14ac:dyDescent="0.3">
      <c r="A69" s="61" t="s">
        <v>460</v>
      </c>
      <c r="B69" s="59" t="s">
        <v>354</v>
      </c>
      <c r="C69" s="60"/>
      <c r="D69" s="60"/>
      <c r="E69" s="60"/>
      <c r="F69" s="60"/>
      <c r="G69" s="62" t="s">
        <v>461</v>
      </c>
      <c r="H69" s="101">
        <v>59896</v>
      </c>
      <c r="I69" s="101">
        <v>6500</v>
      </c>
      <c r="J69" s="101">
        <v>0</v>
      </c>
      <c r="K69" s="101">
        <v>66396</v>
      </c>
      <c r="L69" s="101"/>
    </row>
    <row r="70" spans="1:12" x14ac:dyDescent="0.3">
      <c r="A70" s="65" t="s">
        <v>354</v>
      </c>
      <c r="B70" s="59" t="s">
        <v>354</v>
      </c>
      <c r="C70" s="60"/>
      <c r="D70" s="60"/>
      <c r="E70" s="60"/>
      <c r="F70" s="60"/>
      <c r="G70" s="66" t="s">
        <v>354</v>
      </c>
      <c r="H70" s="102"/>
      <c r="I70" s="102"/>
      <c r="J70" s="102"/>
      <c r="K70" s="102"/>
      <c r="L70" s="102"/>
    </row>
    <row r="71" spans="1:12" x14ac:dyDescent="0.3">
      <c r="A71" s="54" t="s">
        <v>464</v>
      </c>
      <c r="B71" s="59" t="s">
        <v>354</v>
      </c>
      <c r="C71" s="60"/>
      <c r="D71" s="60"/>
      <c r="E71" s="55" t="s">
        <v>465</v>
      </c>
      <c r="F71" s="56"/>
      <c r="G71" s="56"/>
      <c r="H71" s="100">
        <v>-16042020.199999999</v>
      </c>
      <c r="I71" s="100">
        <v>27781.040000000001</v>
      </c>
      <c r="J71" s="100">
        <v>330894.71999999997</v>
      </c>
      <c r="K71" s="100">
        <v>-16345133.880000001</v>
      </c>
      <c r="L71" s="100"/>
    </row>
    <row r="72" spans="1:12" x14ac:dyDescent="0.3">
      <c r="A72" s="54" t="s">
        <v>466</v>
      </c>
      <c r="B72" s="59" t="s">
        <v>354</v>
      </c>
      <c r="C72" s="60"/>
      <c r="D72" s="60"/>
      <c r="E72" s="60"/>
      <c r="F72" s="55" t="s">
        <v>465</v>
      </c>
      <c r="G72" s="56"/>
      <c r="H72" s="100">
        <v>-16042020.199999999</v>
      </c>
      <c r="I72" s="100">
        <v>27781.040000000001</v>
      </c>
      <c r="J72" s="100">
        <v>330894.71999999997</v>
      </c>
      <c r="K72" s="100">
        <v>-16345133.880000001</v>
      </c>
      <c r="L72" s="100"/>
    </row>
    <row r="73" spans="1:12" x14ac:dyDescent="0.3">
      <c r="A73" s="61" t="s">
        <v>467</v>
      </c>
      <c r="B73" s="59" t="s">
        <v>354</v>
      </c>
      <c r="C73" s="60"/>
      <c r="D73" s="60"/>
      <c r="E73" s="60"/>
      <c r="F73" s="60"/>
      <c r="G73" s="62" t="s">
        <v>468</v>
      </c>
      <c r="H73" s="101">
        <v>-2371607.81</v>
      </c>
      <c r="I73" s="101">
        <v>0</v>
      </c>
      <c r="J73" s="101">
        <v>0</v>
      </c>
      <c r="K73" s="101">
        <v>-2371607.81</v>
      </c>
      <c r="L73" s="101"/>
    </row>
    <row r="74" spans="1:12" x14ac:dyDescent="0.3">
      <c r="A74" s="61" t="s">
        <v>469</v>
      </c>
      <c r="B74" s="59" t="s">
        <v>354</v>
      </c>
      <c r="C74" s="60"/>
      <c r="D74" s="60"/>
      <c r="E74" s="60"/>
      <c r="F74" s="60"/>
      <c r="G74" s="62" t="s">
        <v>434</v>
      </c>
      <c r="H74" s="101">
        <v>-2752071.61</v>
      </c>
      <c r="I74" s="101">
        <v>1000.96</v>
      </c>
      <c r="J74" s="101">
        <v>105028.36</v>
      </c>
      <c r="K74" s="101">
        <v>-2856099.01</v>
      </c>
      <c r="L74" s="101"/>
    </row>
    <row r="75" spans="1:12" x14ac:dyDescent="0.3">
      <c r="A75" s="61" t="s">
        <v>470</v>
      </c>
      <c r="B75" s="59" t="s">
        <v>354</v>
      </c>
      <c r="C75" s="60"/>
      <c r="D75" s="60"/>
      <c r="E75" s="60"/>
      <c r="F75" s="60"/>
      <c r="G75" s="62" t="s">
        <v>436</v>
      </c>
      <c r="H75" s="101">
        <v>-1346082.35</v>
      </c>
      <c r="I75" s="101">
        <v>1227.92</v>
      </c>
      <c r="J75" s="101">
        <v>11164.71</v>
      </c>
      <c r="K75" s="101">
        <v>-1356019.14</v>
      </c>
      <c r="L75" s="101"/>
    </row>
    <row r="76" spans="1:12" x14ac:dyDescent="0.3">
      <c r="A76" s="61" t="s">
        <v>471</v>
      </c>
      <c r="B76" s="59" t="s">
        <v>354</v>
      </c>
      <c r="C76" s="60"/>
      <c r="D76" s="60"/>
      <c r="E76" s="60"/>
      <c r="F76" s="60"/>
      <c r="G76" s="62" t="s">
        <v>438</v>
      </c>
      <c r="H76" s="101">
        <v>-319785.2</v>
      </c>
      <c r="I76" s="101">
        <v>25552.16</v>
      </c>
      <c r="J76" s="101">
        <v>0</v>
      </c>
      <c r="K76" s="101">
        <v>-294233.03999999998</v>
      </c>
      <c r="L76" s="101"/>
    </row>
    <row r="77" spans="1:12" x14ac:dyDescent="0.3">
      <c r="A77" s="61" t="s">
        <v>472</v>
      </c>
      <c r="B77" s="59" t="s">
        <v>354</v>
      </c>
      <c r="C77" s="60"/>
      <c r="D77" s="60"/>
      <c r="E77" s="60"/>
      <c r="F77" s="60"/>
      <c r="G77" s="62" t="s">
        <v>473</v>
      </c>
      <c r="H77" s="101">
        <v>-807454.52</v>
      </c>
      <c r="I77" s="101">
        <v>0</v>
      </c>
      <c r="J77" s="101">
        <v>14297.74</v>
      </c>
      <c r="K77" s="101">
        <v>-821752.26</v>
      </c>
      <c r="L77" s="101"/>
    </row>
    <row r="78" spans="1:12" x14ac:dyDescent="0.3">
      <c r="A78" s="61" t="s">
        <v>474</v>
      </c>
      <c r="B78" s="59" t="s">
        <v>354</v>
      </c>
      <c r="C78" s="60"/>
      <c r="D78" s="60"/>
      <c r="E78" s="60"/>
      <c r="F78" s="60"/>
      <c r="G78" s="62" t="s">
        <v>475</v>
      </c>
      <c r="H78" s="101">
        <v>-84175.35</v>
      </c>
      <c r="I78" s="101">
        <v>0</v>
      </c>
      <c r="J78" s="101">
        <v>799.34</v>
      </c>
      <c r="K78" s="101">
        <v>-84974.69</v>
      </c>
      <c r="L78" s="101"/>
    </row>
    <row r="79" spans="1:12" x14ac:dyDescent="0.3">
      <c r="A79" s="61" t="s">
        <v>476</v>
      </c>
      <c r="B79" s="59" t="s">
        <v>354</v>
      </c>
      <c r="C79" s="60"/>
      <c r="D79" s="60"/>
      <c r="E79" s="60"/>
      <c r="F79" s="60"/>
      <c r="G79" s="62" t="s">
        <v>477</v>
      </c>
      <c r="H79" s="101">
        <v>-7915704.0800000001</v>
      </c>
      <c r="I79" s="101">
        <v>0</v>
      </c>
      <c r="J79" s="101">
        <v>198038.87</v>
      </c>
      <c r="K79" s="101">
        <v>-8113742.9500000002</v>
      </c>
      <c r="L79" s="101"/>
    </row>
    <row r="80" spans="1:12" x14ac:dyDescent="0.3">
      <c r="A80" s="61" t="s">
        <v>478</v>
      </c>
      <c r="B80" s="59" t="s">
        <v>354</v>
      </c>
      <c r="C80" s="60"/>
      <c r="D80" s="60"/>
      <c r="E80" s="60"/>
      <c r="F80" s="60"/>
      <c r="G80" s="62" t="s">
        <v>479</v>
      </c>
      <c r="H80" s="101">
        <v>-158281.9</v>
      </c>
      <c r="I80" s="101">
        <v>0</v>
      </c>
      <c r="J80" s="101">
        <v>758.54</v>
      </c>
      <c r="K80" s="101">
        <v>-159040.44</v>
      </c>
      <c r="L80" s="101"/>
    </row>
    <row r="81" spans="1:12" x14ac:dyDescent="0.3">
      <c r="A81" s="61" t="s">
        <v>480</v>
      </c>
      <c r="B81" s="59" t="s">
        <v>354</v>
      </c>
      <c r="C81" s="60"/>
      <c r="D81" s="60"/>
      <c r="E81" s="60"/>
      <c r="F81" s="60"/>
      <c r="G81" s="62" t="s">
        <v>440</v>
      </c>
      <c r="H81" s="101">
        <v>-274172.21000000002</v>
      </c>
      <c r="I81" s="101">
        <v>0</v>
      </c>
      <c r="J81" s="101">
        <v>333.22</v>
      </c>
      <c r="K81" s="101">
        <v>-274505.43</v>
      </c>
      <c r="L81" s="101"/>
    </row>
    <row r="82" spans="1:12" x14ac:dyDescent="0.3">
      <c r="A82" s="61" t="s">
        <v>481</v>
      </c>
      <c r="B82" s="59" t="s">
        <v>354</v>
      </c>
      <c r="C82" s="60"/>
      <c r="D82" s="60"/>
      <c r="E82" s="60"/>
      <c r="F82" s="60"/>
      <c r="G82" s="62" t="s">
        <v>482</v>
      </c>
      <c r="H82" s="101">
        <v>-12685.17</v>
      </c>
      <c r="I82" s="101">
        <v>0</v>
      </c>
      <c r="J82" s="101">
        <v>473.94</v>
      </c>
      <c r="K82" s="101">
        <v>-13159.11</v>
      </c>
      <c r="L82" s="101"/>
    </row>
    <row r="83" spans="1:12" x14ac:dyDescent="0.3">
      <c r="A83" s="65" t="s">
        <v>354</v>
      </c>
      <c r="B83" s="59" t="s">
        <v>354</v>
      </c>
      <c r="C83" s="60"/>
      <c r="D83" s="60"/>
      <c r="E83" s="60"/>
      <c r="F83" s="60"/>
      <c r="G83" s="66" t="s">
        <v>354</v>
      </c>
      <c r="H83" s="102"/>
      <c r="I83" s="102"/>
      <c r="J83" s="102"/>
      <c r="K83" s="102"/>
      <c r="L83" s="102"/>
    </row>
    <row r="84" spans="1:12" x14ac:dyDescent="0.3">
      <c r="A84" s="54" t="s">
        <v>483</v>
      </c>
      <c r="B84" s="59" t="s">
        <v>354</v>
      </c>
      <c r="C84" s="60"/>
      <c r="D84" s="60"/>
      <c r="E84" s="55" t="s">
        <v>484</v>
      </c>
      <c r="F84" s="56"/>
      <c r="G84" s="56"/>
      <c r="H84" s="100">
        <v>241784.76</v>
      </c>
      <c r="I84" s="100">
        <v>0</v>
      </c>
      <c r="J84" s="100">
        <v>0</v>
      </c>
      <c r="K84" s="100">
        <v>241784.76</v>
      </c>
      <c r="L84" s="100"/>
    </row>
    <row r="85" spans="1:12" x14ac:dyDescent="0.3">
      <c r="A85" s="54" t="s">
        <v>485</v>
      </c>
      <c r="B85" s="59" t="s">
        <v>354</v>
      </c>
      <c r="C85" s="60"/>
      <c r="D85" s="60"/>
      <c r="E85" s="60"/>
      <c r="F85" s="55" t="s">
        <v>484</v>
      </c>
      <c r="G85" s="56"/>
      <c r="H85" s="100">
        <v>241784.76</v>
      </c>
      <c r="I85" s="100">
        <v>0</v>
      </c>
      <c r="J85" s="100">
        <v>0</v>
      </c>
      <c r="K85" s="100">
        <v>241784.76</v>
      </c>
      <c r="L85" s="100"/>
    </row>
    <row r="86" spans="1:12" x14ac:dyDescent="0.3">
      <c r="A86" s="61" t="s">
        <v>486</v>
      </c>
      <c r="B86" s="59" t="s">
        <v>354</v>
      </c>
      <c r="C86" s="60"/>
      <c r="D86" s="60"/>
      <c r="E86" s="60"/>
      <c r="F86" s="60"/>
      <c r="G86" s="62" t="s">
        <v>487</v>
      </c>
      <c r="H86" s="101">
        <v>241784.76</v>
      </c>
      <c r="I86" s="101">
        <v>0</v>
      </c>
      <c r="J86" s="101">
        <v>0</v>
      </c>
      <c r="K86" s="101">
        <v>241784.76</v>
      </c>
      <c r="L86" s="101"/>
    </row>
    <row r="87" spans="1:12" x14ac:dyDescent="0.3">
      <c r="A87" s="65" t="s">
        <v>354</v>
      </c>
      <c r="B87" s="59" t="s">
        <v>354</v>
      </c>
      <c r="C87" s="60"/>
      <c r="D87" s="60"/>
      <c r="E87" s="60"/>
      <c r="F87" s="60"/>
      <c r="G87" s="66" t="s">
        <v>354</v>
      </c>
      <c r="H87" s="102"/>
      <c r="I87" s="102"/>
      <c r="J87" s="102"/>
      <c r="K87" s="102"/>
      <c r="L87" s="102"/>
    </row>
    <row r="88" spans="1:12" x14ac:dyDescent="0.3">
      <c r="A88" s="54" t="s">
        <v>488</v>
      </c>
      <c r="B88" s="59" t="s">
        <v>354</v>
      </c>
      <c r="C88" s="60"/>
      <c r="D88" s="60"/>
      <c r="E88" s="55" t="s">
        <v>489</v>
      </c>
      <c r="F88" s="56"/>
      <c r="G88" s="56"/>
      <c r="H88" s="100">
        <v>-198778.79</v>
      </c>
      <c r="I88" s="100">
        <v>0</v>
      </c>
      <c r="J88" s="100">
        <v>811.7</v>
      </c>
      <c r="K88" s="100">
        <v>-199590.49</v>
      </c>
      <c r="L88" s="100"/>
    </row>
    <row r="89" spans="1:12" x14ac:dyDescent="0.3">
      <c r="A89" s="54" t="s">
        <v>490</v>
      </c>
      <c r="B89" s="59" t="s">
        <v>354</v>
      </c>
      <c r="C89" s="60"/>
      <c r="D89" s="60"/>
      <c r="E89" s="60"/>
      <c r="F89" s="55" t="s">
        <v>491</v>
      </c>
      <c r="G89" s="56"/>
      <c r="H89" s="100">
        <v>-198778.79</v>
      </c>
      <c r="I89" s="100">
        <v>0</v>
      </c>
      <c r="J89" s="100">
        <v>811.7</v>
      </c>
      <c r="K89" s="100">
        <v>-199590.49</v>
      </c>
      <c r="L89" s="100"/>
    </row>
    <row r="90" spans="1:12" x14ac:dyDescent="0.3">
      <c r="A90" s="61" t="s">
        <v>492</v>
      </c>
      <c r="B90" s="59" t="s">
        <v>354</v>
      </c>
      <c r="C90" s="60"/>
      <c r="D90" s="60"/>
      <c r="E90" s="60"/>
      <c r="F90" s="60"/>
      <c r="G90" s="62" t="s">
        <v>493</v>
      </c>
      <c r="H90" s="101">
        <v>-198778.79</v>
      </c>
      <c r="I90" s="101">
        <v>0</v>
      </c>
      <c r="J90" s="101">
        <v>811.7</v>
      </c>
      <c r="K90" s="101">
        <v>-199590.49</v>
      </c>
      <c r="L90" s="101"/>
    </row>
    <row r="91" spans="1:12" x14ac:dyDescent="0.3">
      <c r="A91" s="54" t="s">
        <v>354</v>
      </c>
      <c r="B91" s="59" t="s">
        <v>354</v>
      </c>
      <c r="C91" s="60"/>
      <c r="D91" s="60"/>
      <c r="E91" s="55" t="s">
        <v>354</v>
      </c>
      <c r="F91" s="56"/>
      <c r="G91" s="56"/>
      <c r="H91" s="99"/>
      <c r="I91" s="99"/>
      <c r="J91" s="99"/>
      <c r="K91" s="99"/>
      <c r="L91" s="99"/>
    </row>
    <row r="92" spans="1:12" x14ac:dyDescent="0.3">
      <c r="A92" s="54" t="s">
        <v>54</v>
      </c>
      <c r="B92" s="55" t="s">
        <v>494</v>
      </c>
      <c r="C92" s="56"/>
      <c r="D92" s="56"/>
      <c r="E92" s="56"/>
      <c r="F92" s="56"/>
      <c r="G92" s="56"/>
      <c r="H92" s="100">
        <v>45104604.399999999</v>
      </c>
      <c r="I92" s="100">
        <v>17683321.140000001</v>
      </c>
      <c r="J92" s="100">
        <v>19422636.239999998</v>
      </c>
      <c r="K92" s="100">
        <v>46843919.5</v>
      </c>
      <c r="L92" s="100"/>
    </row>
    <row r="93" spans="1:12" x14ac:dyDescent="0.3">
      <c r="A93" s="54" t="s">
        <v>495</v>
      </c>
      <c r="B93" s="58" t="s">
        <v>354</v>
      </c>
      <c r="C93" s="55" t="s">
        <v>496</v>
      </c>
      <c r="D93" s="56"/>
      <c r="E93" s="56"/>
      <c r="F93" s="56"/>
      <c r="G93" s="56"/>
      <c r="H93" s="100">
        <v>31567912.359999999</v>
      </c>
      <c r="I93" s="100">
        <v>17682998.719999999</v>
      </c>
      <c r="J93" s="100">
        <v>18649400.73</v>
      </c>
      <c r="K93" s="100">
        <v>32534314.370000001</v>
      </c>
      <c r="L93" s="100"/>
    </row>
    <row r="94" spans="1:12" x14ac:dyDescent="0.3">
      <c r="A94" s="54" t="s">
        <v>497</v>
      </c>
      <c r="B94" s="59" t="s">
        <v>354</v>
      </c>
      <c r="C94" s="60"/>
      <c r="D94" s="55" t="s">
        <v>498</v>
      </c>
      <c r="E94" s="56"/>
      <c r="F94" s="56"/>
      <c r="G94" s="56"/>
      <c r="H94" s="100">
        <v>9784318.8399999999</v>
      </c>
      <c r="I94" s="100">
        <v>12282187.529999999</v>
      </c>
      <c r="J94" s="100">
        <v>10307127.48</v>
      </c>
      <c r="K94" s="100">
        <v>7809258.79</v>
      </c>
      <c r="L94" s="100"/>
    </row>
    <row r="95" spans="1:12" x14ac:dyDescent="0.3">
      <c r="A95" s="54" t="s">
        <v>499</v>
      </c>
      <c r="B95" s="59" t="s">
        <v>354</v>
      </c>
      <c r="C95" s="60"/>
      <c r="D95" s="60"/>
      <c r="E95" s="55" t="s">
        <v>500</v>
      </c>
      <c r="F95" s="56"/>
      <c r="G95" s="56"/>
      <c r="H95" s="100">
        <v>4502966.79</v>
      </c>
      <c r="I95" s="100">
        <v>6766009.7699999996</v>
      </c>
      <c r="J95" s="100">
        <v>7020416.8700000001</v>
      </c>
      <c r="K95" s="100">
        <v>4757373.8899999997</v>
      </c>
      <c r="L95" s="100"/>
    </row>
    <row r="96" spans="1:12" x14ac:dyDescent="0.3">
      <c r="A96" s="54" t="s">
        <v>501</v>
      </c>
      <c r="B96" s="59" t="s">
        <v>354</v>
      </c>
      <c r="C96" s="60"/>
      <c r="D96" s="60"/>
      <c r="E96" s="60"/>
      <c r="F96" s="55" t="s">
        <v>500</v>
      </c>
      <c r="G96" s="56"/>
      <c r="H96" s="100">
        <v>4502966.79</v>
      </c>
      <c r="I96" s="100">
        <v>6766009.7699999996</v>
      </c>
      <c r="J96" s="100">
        <v>7020416.8700000001</v>
      </c>
      <c r="K96" s="100">
        <v>4757373.8899999997</v>
      </c>
      <c r="L96" s="100"/>
    </row>
    <row r="97" spans="1:12" x14ac:dyDescent="0.3">
      <c r="A97" s="61" t="s">
        <v>502</v>
      </c>
      <c r="B97" s="59" t="s">
        <v>354</v>
      </c>
      <c r="C97" s="60"/>
      <c r="D97" s="60"/>
      <c r="E97" s="60"/>
      <c r="F97" s="60"/>
      <c r="G97" s="62" t="s">
        <v>503</v>
      </c>
      <c r="H97" s="101">
        <v>757.74</v>
      </c>
      <c r="I97" s="101">
        <v>1878449.14</v>
      </c>
      <c r="J97" s="101">
        <v>1878305.43</v>
      </c>
      <c r="K97" s="101">
        <v>614.03</v>
      </c>
      <c r="L97" s="101"/>
    </row>
    <row r="98" spans="1:12" x14ac:dyDescent="0.3">
      <c r="A98" s="61" t="s">
        <v>504</v>
      </c>
      <c r="B98" s="59" t="s">
        <v>354</v>
      </c>
      <c r="C98" s="60"/>
      <c r="D98" s="60"/>
      <c r="E98" s="60"/>
      <c r="F98" s="60"/>
      <c r="G98" s="62" t="s">
        <v>505</v>
      </c>
      <c r="H98" s="101">
        <v>2856605.87</v>
      </c>
      <c r="I98" s="101">
        <v>2856605.87</v>
      </c>
      <c r="J98" s="101">
        <v>2951106.74</v>
      </c>
      <c r="K98" s="101">
        <v>2951106.74</v>
      </c>
      <c r="L98" s="101"/>
    </row>
    <row r="99" spans="1:12" x14ac:dyDescent="0.3">
      <c r="A99" s="61" t="s">
        <v>506</v>
      </c>
      <c r="B99" s="59" t="s">
        <v>354</v>
      </c>
      <c r="C99" s="60"/>
      <c r="D99" s="60"/>
      <c r="E99" s="60"/>
      <c r="F99" s="60"/>
      <c r="G99" s="62" t="s">
        <v>507</v>
      </c>
      <c r="H99" s="101">
        <v>1454974.2</v>
      </c>
      <c r="I99" s="101">
        <v>1454974.2</v>
      </c>
      <c r="J99" s="101">
        <v>1614275.39</v>
      </c>
      <c r="K99" s="101">
        <v>1614275.39</v>
      </c>
      <c r="L99" s="101"/>
    </row>
    <row r="100" spans="1:12" x14ac:dyDescent="0.3">
      <c r="A100" s="61" t="s">
        <v>508</v>
      </c>
      <c r="B100" s="59" t="s">
        <v>354</v>
      </c>
      <c r="C100" s="60"/>
      <c r="D100" s="60"/>
      <c r="E100" s="60"/>
      <c r="F100" s="60"/>
      <c r="G100" s="62" t="s">
        <v>509</v>
      </c>
      <c r="H100" s="101">
        <v>0</v>
      </c>
      <c r="I100" s="101">
        <v>5544.51</v>
      </c>
      <c r="J100" s="101">
        <v>5544.51</v>
      </c>
      <c r="K100" s="101">
        <v>0</v>
      </c>
      <c r="L100" s="101"/>
    </row>
    <row r="101" spans="1:12" x14ac:dyDescent="0.3">
      <c r="A101" s="61" t="s">
        <v>510</v>
      </c>
      <c r="B101" s="59" t="s">
        <v>354</v>
      </c>
      <c r="C101" s="60"/>
      <c r="D101" s="60"/>
      <c r="E101" s="60"/>
      <c r="F101" s="60"/>
      <c r="G101" s="62" t="s">
        <v>511</v>
      </c>
      <c r="H101" s="101">
        <v>0</v>
      </c>
      <c r="I101" s="101">
        <v>33472.74</v>
      </c>
      <c r="J101" s="101">
        <v>33472.74</v>
      </c>
      <c r="K101" s="101">
        <v>0</v>
      </c>
      <c r="L101" s="101"/>
    </row>
    <row r="102" spans="1:12" x14ac:dyDescent="0.3">
      <c r="A102" s="61" t="s">
        <v>514</v>
      </c>
      <c r="B102" s="59" t="s">
        <v>354</v>
      </c>
      <c r="C102" s="60"/>
      <c r="D102" s="60"/>
      <c r="E102" s="60"/>
      <c r="F102" s="60"/>
      <c r="G102" s="62" t="s">
        <v>515</v>
      </c>
      <c r="H102" s="101">
        <v>190628.98</v>
      </c>
      <c r="I102" s="101">
        <v>536963.31000000006</v>
      </c>
      <c r="J102" s="101">
        <v>537712.06000000006</v>
      </c>
      <c r="K102" s="101">
        <v>191377.73</v>
      </c>
      <c r="L102" s="101"/>
    </row>
    <row r="103" spans="1:12" x14ac:dyDescent="0.3">
      <c r="A103" s="65" t="s">
        <v>354</v>
      </c>
      <c r="B103" s="59" t="s">
        <v>354</v>
      </c>
      <c r="C103" s="60"/>
      <c r="D103" s="60"/>
      <c r="E103" s="60"/>
      <c r="F103" s="60"/>
      <c r="G103" s="66" t="s">
        <v>354</v>
      </c>
      <c r="H103" s="102"/>
      <c r="I103" s="102"/>
      <c r="J103" s="102"/>
      <c r="K103" s="102"/>
      <c r="L103" s="102"/>
    </row>
    <row r="104" spans="1:12" x14ac:dyDescent="0.3">
      <c r="A104" s="54" t="s">
        <v>516</v>
      </c>
      <c r="B104" s="59" t="s">
        <v>354</v>
      </c>
      <c r="C104" s="60"/>
      <c r="D104" s="60"/>
      <c r="E104" s="55" t="s">
        <v>517</v>
      </c>
      <c r="F104" s="56"/>
      <c r="G104" s="56"/>
      <c r="H104" s="100">
        <v>809540.14</v>
      </c>
      <c r="I104" s="100">
        <v>818518.59</v>
      </c>
      <c r="J104" s="100">
        <v>823492.32</v>
      </c>
      <c r="K104" s="100">
        <v>814513.87</v>
      </c>
      <c r="L104" s="100"/>
    </row>
    <row r="105" spans="1:12" x14ac:dyDescent="0.3">
      <c r="A105" s="54" t="s">
        <v>518</v>
      </c>
      <c r="B105" s="59" t="s">
        <v>354</v>
      </c>
      <c r="C105" s="60"/>
      <c r="D105" s="60"/>
      <c r="E105" s="60"/>
      <c r="F105" s="55" t="s">
        <v>517</v>
      </c>
      <c r="G105" s="56"/>
      <c r="H105" s="100">
        <v>809540.14</v>
      </c>
      <c r="I105" s="100">
        <v>818518.59</v>
      </c>
      <c r="J105" s="100">
        <v>823492.32</v>
      </c>
      <c r="K105" s="100">
        <v>814513.87</v>
      </c>
      <c r="L105" s="100"/>
    </row>
    <row r="106" spans="1:12" x14ac:dyDescent="0.3">
      <c r="A106" s="61" t="s">
        <v>519</v>
      </c>
      <c r="B106" s="59" t="s">
        <v>354</v>
      </c>
      <c r="C106" s="60"/>
      <c r="D106" s="60"/>
      <c r="E106" s="60"/>
      <c r="F106" s="60"/>
      <c r="G106" s="62" t="s">
        <v>520</v>
      </c>
      <c r="H106" s="101">
        <v>635170.93999999994</v>
      </c>
      <c r="I106" s="101">
        <v>644149.39</v>
      </c>
      <c r="J106" s="101">
        <v>645271.34</v>
      </c>
      <c r="K106" s="101">
        <v>636292.89</v>
      </c>
      <c r="L106" s="101"/>
    </row>
    <row r="107" spans="1:12" x14ac:dyDescent="0.3">
      <c r="A107" s="61" t="s">
        <v>521</v>
      </c>
      <c r="B107" s="59" t="s">
        <v>354</v>
      </c>
      <c r="C107" s="60"/>
      <c r="D107" s="60"/>
      <c r="E107" s="60"/>
      <c r="F107" s="60"/>
      <c r="G107" s="62" t="s">
        <v>522</v>
      </c>
      <c r="H107" s="101">
        <v>142386.88</v>
      </c>
      <c r="I107" s="101">
        <v>142386.88</v>
      </c>
      <c r="J107" s="101">
        <v>143090.76</v>
      </c>
      <c r="K107" s="101">
        <v>143090.76</v>
      </c>
      <c r="L107" s="101"/>
    </row>
    <row r="108" spans="1:12" x14ac:dyDescent="0.3">
      <c r="A108" s="61" t="s">
        <v>1012</v>
      </c>
      <c r="B108" s="59" t="s">
        <v>354</v>
      </c>
      <c r="C108" s="60"/>
      <c r="D108" s="60"/>
      <c r="E108" s="60"/>
      <c r="F108" s="60"/>
      <c r="G108" s="62" t="s">
        <v>1013</v>
      </c>
      <c r="H108" s="101">
        <v>279.89</v>
      </c>
      <c r="I108" s="101">
        <v>279.89</v>
      </c>
      <c r="J108" s="101">
        <v>0</v>
      </c>
      <c r="K108" s="101">
        <v>0</v>
      </c>
      <c r="L108" s="101"/>
    </row>
    <row r="109" spans="1:12" x14ac:dyDescent="0.3">
      <c r="A109" s="61" t="s">
        <v>523</v>
      </c>
      <c r="B109" s="59" t="s">
        <v>354</v>
      </c>
      <c r="C109" s="60"/>
      <c r="D109" s="60"/>
      <c r="E109" s="60"/>
      <c r="F109" s="60"/>
      <c r="G109" s="62" t="s">
        <v>524</v>
      </c>
      <c r="H109" s="101">
        <v>17660.64</v>
      </c>
      <c r="I109" s="101">
        <v>17660.64</v>
      </c>
      <c r="J109" s="101">
        <v>17521.080000000002</v>
      </c>
      <c r="K109" s="101">
        <v>17521.080000000002</v>
      </c>
      <c r="L109" s="101"/>
    </row>
    <row r="110" spans="1:12" x14ac:dyDescent="0.3">
      <c r="A110" s="61" t="s">
        <v>525</v>
      </c>
      <c r="B110" s="59" t="s">
        <v>354</v>
      </c>
      <c r="C110" s="60"/>
      <c r="D110" s="60"/>
      <c r="E110" s="60"/>
      <c r="F110" s="60"/>
      <c r="G110" s="62" t="s">
        <v>526</v>
      </c>
      <c r="H110" s="101">
        <v>14041.79</v>
      </c>
      <c r="I110" s="101">
        <v>14041.79</v>
      </c>
      <c r="J110" s="101">
        <v>17609.14</v>
      </c>
      <c r="K110" s="101">
        <v>17609.14</v>
      </c>
      <c r="L110" s="101"/>
    </row>
    <row r="111" spans="1:12" x14ac:dyDescent="0.3">
      <c r="A111" s="65" t="s">
        <v>354</v>
      </c>
      <c r="B111" s="59" t="s">
        <v>354</v>
      </c>
      <c r="C111" s="60"/>
      <c r="D111" s="60"/>
      <c r="E111" s="60"/>
      <c r="F111" s="60"/>
      <c r="G111" s="66" t="s">
        <v>354</v>
      </c>
      <c r="H111" s="102"/>
      <c r="I111" s="102"/>
      <c r="J111" s="102"/>
      <c r="K111" s="102"/>
      <c r="L111" s="102"/>
    </row>
    <row r="112" spans="1:12" x14ac:dyDescent="0.3">
      <c r="A112" s="54" t="s">
        <v>527</v>
      </c>
      <c r="B112" s="59" t="s">
        <v>354</v>
      </c>
      <c r="C112" s="60"/>
      <c r="D112" s="60"/>
      <c r="E112" s="55" t="s">
        <v>528</v>
      </c>
      <c r="F112" s="56"/>
      <c r="G112" s="56"/>
      <c r="H112" s="100">
        <v>430378.23999999999</v>
      </c>
      <c r="I112" s="100">
        <v>411076.48</v>
      </c>
      <c r="J112" s="100">
        <v>255476.09</v>
      </c>
      <c r="K112" s="100">
        <v>274777.84999999998</v>
      </c>
      <c r="L112" s="100"/>
    </row>
    <row r="113" spans="1:12" x14ac:dyDescent="0.3">
      <c r="A113" s="54" t="s">
        <v>529</v>
      </c>
      <c r="B113" s="59" t="s">
        <v>354</v>
      </c>
      <c r="C113" s="60"/>
      <c r="D113" s="60"/>
      <c r="E113" s="60"/>
      <c r="F113" s="55" t="s">
        <v>528</v>
      </c>
      <c r="G113" s="56"/>
      <c r="H113" s="100">
        <v>430378.23999999999</v>
      </c>
      <c r="I113" s="100">
        <v>411076.48</v>
      </c>
      <c r="J113" s="100">
        <v>255476.09</v>
      </c>
      <c r="K113" s="100">
        <v>274777.84999999998</v>
      </c>
      <c r="L113" s="100"/>
    </row>
    <row r="114" spans="1:12" x14ac:dyDescent="0.3">
      <c r="A114" s="61" t="s">
        <v>530</v>
      </c>
      <c r="B114" s="59" t="s">
        <v>354</v>
      </c>
      <c r="C114" s="60"/>
      <c r="D114" s="60"/>
      <c r="E114" s="60"/>
      <c r="F114" s="60"/>
      <c r="G114" s="62" t="s">
        <v>531</v>
      </c>
      <c r="H114" s="101">
        <v>139812.75</v>
      </c>
      <c r="I114" s="101">
        <v>142042.42000000001</v>
      </c>
      <c r="J114" s="101">
        <v>141257.76999999999</v>
      </c>
      <c r="K114" s="101">
        <v>139028.1</v>
      </c>
      <c r="L114" s="101"/>
    </row>
    <row r="115" spans="1:12" x14ac:dyDescent="0.3">
      <c r="A115" s="61" t="s">
        <v>532</v>
      </c>
      <c r="B115" s="59" t="s">
        <v>354</v>
      </c>
      <c r="C115" s="60"/>
      <c r="D115" s="60"/>
      <c r="E115" s="60"/>
      <c r="F115" s="60"/>
      <c r="G115" s="62" t="s">
        <v>533</v>
      </c>
      <c r="H115" s="101">
        <v>530.25</v>
      </c>
      <c r="I115" s="101">
        <v>530.25</v>
      </c>
      <c r="J115" s="101">
        <v>423.36</v>
      </c>
      <c r="K115" s="101">
        <v>423.36</v>
      </c>
      <c r="L115" s="101"/>
    </row>
    <row r="116" spans="1:12" x14ac:dyDescent="0.3">
      <c r="A116" s="61" t="s">
        <v>534</v>
      </c>
      <c r="B116" s="59" t="s">
        <v>354</v>
      </c>
      <c r="C116" s="60"/>
      <c r="D116" s="60"/>
      <c r="E116" s="60"/>
      <c r="F116" s="60"/>
      <c r="G116" s="62" t="s">
        <v>535</v>
      </c>
      <c r="H116" s="101">
        <v>5274.11</v>
      </c>
      <c r="I116" s="101">
        <v>5274.21</v>
      </c>
      <c r="J116" s="101">
        <v>5042.1000000000004</v>
      </c>
      <c r="K116" s="101">
        <v>5042</v>
      </c>
      <c r="L116" s="101"/>
    </row>
    <row r="117" spans="1:12" x14ac:dyDescent="0.3">
      <c r="A117" s="61" t="s">
        <v>536</v>
      </c>
      <c r="B117" s="59" t="s">
        <v>354</v>
      </c>
      <c r="C117" s="60"/>
      <c r="D117" s="60"/>
      <c r="E117" s="60"/>
      <c r="F117" s="60"/>
      <c r="G117" s="62" t="s">
        <v>537</v>
      </c>
      <c r="H117" s="101">
        <v>63916.03</v>
      </c>
      <c r="I117" s="101">
        <v>42384.47</v>
      </c>
      <c r="J117" s="101">
        <v>23031.279999999999</v>
      </c>
      <c r="K117" s="101">
        <v>44562.84</v>
      </c>
      <c r="L117" s="101"/>
    </row>
    <row r="118" spans="1:12" x14ac:dyDescent="0.3">
      <c r="A118" s="61" t="s">
        <v>538</v>
      </c>
      <c r="B118" s="59" t="s">
        <v>354</v>
      </c>
      <c r="C118" s="60"/>
      <c r="D118" s="60"/>
      <c r="E118" s="60"/>
      <c r="F118" s="60"/>
      <c r="G118" s="62" t="s">
        <v>539</v>
      </c>
      <c r="H118" s="101">
        <v>140133.01</v>
      </c>
      <c r="I118" s="101">
        <v>140133.04</v>
      </c>
      <c r="J118" s="101">
        <v>52604.14</v>
      </c>
      <c r="K118" s="101">
        <v>52604.11</v>
      </c>
      <c r="L118" s="101"/>
    </row>
    <row r="119" spans="1:12" x14ac:dyDescent="0.3">
      <c r="A119" s="61" t="s">
        <v>540</v>
      </c>
      <c r="B119" s="59" t="s">
        <v>354</v>
      </c>
      <c r="C119" s="60"/>
      <c r="D119" s="60"/>
      <c r="E119" s="60"/>
      <c r="F119" s="60"/>
      <c r="G119" s="62" t="s">
        <v>541</v>
      </c>
      <c r="H119" s="101">
        <v>66069.070000000007</v>
      </c>
      <c r="I119" s="101">
        <v>66069.070000000007</v>
      </c>
      <c r="J119" s="101">
        <v>18928.259999999998</v>
      </c>
      <c r="K119" s="101">
        <v>18928.259999999998</v>
      </c>
      <c r="L119" s="101"/>
    </row>
    <row r="120" spans="1:12" x14ac:dyDescent="0.3">
      <c r="A120" s="61" t="s">
        <v>542</v>
      </c>
      <c r="B120" s="59" t="s">
        <v>354</v>
      </c>
      <c r="C120" s="60"/>
      <c r="D120" s="60"/>
      <c r="E120" s="60"/>
      <c r="F120" s="60"/>
      <c r="G120" s="62" t="s">
        <v>543</v>
      </c>
      <c r="H120" s="101">
        <v>2009.19</v>
      </c>
      <c r="I120" s="101">
        <v>2009.19</v>
      </c>
      <c r="J120" s="101">
        <v>2017.54</v>
      </c>
      <c r="K120" s="101">
        <v>2017.54</v>
      </c>
      <c r="L120" s="101"/>
    </row>
    <row r="121" spans="1:12" x14ac:dyDescent="0.3">
      <c r="A121" s="61" t="s">
        <v>544</v>
      </c>
      <c r="B121" s="59" t="s">
        <v>354</v>
      </c>
      <c r="C121" s="60"/>
      <c r="D121" s="60"/>
      <c r="E121" s="60"/>
      <c r="F121" s="60"/>
      <c r="G121" s="62" t="s">
        <v>545</v>
      </c>
      <c r="H121" s="101">
        <v>12633.83</v>
      </c>
      <c r="I121" s="101">
        <v>12633.83</v>
      </c>
      <c r="J121" s="101">
        <v>12171.64</v>
      </c>
      <c r="K121" s="101">
        <v>12171.64</v>
      </c>
      <c r="L121" s="101"/>
    </row>
    <row r="122" spans="1:12" x14ac:dyDescent="0.3">
      <c r="A122" s="65" t="s">
        <v>354</v>
      </c>
      <c r="B122" s="59" t="s">
        <v>354</v>
      </c>
      <c r="C122" s="60"/>
      <c r="D122" s="60"/>
      <c r="E122" s="60"/>
      <c r="F122" s="60"/>
      <c r="G122" s="66" t="s">
        <v>354</v>
      </c>
      <c r="H122" s="102"/>
      <c r="I122" s="102"/>
      <c r="J122" s="102"/>
      <c r="K122" s="102"/>
      <c r="L122" s="102"/>
    </row>
    <row r="123" spans="1:12" x14ac:dyDescent="0.3">
      <c r="A123" s="54" t="s">
        <v>546</v>
      </c>
      <c r="B123" s="59" t="s">
        <v>354</v>
      </c>
      <c r="C123" s="60"/>
      <c r="D123" s="60"/>
      <c r="E123" s="55" t="s">
        <v>547</v>
      </c>
      <c r="F123" s="56"/>
      <c r="G123" s="56"/>
      <c r="H123" s="100">
        <v>4041433.67</v>
      </c>
      <c r="I123" s="100">
        <v>4286582.6900000004</v>
      </c>
      <c r="J123" s="100">
        <v>2207623.88</v>
      </c>
      <c r="K123" s="100">
        <v>1962474.86</v>
      </c>
      <c r="L123" s="100"/>
    </row>
    <row r="124" spans="1:12" x14ac:dyDescent="0.3">
      <c r="A124" s="54" t="s">
        <v>548</v>
      </c>
      <c r="B124" s="59" t="s">
        <v>354</v>
      </c>
      <c r="C124" s="60"/>
      <c r="D124" s="60"/>
      <c r="E124" s="60"/>
      <c r="F124" s="55" t="s">
        <v>547</v>
      </c>
      <c r="G124" s="56"/>
      <c r="H124" s="100">
        <v>4041433.67</v>
      </c>
      <c r="I124" s="100">
        <v>4286582.6900000004</v>
      </c>
      <c r="J124" s="100">
        <v>2207623.88</v>
      </c>
      <c r="K124" s="100">
        <v>1962474.86</v>
      </c>
      <c r="L124" s="100"/>
    </row>
    <row r="125" spans="1:12" x14ac:dyDescent="0.3">
      <c r="A125" s="61" t="s">
        <v>549</v>
      </c>
      <c r="B125" s="59" t="s">
        <v>354</v>
      </c>
      <c r="C125" s="60"/>
      <c r="D125" s="60"/>
      <c r="E125" s="60"/>
      <c r="F125" s="60"/>
      <c r="G125" s="62" t="s">
        <v>550</v>
      </c>
      <c r="H125" s="101">
        <v>4041433.67</v>
      </c>
      <c r="I125" s="101">
        <v>4286582.6900000004</v>
      </c>
      <c r="J125" s="101">
        <v>2207623.88</v>
      </c>
      <c r="K125" s="101">
        <v>1962474.86</v>
      </c>
      <c r="L125" s="101"/>
    </row>
    <row r="126" spans="1:12" x14ac:dyDescent="0.3">
      <c r="A126" s="65" t="s">
        <v>354</v>
      </c>
      <c r="B126" s="59" t="s">
        <v>354</v>
      </c>
      <c r="C126" s="60"/>
      <c r="D126" s="60"/>
      <c r="E126" s="60"/>
      <c r="F126" s="60"/>
      <c r="G126" s="66" t="s">
        <v>354</v>
      </c>
      <c r="H126" s="102"/>
      <c r="I126" s="102"/>
      <c r="J126" s="102"/>
      <c r="K126" s="102"/>
      <c r="L126" s="102"/>
    </row>
    <row r="127" spans="1:12" x14ac:dyDescent="0.3">
      <c r="A127" s="54" t="s">
        <v>551</v>
      </c>
      <c r="B127" s="59" t="s">
        <v>354</v>
      </c>
      <c r="C127" s="60"/>
      <c r="D127" s="60"/>
      <c r="E127" s="55" t="s">
        <v>390</v>
      </c>
      <c r="F127" s="56"/>
      <c r="G127" s="56"/>
      <c r="H127" s="100">
        <v>0</v>
      </c>
      <c r="I127" s="100">
        <v>0</v>
      </c>
      <c r="J127" s="100">
        <v>118.32</v>
      </c>
      <c r="K127" s="100">
        <v>118.32</v>
      </c>
      <c r="L127" s="100"/>
    </row>
    <row r="128" spans="1:12" x14ac:dyDescent="0.3">
      <c r="A128" s="54" t="s">
        <v>552</v>
      </c>
      <c r="B128" s="59" t="s">
        <v>354</v>
      </c>
      <c r="C128" s="60"/>
      <c r="D128" s="60"/>
      <c r="E128" s="60"/>
      <c r="F128" s="55" t="s">
        <v>390</v>
      </c>
      <c r="G128" s="56"/>
      <c r="H128" s="100">
        <v>0</v>
      </c>
      <c r="I128" s="100">
        <v>0</v>
      </c>
      <c r="J128" s="100">
        <v>118.32</v>
      </c>
      <c r="K128" s="100">
        <v>118.32</v>
      </c>
      <c r="L128" s="100"/>
    </row>
    <row r="129" spans="1:12" x14ac:dyDescent="0.3">
      <c r="A129" s="61" t="s">
        <v>553</v>
      </c>
      <c r="B129" s="59" t="s">
        <v>354</v>
      </c>
      <c r="C129" s="60"/>
      <c r="D129" s="60"/>
      <c r="E129" s="60"/>
      <c r="F129" s="60"/>
      <c r="G129" s="62" t="s">
        <v>403</v>
      </c>
      <c r="H129" s="101">
        <v>0</v>
      </c>
      <c r="I129" s="101">
        <v>0</v>
      </c>
      <c r="J129" s="101">
        <v>118.32</v>
      </c>
      <c r="K129" s="101">
        <v>118.32</v>
      </c>
      <c r="L129" s="101"/>
    </row>
    <row r="130" spans="1:12" x14ac:dyDescent="0.3">
      <c r="A130" s="54" t="s">
        <v>354</v>
      </c>
      <c r="B130" s="59" t="s">
        <v>354</v>
      </c>
      <c r="C130" s="60"/>
      <c r="D130" s="60"/>
      <c r="E130" s="55" t="s">
        <v>354</v>
      </c>
      <c r="F130" s="56"/>
      <c r="G130" s="56"/>
      <c r="H130" s="99"/>
      <c r="I130" s="99"/>
      <c r="J130" s="99"/>
      <c r="K130" s="99"/>
      <c r="L130" s="99"/>
    </row>
    <row r="131" spans="1:12" x14ac:dyDescent="0.3">
      <c r="A131" s="54" t="s">
        <v>554</v>
      </c>
      <c r="B131" s="59" t="s">
        <v>354</v>
      </c>
      <c r="C131" s="60"/>
      <c r="D131" s="55" t="s">
        <v>555</v>
      </c>
      <c r="E131" s="56"/>
      <c r="F131" s="56"/>
      <c r="G131" s="56"/>
      <c r="H131" s="100">
        <v>21783593.52</v>
      </c>
      <c r="I131" s="100">
        <v>5400811.1900000004</v>
      </c>
      <c r="J131" s="100">
        <v>8342273.25</v>
      </c>
      <c r="K131" s="100">
        <v>24725055.579999998</v>
      </c>
      <c r="L131" s="100"/>
    </row>
    <row r="132" spans="1:12" x14ac:dyDescent="0.3">
      <c r="A132" s="54" t="s">
        <v>556</v>
      </c>
      <c r="B132" s="59" t="s">
        <v>354</v>
      </c>
      <c r="C132" s="60"/>
      <c r="D132" s="60"/>
      <c r="E132" s="55" t="s">
        <v>555</v>
      </c>
      <c r="F132" s="56"/>
      <c r="G132" s="56"/>
      <c r="H132" s="100">
        <v>21783593.52</v>
      </c>
      <c r="I132" s="100">
        <v>5400811.1900000004</v>
      </c>
      <c r="J132" s="100">
        <v>8342273.25</v>
      </c>
      <c r="K132" s="100">
        <v>24725055.579999998</v>
      </c>
      <c r="L132" s="100"/>
    </row>
    <row r="133" spans="1:12" x14ac:dyDescent="0.3">
      <c r="A133" s="54" t="s">
        <v>557</v>
      </c>
      <c r="B133" s="59" t="s">
        <v>354</v>
      </c>
      <c r="C133" s="60"/>
      <c r="D133" s="60"/>
      <c r="E133" s="60"/>
      <c r="F133" s="55" t="s">
        <v>555</v>
      </c>
      <c r="G133" s="56"/>
      <c r="H133" s="100">
        <v>21783593.52</v>
      </c>
      <c r="I133" s="100">
        <v>5400811.1900000004</v>
      </c>
      <c r="J133" s="100">
        <v>8342273.25</v>
      </c>
      <c r="K133" s="100">
        <v>24725055.579999998</v>
      </c>
      <c r="L133" s="100"/>
    </row>
    <row r="134" spans="1:12" x14ac:dyDescent="0.3">
      <c r="A134" s="61" t="s">
        <v>558</v>
      </c>
      <c r="B134" s="59" t="s">
        <v>354</v>
      </c>
      <c r="C134" s="60"/>
      <c r="D134" s="60"/>
      <c r="E134" s="60"/>
      <c r="F134" s="60"/>
      <c r="G134" s="62" t="s">
        <v>559</v>
      </c>
      <c r="H134" s="101">
        <v>21783593.52</v>
      </c>
      <c r="I134" s="101">
        <v>5400811.1900000004</v>
      </c>
      <c r="J134" s="101">
        <v>8342273.25</v>
      </c>
      <c r="K134" s="101">
        <v>24725055.579999998</v>
      </c>
      <c r="L134" s="101"/>
    </row>
    <row r="135" spans="1:12" x14ac:dyDescent="0.3">
      <c r="A135" s="54" t="s">
        <v>354</v>
      </c>
      <c r="B135" s="59" t="s">
        <v>354</v>
      </c>
      <c r="C135" s="60"/>
      <c r="D135" s="55" t="s">
        <v>354</v>
      </c>
      <c r="E135" s="56"/>
      <c r="F135" s="56"/>
      <c r="G135" s="56"/>
      <c r="H135" s="99"/>
      <c r="I135" s="99"/>
      <c r="J135" s="99"/>
      <c r="K135" s="99"/>
      <c r="L135" s="99"/>
    </row>
    <row r="136" spans="1:12" x14ac:dyDescent="0.3">
      <c r="A136" s="54" t="s">
        <v>560</v>
      </c>
      <c r="B136" s="58" t="s">
        <v>354</v>
      </c>
      <c r="C136" s="55" t="s">
        <v>561</v>
      </c>
      <c r="D136" s="56"/>
      <c r="E136" s="56"/>
      <c r="F136" s="56"/>
      <c r="G136" s="56"/>
      <c r="H136" s="100">
        <v>13536692.039999999</v>
      </c>
      <c r="I136" s="100">
        <v>322.42</v>
      </c>
      <c r="J136" s="100">
        <v>773235.51</v>
      </c>
      <c r="K136" s="100">
        <v>14309605.130000001</v>
      </c>
      <c r="L136" s="100"/>
    </row>
    <row r="137" spans="1:12" x14ac:dyDescent="0.3">
      <c r="A137" s="54" t="s">
        <v>562</v>
      </c>
      <c r="B137" s="59" t="s">
        <v>354</v>
      </c>
      <c r="C137" s="60"/>
      <c r="D137" s="55" t="s">
        <v>563</v>
      </c>
      <c r="E137" s="56"/>
      <c r="F137" s="56"/>
      <c r="G137" s="56"/>
      <c r="H137" s="100">
        <v>13536692.039999999</v>
      </c>
      <c r="I137" s="100">
        <v>322.42</v>
      </c>
      <c r="J137" s="100">
        <v>773235.51</v>
      </c>
      <c r="K137" s="100">
        <v>14309605.130000001</v>
      </c>
      <c r="L137" s="100"/>
    </row>
    <row r="138" spans="1:12" x14ac:dyDescent="0.3">
      <c r="A138" s="54" t="s">
        <v>564</v>
      </c>
      <c r="B138" s="59" t="s">
        <v>354</v>
      </c>
      <c r="C138" s="60"/>
      <c r="D138" s="60"/>
      <c r="E138" s="55" t="s">
        <v>565</v>
      </c>
      <c r="F138" s="56"/>
      <c r="G138" s="56"/>
      <c r="H138" s="100">
        <v>13148888.57</v>
      </c>
      <c r="I138" s="100">
        <v>0</v>
      </c>
      <c r="J138" s="100">
        <v>721829.7</v>
      </c>
      <c r="K138" s="100">
        <v>13870718.27</v>
      </c>
      <c r="L138" s="100"/>
    </row>
    <row r="139" spans="1:12" x14ac:dyDescent="0.3">
      <c r="A139" s="54" t="s">
        <v>566</v>
      </c>
      <c r="B139" s="59" t="s">
        <v>354</v>
      </c>
      <c r="C139" s="60"/>
      <c r="D139" s="60"/>
      <c r="E139" s="60"/>
      <c r="F139" s="55" t="s">
        <v>565</v>
      </c>
      <c r="G139" s="56"/>
      <c r="H139" s="100">
        <v>13148888.57</v>
      </c>
      <c r="I139" s="100">
        <v>0</v>
      </c>
      <c r="J139" s="100">
        <v>721829.7</v>
      </c>
      <c r="K139" s="100">
        <v>13870718.27</v>
      </c>
      <c r="L139" s="100"/>
    </row>
    <row r="140" spans="1:12" x14ac:dyDescent="0.3">
      <c r="A140" s="61" t="s">
        <v>567</v>
      </c>
      <c r="B140" s="59" t="s">
        <v>354</v>
      </c>
      <c r="C140" s="60"/>
      <c r="D140" s="60"/>
      <c r="E140" s="60"/>
      <c r="F140" s="60"/>
      <c r="G140" s="62" t="s">
        <v>568</v>
      </c>
      <c r="H140" s="101">
        <v>13148888.57</v>
      </c>
      <c r="I140" s="101">
        <v>0</v>
      </c>
      <c r="J140" s="101">
        <v>721829.7</v>
      </c>
      <c r="K140" s="101">
        <v>13870718.27</v>
      </c>
      <c r="L140" s="101"/>
    </row>
    <row r="141" spans="1:12" x14ac:dyDescent="0.3">
      <c r="A141" s="65" t="s">
        <v>354</v>
      </c>
      <c r="B141" s="59" t="s">
        <v>354</v>
      </c>
      <c r="C141" s="60"/>
      <c r="D141" s="60"/>
      <c r="E141" s="60"/>
      <c r="F141" s="60"/>
      <c r="G141" s="66" t="s">
        <v>354</v>
      </c>
      <c r="H141" s="102"/>
      <c r="I141" s="102"/>
      <c r="J141" s="102"/>
      <c r="K141" s="102"/>
      <c r="L141" s="102"/>
    </row>
    <row r="142" spans="1:12" x14ac:dyDescent="0.3">
      <c r="A142" s="54" t="s">
        <v>569</v>
      </c>
      <c r="B142" s="59" t="s">
        <v>354</v>
      </c>
      <c r="C142" s="60"/>
      <c r="D142" s="60"/>
      <c r="E142" s="55" t="s">
        <v>570</v>
      </c>
      <c r="F142" s="56"/>
      <c r="G142" s="56"/>
      <c r="H142" s="100">
        <v>4045.78</v>
      </c>
      <c r="I142" s="100">
        <v>322.42</v>
      </c>
      <c r="J142" s="100">
        <v>0</v>
      </c>
      <c r="K142" s="100">
        <v>3723.36</v>
      </c>
      <c r="L142" s="100"/>
    </row>
    <row r="143" spans="1:12" x14ac:dyDescent="0.3">
      <c r="A143" s="54" t="s">
        <v>571</v>
      </c>
      <c r="B143" s="59" t="s">
        <v>354</v>
      </c>
      <c r="C143" s="60"/>
      <c r="D143" s="60"/>
      <c r="E143" s="60"/>
      <c r="F143" s="55" t="s">
        <v>570</v>
      </c>
      <c r="G143" s="56"/>
      <c r="H143" s="100">
        <v>4045.78</v>
      </c>
      <c r="I143" s="100">
        <v>322.42</v>
      </c>
      <c r="J143" s="100">
        <v>0</v>
      </c>
      <c r="K143" s="100">
        <v>3723.36</v>
      </c>
      <c r="L143" s="100"/>
    </row>
    <row r="144" spans="1:12" x14ac:dyDescent="0.3">
      <c r="A144" s="61" t="s">
        <v>572</v>
      </c>
      <c r="B144" s="59" t="s">
        <v>354</v>
      </c>
      <c r="C144" s="60"/>
      <c r="D144" s="60"/>
      <c r="E144" s="60"/>
      <c r="F144" s="60"/>
      <c r="G144" s="62" t="s">
        <v>573</v>
      </c>
      <c r="H144" s="101">
        <v>4045.78</v>
      </c>
      <c r="I144" s="101">
        <v>322.42</v>
      </c>
      <c r="J144" s="101">
        <v>0</v>
      </c>
      <c r="K144" s="101">
        <v>3723.36</v>
      </c>
      <c r="L144" s="101"/>
    </row>
    <row r="145" spans="1:12" x14ac:dyDescent="0.3">
      <c r="A145" s="65" t="s">
        <v>354</v>
      </c>
      <c r="B145" s="59" t="s">
        <v>354</v>
      </c>
      <c r="C145" s="60"/>
      <c r="D145" s="60"/>
      <c r="E145" s="60"/>
      <c r="F145" s="60"/>
      <c r="G145" s="66" t="s">
        <v>354</v>
      </c>
      <c r="H145" s="102"/>
      <c r="I145" s="102"/>
      <c r="J145" s="102"/>
      <c r="K145" s="102"/>
      <c r="L145" s="102"/>
    </row>
    <row r="146" spans="1:12" x14ac:dyDescent="0.3">
      <c r="A146" s="54" t="s">
        <v>574</v>
      </c>
      <c r="B146" s="59" t="s">
        <v>354</v>
      </c>
      <c r="C146" s="60"/>
      <c r="D146" s="60"/>
      <c r="E146" s="55" t="s">
        <v>575</v>
      </c>
      <c r="F146" s="56"/>
      <c r="G146" s="56"/>
      <c r="H146" s="100">
        <v>383757.69</v>
      </c>
      <c r="I146" s="100">
        <v>0</v>
      </c>
      <c r="J146" s="100">
        <v>51405.81</v>
      </c>
      <c r="K146" s="100">
        <v>435163.5</v>
      </c>
      <c r="L146" s="100"/>
    </row>
    <row r="147" spans="1:12" x14ac:dyDescent="0.3">
      <c r="A147" s="54" t="s">
        <v>576</v>
      </c>
      <c r="B147" s="59" t="s">
        <v>354</v>
      </c>
      <c r="C147" s="60"/>
      <c r="D147" s="60"/>
      <c r="E147" s="60"/>
      <c r="F147" s="55" t="s">
        <v>575</v>
      </c>
      <c r="G147" s="56"/>
      <c r="H147" s="100">
        <v>383757.69</v>
      </c>
      <c r="I147" s="100">
        <v>0</v>
      </c>
      <c r="J147" s="100">
        <v>51405.81</v>
      </c>
      <c r="K147" s="100">
        <v>435163.5</v>
      </c>
      <c r="L147" s="100"/>
    </row>
    <row r="148" spans="1:12" x14ac:dyDescent="0.3">
      <c r="A148" s="61" t="s">
        <v>577</v>
      </c>
      <c r="B148" s="59" t="s">
        <v>354</v>
      </c>
      <c r="C148" s="60"/>
      <c r="D148" s="60"/>
      <c r="E148" s="60"/>
      <c r="F148" s="60"/>
      <c r="G148" s="62" t="s">
        <v>578</v>
      </c>
      <c r="H148" s="101">
        <v>0</v>
      </c>
      <c r="I148" s="101">
        <v>0</v>
      </c>
      <c r="J148" s="101">
        <v>49487.03</v>
      </c>
      <c r="K148" s="101">
        <v>49487.03</v>
      </c>
      <c r="L148" s="101"/>
    </row>
    <row r="149" spans="1:12" x14ac:dyDescent="0.3">
      <c r="A149" s="61" t="s">
        <v>579</v>
      </c>
      <c r="B149" s="59" t="s">
        <v>354</v>
      </c>
      <c r="C149" s="60"/>
      <c r="D149" s="60"/>
      <c r="E149" s="60"/>
      <c r="F149" s="60"/>
      <c r="G149" s="62" t="s">
        <v>580</v>
      </c>
      <c r="H149" s="101">
        <v>383757.69</v>
      </c>
      <c r="I149" s="101">
        <v>0</v>
      </c>
      <c r="J149" s="101">
        <v>1918.78</v>
      </c>
      <c r="K149" s="101">
        <v>385676.47</v>
      </c>
      <c r="L149" s="101"/>
    </row>
    <row r="150" spans="1:12" x14ac:dyDescent="0.3">
      <c r="A150" s="54" t="s">
        <v>354</v>
      </c>
      <c r="B150" s="59" t="s">
        <v>354</v>
      </c>
      <c r="C150" s="60"/>
      <c r="D150" s="55" t="s">
        <v>354</v>
      </c>
      <c r="E150" s="56"/>
      <c r="F150" s="56"/>
      <c r="G150" s="56"/>
      <c r="H150" s="99"/>
      <c r="I150" s="99"/>
      <c r="J150" s="99"/>
      <c r="K150" s="99"/>
      <c r="L150" s="99"/>
    </row>
    <row r="151" spans="1:12" x14ac:dyDescent="0.3">
      <c r="A151" s="54" t="s">
        <v>58</v>
      </c>
      <c r="B151" s="55" t="s">
        <v>581</v>
      </c>
      <c r="C151" s="56"/>
      <c r="D151" s="56"/>
      <c r="E151" s="56"/>
      <c r="F151" s="56"/>
      <c r="G151" s="56"/>
      <c r="H151" s="100">
        <v>37948257.969999999</v>
      </c>
      <c r="I151" s="100">
        <v>9437341.0800000001</v>
      </c>
      <c r="J151" s="100">
        <v>4435460.75</v>
      </c>
      <c r="K151" s="100">
        <v>42950138.299999997</v>
      </c>
      <c r="L151" s="100">
        <f>I151-J151</f>
        <v>5001880.33</v>
      </c>
    </row>
    <row r="152" spans="1:12" x14ac:dyDescent="0.3">
      <c r="A152" s="54" t="s">
        <v>582</v>
      </c>
      <c r="B152" s="58" t="s">
        <v>354</v>
      </c>
      <c r="C152" s="55" t="s">
        <v>583</v>
      </c>
      <c r="D152" s="56"/>
      <c r="E152" s="56"/>
      <c r="F152" s="56"/>
      <c r="G152" s="56"/>
      <c r="H152" s="100">
        <v>29290352.420000002</v>
      </c>
      <c r="I152" s="100">
        <v>8159580.8799999999</v>
      </c>
      <c r="J152" s="100">
        <v>4405362.6900000004</v>
      </c>
      <c r="K152" s="100">
        <v>33044570.609999999</v>
      </c>
      <c r="L152" s="100"/>
    </row>
    <row r="153" spans="1:12" x14ac:dyDescent="0.3">
      <c r="A153" s="54" t="s">
        <v>584</v>
      </c>
      <c r="B153" s="59" t="s">
        <v>354</v>
      </c>
      <c r="C153" s="60"/>
      <c r="D153" s="55" t="s">
        <v>585</v>
      </c>
      <c r="E153" s="56"/>
      <c r="F153" s="56"/>
      <c r="G153" s="56"/>
      <c r="H153" s="100">
        <v>24917043.879999999</v>
      </c>
      <c r="I153" s="100">
        <v>7623223.6900000004</v>
      </c>
      <c r="J153" s="100">
        <v>4405362.5999999996</v>
      </c>
      <c r="K153" s="100">
        <v>28134904.969999999</v>
      </c>
      <c r="L153" s="100"/>
    </row>
    <row r="154" spans="1:12" x14ac:dyDescent="0.3">
      <c r="A154" s="54" t="s">
        <v>586</v>
      </c>
      <c r="B154" s="59" t="s">
        <v>354</v>
      </c>
      <c r="C154" s="60"/>
      <c r="D154" s="60"/>
      <c r="E154" s="55" t="s">
        <v>587</v>
      </c>
      <c r="F154" s="56"/>
      <c r="G154" s="56"/>
      <c r="H154" s="100">
        <v>541744.44999999995</v>
      </c>
      <c r="I154" s="100">
        <v>157531.07999999999</v>
      </c>
      <c r="J154" s="100">
        <v>76651.009999999995</v>
      </c>
      <c r="K154" s="100">
        <v>622624.52</v>
      </c>
      <c r="L154" s="100"/>
    </row>
    <row r="155" spans="1:12" x14ac:dyDescent="0.3">
      <c r="A155" s="54" t="s">
        <v>588</v>
      </c>
      <c r="B155" s="59" t="s">
        <v>354</v>
      </c>
      <c r="C155" s="60"/>
      <c r="D155" s="60"/>
      <c r="E155" s="60"/>
      <c r="F155" s="55" t="s">
        <v>589</v>
      </c>
      <c r="G155" s="56"/>
      <c r="H155" s="100">
        <v>164632.54999999999</v>
      </c>
      <c r="I155" s="100">
        <v>67671.08</v>
      </c>
      <c r="J155" s="100">
        <v>25678.57</v>
      </c>
      <c r="K155" s="100">
        <v>206625.06</v>
      </c>
      <c r="L155" s="100">
        <f>I155-J155</f>
        <v>41992.51</v>
      </c>
    </row>
    <row r="156" spans="1:12" x14ac:dyDescent="0.3">
      <c r="A156" s="61" t="s">
        <v>590</v>
      </c>
      <c r="B156" s="59" t="s">
        <v>354</v>
      </c>
      <c r="C156" s="60"/>
      <c r="D156" s="60"/>
      <c r="E156" s="60"/>
      <c r="F156" s="60"/>
      <c r="G156" s="62" t="s">
        <v>591</v>
      </c>
      <c r="H156" s="101">
        <v>93104</v>
      </c>
      <c r="I156" s="101">
        <v>24288</v>
      </c>
      <c r="J156" s="101">
        <v>0</v>
      </c>
      <c r="K156" s="101">
        <v>117392</v>
      </c>
      <c r="L156" s="101"/>
    </row>
    <row r="157" spans="1:12" x14ac:dyDescent="0.3">
      <c r="A157" s="61" t="s">
        <v>592</v>
      </c>
      <c r="B157" s="59" t="s">
        <v>354</v>
      </c>
      <c r="C157" s="60"/>
      <c r="D157" s="60"/>
      <c r="E157" s="60"/>
      <c r="F157" s="60"/>
      <c r="G157" s="62" t="s">
        <v>593</v>
      </c>
      <c r="H157" s="101">
        <v>14659.62</v>
      </c>
      <c r="I157" s="101">
        <v>18324.53</v>
      </c>
      <c r="J157" s="101">
        <v>14659.62</v>
      </c>
      <c r="K157" s="101">
        <v>18324.53</v>
      </c>
      <c r="L157" s="101"/>
    </row>
    <row r="158" spans="1:12" x14ac:dyDescent="0.3">
      <c r="A158" s="61" t="s">
        <v>594</v>
      </c>
      <c r="B158" s="59" t="s">
        <v>354</v>
      </c>
      <c r="C158" s="60"/>
      <c r="D158" s="60"/>
      <c r="E158" s="60"/>
      <c r="F158" s="60"/>
      <c r="G158" s="62" t="s">
        <v>595</v>
      </c>
      <c r="H158" s="101">
        <v>10994.71</v>
      </c>
      <c r="I158" s="101">
        <v>13743.39</v>
      </c>
      <c r="J158" s="101">
        <v>10994.71</v>
      </c>
      <c r="K158" s="101">
        <v>13743.39</v>
      </c>
      <c r="L158" s="101"/>
    </row>
    <row r="159" spans="1:12" x14ac:dyDescent="0.3">
      <c r="A159" s="61" t="s">
        <v>596</v>
      </c>
      <c r="B159" s="59" t="s">
        <v>354</v>
      </c>
      <c r="C159" s="60"/>
      <c r="D159" s="60"/>
      <c r="E159" s="60"/>
      <c r="F159" s="60"/>
      <c r="G159" s="62" t="s">
        <v>597</v>
      </c>
      <c r="H159" s="101">
        <v>24955.79</v>
      </c>
      <c r="I159" s="101">
        <v>6510.21</v>
      </c>
      <c r="J159" s="101">
        <v>0</v>
      </c>
      <c r="K159" s="101">
        <v>31466</v>
      </c>
      <c r="L159" s="101"/>
    </row>
    <row r="160" spans="1:12" x14ac:dyDescent="0.3">
      <c r="A160" s="61" t="s">
        <v>598</v>
      </c>
      <c r="B160" s="59" t="s">
        <v>354</v>
      </c>
      <c r="C160" s="60"/>
      <c r="D160" s="60"/>
      <c r="E160" s="60"/>
      <c r="F160" s="60"/>
      <c r="G160" s="62" t="s">
        <v>599</v>
      </c>
      <c r="H160" s="101">
        <v>7448.32</v>
      </c>
      <c r="I160" s="101">
        <v>1943.04</v>
      </c>
      <c r="J160" s="101">
        <v>0</v>
      </c>
      <c r="K160" s="101">
        <v>9391.36</v>
      </c>
      <c r="L160" s="101"/>
    </row>
    <row r="161" spans="1:12" x14ac:dyDescent="0.3">
      <c r="A161" s="61" t="s">
        <v>600</v>
      </c>
      <c r="B161" s="59" t="s">
        <v>354</v>
      </c>
      <c r="C161" s="60"/>
      <c r="D161" s="60"/>
      <c r="E161" s="60"/>
      <c r="F161" s="60"/>
      <c r="G161" s="62" t="s">
        <v>601</v>
      </c>
      <c r="H161" s="101">
        <v>931.04</v>
      </c>
      <c r="I161" s="101">
        <v>242.88</v>
      </c>
      <c r="J161" s="101">
        <v>0</v>
      </c>
      <c r="K161" s="101">
        <v>1173.92</v>
      </c>
      <c r="L161" s="101"/>
    </row>
    <row r="162" spans="1:12" x14ac:dyDescent="0.3">
      <c r="A162" s="61" t="s">
        <v>602</v>
      </c>
      <c r="B162" s="59" t="s">
        <v>354</v>
      </c>
      <c r="C162" s="60"/>
      <c r="D162" s="60"/>
      <c r="E162" s="60"/>
      <c r="F162" s="60"/>
      <c r="G162" s="62" t="s">
        <v>603</v>
      </c>
      <c r="H162" s="101">
        <v>9388.14</v>
      </c>
      <c r="I162" s="101">
        <v>1969.98</v>
      </c>
      <c r="J162" s="101">
        <v>24.24</v>
      </c>
      <c r="K162" s="101">
        <v>11333.88</v>
      </c>
      <c r="L162" s="101"/>
    </row>
    <row r="163" spans="1:12" x14ac:dyDescent="0.3">
      <c r="A163" s="61" t="s">
        <v>604</v>
      </c>
      <c r="B163" s="59" t="s">
        <v>354</v>
      </c>
      <c r="C163" s="60"/>
      <c r="D163" s="60"/>
      <c r="E163" s="60"/>
      <c r="F163" s="60"/>
      <c r="G163" s="62" t="s">
        <v>605</v>
      </c>
      <c r="H163" s="101">
        <v>27.45</v>
      </c>
      <c r="I163" s="101">
        <v>6.83</v>
      </c>
      <c r="J163" s="101">
        <v>0</v>
      </c>
      <c r="K163" s="101">
        <v>34.28</v>
      </c>
      <c r="L163" s="101"/>
    </row>
    <row r="164" spans="1:12" x14ac:dyDescent="0.3">
      <c r="A164" s="61" t="s">
        <v>606</v>
      </c>
      <c r="B164" s="59" t="s">
        <v>354</v>
      </c>
      <c r="C164" s="60"/>
      <c r="D164" s="60"/>
      <c r="E164" s="60"/>
      <c r="F164" s="60"/>
      <c r="G164" s="62" t="s">
        <v>607</v>
      </c>
      <c r="H164" s="101">
        <v>3123.48</v>
      </c>
      <c r="I164" s="101">
        <v>642.22</v>
      </c>
      <c r="J164" s="101">
        <v>0</v>
      </c>
      <c r="K164" s="101">
        <v>3765.7</v>
      </c>
      <c r="L164" s="101"/>
    </row>
    <row r="165" spans="1:12" x14ac:dyDescent="0.3">
      <c r="A165" s="65" t="s">
        <v>354</v>
      </c>
      <c r="B165" s="59" t="s">
        <v>354</v>
      </c>
      <c r="C165" s="60"/>
      <c r="D165" s="60"/>
      <c r="E165" s="60"/>
      <c r="F165" s="60"/>
      <c r="G165" s="66" t="s">
        <v>354</v>
      </c>
      <c r="H165" s="102"/>
      <c r="I165" s="102"/>
      <c r="J165" s="102"/>
      <c r="K165" s="102"/>
      <c r="L165" s="102"/>
    </row>
    <row r="166" spans="1:12" x14ac:dyDescent="0.3">
      <c r="A166" s="54" t="s">
        <v>610</v>
      </c>
      <c r="B166" s="59" t="s">
        <v>354</v>
      </c>
      <c r="C166" s="60"/>
      <c r="D166" s="60"/>
      <c r="E166" s="60"/>
      <c r="F166" s="55" t="s">
        <v>611</v>
      </c>
      <c r="G166" s="56"/>
      <c r="H166" s="100">
        <v>377111.9</v>
      </c>
      <c r="I166" s="100">
        <v>89860</v>
      </c>
      <c r="J166" s="100">
        <v>50972.44</v>
      </c>
      <c r="K166" s="100">
        <v>415999.46</v>
      </c>
      <c r="L166" s="100">
        <f>I166-J166</f>
        <v>38887.56</v>
      </c>
    </row>
    <row r="167" spans="1:12" x14ac:dyDescent="0.3">
      <c r="A167" s="61" t="s">
        <v>612</v>
      </c>
      <c r="B167" s="59" t="s">
        <v>354</v>
      </c>
      <c r="C167" s="60"/>
      <c r="D167" s="60"/>
      <c r="E167" s="60"/>
      <c r="F167" s="60"/>
      <c r="G167" s="62" t="s">
        <v>591</v>
      </c>
      <c r="H167" s="101">
        <v>237444.57</v>
      </c>
      <c r="I167" s="101">
        <v>24553.98</v>
      </c>
      <c r="J167" s="101">
        <v>0</v>
      </c>
      <c r="K167" s="101">
        <v>261998.55</v>
      </c>
      <c r="L167" s="101"/>
    </row>
    <row r="168" spans="1:12" x14ac:dyDescent="0.3">
      <c r="A168" s="61" t="s">
        <v>613</v>
      </c>
      <c r="B168" s="59" t="s">
        <v>354</v>
      </c>
      <c r="C168" s="60"/>
      <c r="D168" s="60"/>
      <c r="E168" s="60"/>
      <c r="F168" s="60"/>
      <c r="G168" s="62" t="s">
        <v>593</v>
      </c>
      <c r="H168" s="101">
        <v>28693.51</v>
      </c>
      <c r="I168" s="101">
        <v>26396.44</v>
      </c>
      <c r="J168" s="101">
        <v>29127.11</v>
      </c>
      <c r="K168" s="101">
        <v>25962.84</v>
      </c>
      <c r="L168" s="101"/>
    </row>
    <row r="169" spans="1:12" x14ac:dyDescent="0.3">
      <c r="A169" s="61" t="s">
        <v>614</v>
      </c>
      <c r="B169" s="59" t="s">
        <v>354</v>
      </c>
      <c r="C169" s="60"/>
      <c r="D169" s="60"/>
      <c r="E169" s="60"/>
      <c r="F169" s="60"/>
      <c r="G169" s="62" t="s">
        <v>595</v>
      </c>
      <c r="H169" s="101">
        <v>25598.639999999999</v>
      </c>
      <c r="I169" s="101">
        <v>19797.32</v>
      </c>
      <c r="J169" s="101">
        <v>21845.33</v>
      </c>
      <c r="K169" s="101">
        <v>23550.63</v>
      </c>
      <c r="L169" s="101"/>
    </row>
    <row r="170" spans="1:12" x14ac:dyDescent="0.3">
      <c r="A170" s="61" t="s">
        <v>615</v>
      </c>
      <c r="B170" s="59" t="s">
        <v>354</v>
      </c>
      <c r="C170" s="60"/>
      <c r="D170" s="60"/>
      <c r="E170" s="60"/>
      <c r="F170" s="60"/>
      <c r="G170" s="62" t="s">
        <v>597</v>
      </c>
      <c r="H170" s="101">
        <v>56246.61</v>
      </c>
      <c r="I170" s="101">
        <v>12875.24</v>
      </c>
      <c r="J170" s="101">
        <v>0</v>
      </c>
      <c r="K170" s="101">
        <v>69121.850000000006</v>
      </c>
      <c r="L170" s="101"/>
    </row>
    <row r="171" spans="1:12" x14ac:dyDescent="0.3">
      <c r="A171" s="61" t="s">
        <v>616</v>
      </c>
      <c r="B171" s="59" t="s">
        <v>354</v>
      </c>
      <c r="C171" s="60"/>
      <c r="D171" s="60"/>
      <c r="E171" s="60"/>
      <c r="F171" s="60"/>
      <c r="G171" s="62" t="s">
        <v>599</v>
      </c>
      <c r="H171" s="101">
        <v>22498.66</v>
      </c>
      <c r="I171" s="101">
        <v>5150.09</v>
      </c>
      <c r="J171" s="101">
        <v>0</v>
      </c>
      <c r="K171" s="101">
        <v>27648.75</v>
      </c>
      <c r="L171" s="101"/>
    </row>
    <row r="172" spans="1:12" x14ac:dyDescent="0.3">
      <c r="A172" s="61" t="s">
        <v>618</v>
      </c>
      <c r="B172" s="59" t="s">
        <v>354</v>
      </c>
      <c r="C172" s="60"/>
      <c r="D172" s="60"/>
      <c r="E172" s="60"/>
      <c r="F172" s="60"/>
      <c r="G172" s="62" t="s">
        <v>605</v>
      </c>
      <c r="H172" s="101">
        <v>69.8</v>
      </c>
      <c r="I172" s="101">
        <v>6.83</v>
      </c>
      <c r="J172" s="101">
        <v>0</v>
      </c>
      <c r="K172" s="101">
        <v>76.63</v>
      </c>
      <c r="L172" s="101"/>
    </row>
    <row r="173" spans="1:12" x14ac:dyDescent="0.3">
      <c r="A173" s="61" t="s">
        <v>619</v>
      </c>
      <c r="B173" s="59" t="s">
        <v>354</v>
      </c>
      <c r="C173" s="60"/>
      <c r="D173" s="60"/>
      <c r="E173" s="60"/>
      <c r="F173" s="60"/>
      <c r="G173" s="62" t="s">
        <v>607</v>
      </c>
      <c r="H173" s="101">
        <v>6560.11</v>
      </c>
      <c r="I173" s="101">
        <v>1080.0999999999999</v>
      </c>
      <c r="J173" s="101">
        <v>0</v>
      </c>
      <c r="K173" s="101">
        <v>7640.21</v>
      </c>
      <c r="L173" s="101"/>
    </row>
    <row r="174" spans="1:12" x14ac:dyDescent="0.3">
      <c r="A174" s="65" t="s">
        <v>354</v>
      </c>
      <c r="B174" s="59" t="s">
        <v>354</v>
      </c>
      <c r="C174" s="60"/>
      <c r="D174" s="60"/>
      <c r="E174" s="60"/>
      <c r="F174" s="60"/>
      <c r="G174" s="66" t="s">
        <v>354</v>
      </c>
      <c r="H174" s="102"/>
      <c r="I174" s="102"/>
      <c r="J174" s="102"/>
      <c r="K174" s="102"/>
      <c r="L174" s="102"/>
    </row>
    <row r="175" spans="1:12" x14ac:dyDescent="0.3">
      <c r="A175" s="54" t="s">
        <v>621</v>
      </c>
      <c r="B175" s="59" t="s">
        <v>354</v>
      </c>
      <c r="C175" s="60"/>
      <c r="D175" s="60"/>
      <c r="E175" s="55" t="s">
        <v>622</v>
      </c>
      <c r="F175" s="56"/>
      <c r="G175" s="56"/>
      <c r="H175" s="100">
        <v>23973763.890000001</v>
      </c>
      <c r="I175" s="100">
        <v>7367354.5899999999</v>
      </c>
      <c r="J175" s="100">
        <v>4281700.6399999997</v>
      </c>
      <c r="K175" s="100">
        <v>27059417.84</v>
      </c>
      <c r="L175" s="100"/>
    </row>
    <row r="176" spans="1:12" x14ac:dyDescent="0.3">
      <c r="A176" s="54" t="s">
        <v>623</v>
      </c>
      <c r="B176" s="59" t="s">
        <v>354</v>
      </c>
      <c r="C176" s="60"/>
      <c r="D176" s="60"/>
      <c r="E176" s="60"/>
      <c r="F176" s="55" t="s">
        <v>589</v>
      </c>
      <c r="G176" s="56"/>
      <c r="H176" s="100">
        <v>3082478.58</v>
      </c>
      <c r="I176" s="100">
        <v>950799.63</v>
      </c>
      <c r="J176" s="100">
        <v>530583.36</v>
      </c>
      <c r="K176" s="100">
        <v>3502694.85</v>
      </c>
      <c r="L176" s="100">
        <f>I176-J176</f>
        <v>420216.27</v>
      </c>
    </row>
    <row r="177" spans="1:12" x14ac:dyDescent="0.3">
      <c r="A177" s="61" t="s">
        <v>624</v>
      </c>
      <c r="B177" s="59" t="s">
        <v>354</v>
      </c>
      <c r="C177" s="60"/>
      <c r="D177" s="60"/>
      <c r="E177" s="60"/>
      <c r="F177" s="60"/>
      <c r="G177" s="62" t="s">
        <v>591</v>
      </c>
      <c r="H177" s="101">
        <v>1578538.65</v>
      </c>
      <c r="I177" s="101">
        <v>218419.07</v>
      </c>
      <c r="J177" s="101">
        <v>28.28</v>
      </c>
      <c r="K177" s="101">
        <v>1796929.44</v>
      </c>
      <c r="L177" s="101"/>
    </row>
    <row r="178" spans="1:12" x14ac:dyDescent="0.3">
      <c r="A178" s="61" t="s">
        <v>625</v>
      </c>
      <c r="B178" s="59" t="s">
        <v>354</v>
      </c>
      <c r="C178" s="60"/>
      <c r="D178" s="60"/>
      <c r="E178" s="60"/>
      <c r="F178" s="60"/>
      <c r="G178" s="62" t="s">
        <v>593</v>
      </c>
      <c r="H178" s="101">
        <v>225046.39</v>
      </c>
      <c r="I178" s="101">
        <v>383361.28000000003</v>
      </c>
      <c r="J178" s="101">
        <v>340558.05</v>
      </c>
      <c r="K178" s="101">
        <v>267849.62</v>
      </c>
      <c r="L178" s="101"/>
    </row>
    <row r="179" spans="1:12" x14ac:dyDescent="0.3">
      <c r="A179" s="61" t="s">
        <v>626</v>
      </c>
      <c r="B179" s="59" t="s">
        <v>354</v>
      </c>
      <c r="C179" s="60"/>
      <c r="D179" s="60"/>
      <c r="E179" s="60"/>
      <c r="F179" s="60"/>
      <c r="G179" s="62" t="s">
        <v>595</v>
      </c>
      <c r="H179" s="101">
        <v>188628.56</v>
      </c>
      <c r="I179" s="101">
        <v>204978.49</v>
      </c>
      <c r="J179" s="101">
        <v>180226.11</v>
      </c>
      <c r="K179" s="101">
        <v>213380.94</v>
      </c>
      <c r="L179" s="101"/>
    </row>
    <row r="180" spans="1:12" x14ac:dyDescent="0.3">
      <c r="A180" s="61" t="s">
        <v>627</v>
      </c>
      <c r="B180" s="59" t="s">
        <v>354</v>
      </c>
      <c r="C180" s="60"/>
      <c r="D180" s="60"/>
      <c r="E180" s="60"/>
      <c r="F180" s="60"/>
      <c r="G180" s="62" t="s">
        <v>628</v>
      </c>
      <c r="H180" s="101">
        <v>22053.74</v>
      </c>
      <c r="I180" s="101">
        <v>0</v>
      </c>
      <c r="J180" s="101">
        <v>0</v>
      </c>
      <c r="K180" s="101">
        <v>22053.74</v>
      </c>
      <c r="L180" s="101"/>
    </row>
    <row r="181" spans="1:12" x14ac:dyDescent="0.3">
      <c r="A181" s="61" t="s">
        <v>629</v>
      </c>
      <c r="B181" s="59" t="s">
        <v>354</v>
      </c>
      <c r="C181" s="60"/>
      <c r="D181" s="60"/>
      <c r="E181" s="60"/>
      <c r="F181" s="60"/>
      <c r="G181" s="62" t="s">
        <v>597</v>
      </c>
      <c r="H181" s="101">
        <v>463880.53</v>
      </c>
      <c r="I181" s="101">
        <v>61160.97</v>
      </c>
      <c r="J181" s="101">
        <v>0</v>
      </c>
      <c r="K181" s="101">
        <v>525041.5</v>
      </c>
      <c r="L181" s="101"/>
    </row>
    <row r="182" spans="1:12" x14ac:dyDescent="0.3">
      <c r="A182" s="61" t="s">
        <v>630</v>
      </c>
      <c r="B182" s="59" t="s">
        <v>354</v>
      </c>
      <c r="C182" s="60"/>
      <c r="D182" s="60"/>
      <c r="E182" s="60"/>
      <c r="F182" s="60"/>
      <c r="G182" s="62" t="s">
        <v>599</v>
      </c>
      <c r="H182" s="101">
        <v>165935.44</v>
      </c>
      <c r="I182" s="101">
        <v>18290.580000000002</v>
      </c>
      <c r="J182" s="101">
        <v>0</v>
      </c>
      <c r="K182" s="101">
        <v>184226.02</v>
      </c>
      <c r="L182" s="101"/>
    </row>
    <row r="183" spans="1:12" x14ac:dyDescent="0.3">
      <c r="A183" s="61" t="s">
        <v>631</v>
      </c>
      <c r="B183" s="59" t="s">
        <v>354</v>
      </c>
      <c r="C183" s="60"/>
      <c r="D183" s="60"/>
      <c r="E183" s="60"/>
      <c r="F183" s="60"/>
      <c r="G183" s="62" t="s">
        <v>601</v>
      </c>
      <c r="H183" s="101">
        <v>17622.05</v>
      </c>
      <c r="I183" s="101">
        <v>2299</v>
      </c>
      <c r="J183" s="101">
        <v>0</v>
      </c>
      <c r="K183" s="101">
        <v>19921.05</v>
      </c>
      <c r="L183" s="101"/>
    </row>
    <row r="184" spans="1:12" x14ac:dyDescent="0.3">
      <c r="A184" s="61" t="s">
        <v>632</v>
      </c>
      <c r="B184" s="59" t="s">
        <v>354</v>
      </c>
      <c r="C184" s="60"/>
      <c r="D184" s="60"/>
      <c r="E184" s="60"/>
      <c r="F184" s="60"/>
      <c r="G184" s="62" t="s">
        <v>603</v>
      </c>
      <c r="H184" s="101">
        <v>106169.13</v>
      </c>
      <c r="I184" s="101">
        <v>18326.07</v>
      </c>
      <c r="J184" s="101">
        <v>5707</v>
      </c>
      <c r="K184" s="101">
        <v>118788.2</v>
      </c>
      <c r="L184" s="101"/>
    </row>
    <row r="185" spans="1:12" x14ac:dyDescent="0.3">
      <c r="A185" s="61" t="s">
        <v>633</v>
      </c>
      <c r="B185" s="59" t="s">
        <v>354</v>
      </c>
      <c r="C185" s="60"/>
      <c r="D185" s="60"/>
      <c r="E185" s="60"/>
      <c r="F185" s="60"/>
      <c r="G185" s="62" t="s">
        <v>605</v>
      </c>
      <c r="H185" s="101">
        <v>2986.07</v>
      </c>
      <c r="I185" s="101">
        <v>355.16</v>
      </c>
      <c r="J185" s="101">
        <v>0</v>
      </c>
      <c r="K185" s="101">
        <v>3341.23</v>
      </c>
      <c r="L185" s="101"/>
    </row>
    <row r="186" spans="1:12" x14ac:dyDescent="0.3">
      <c r="A186" s="61" t="s">
        <v>634</v>
      </c>
      <c r="B186" s="59" t="s">
        <v>354</v>
      </c>
      <c r="C186" s="60"/>
      <c r="D186" s="60"/>
      <c r="E186" s="60"/>
      <c r="F186" s="60"/>
      <c r="G186" s="62" t="s">
        <v>607</v>
      </c>
      <c r="H186" s="101">
        <v>249318.76</v>
      </c>
      <c r="I186" s="101">
        <v>32661.53</v>
      </c>
      <c r="J186" s="101">
        <v>198.08</v>
      </c>
      <c r="K186" s="101">
        <v>281782.21000000002</v>
      </c>
      <c r="L186" s="101"/>
    </row>
    <row r="187" spans="1:12" x14ac:dyDescent="0.3">
      <c r="A187" s="61" t="s">
        <v>635</v>
      </c>
      <c r="B187" s="59" t="s">
        <v>354</v>
      </c>
      <c r="C187" s="60"/>
      <c r="D187" s="60"/>
      <c r="E187" s="60"/>
      <c r="F187" s="60"/>
      <c r="G187" s="62" t="s">
        <v>636</v>
      </c>
      <c r="H187" s="101">
        <v>55303.56</v>
      </c>
      <c r="I187" s="101">
        <v>10395.64</v>
      </c>
      <c r="J187" s="101">
        <v>3865.84</v>
      </c>
      <c r="K187" s="101">
        <v>61833.36</v>
      </c>
      <c r="L187" s="101"/>
    </row>
    <row r="188" spans="1:12" x14ac:dyDescent="0.3">
      <c r="A188" s="61" t="s">
        <v>637</v>
      </c>
      <c r="B188" s="59" t="s">
        <v>354</v>
      </c>
      <c r="C188" s="60"/>
      <c r="D188" s="60"/>
      <c r="E188" s="60"/>
      <c r="F188" s="60"/>
      <c r="G188" s="62" t="s">
        <v>609</v>
      </c>
      <c r="H188" s="101">
        <v>6995.7</v>
      </c>
      <c r="I188" s="101">
        <v>551.84</v>
      </c>
      <c r="J188" s="101">
        <v>0</v>
      </c>
      <c r="K188" s="101">
        <v>7547.54</v>
      </c>
      <c r="L188" s="101"/>
    </row>
    <row r="189" spans="1:12" x14ac:dyDescent="0.3">
      <c r="A189" s="65" t="s">
        <v>354</v>
      </c>
      <c r="B189" s="59" t="s">
        <v>354</v>
      </c>
      <c r="C189" s="60"/>
      <c r="D189" s="60"/>
      <c r="E189" s="60"/>
      <c r="F189" s="60"/>
      <c r="G189" s="66" t="s">
        <v>354</v>
      </c>
      <c r="H189" s="102"/>
      <c r="I189" s="102"/>
      <c r="J189" s="102"/>
      <c r="K189" s="102"/>
      <c r="L189" s="102"/>
    </row>
    <row r="190" spans="1:12" x14ac:dyDescent="0.3">
      <c r="A190" s="54" t="s">
        <v>638</v>
      </c>
      <c r="B190" s="59" t="s">
        <v>354</v>
      </c>
      <c r="C190" s="60"/>
      <c r="D190" s="60"/>
      <c r="E190" s="60"/>
      <c r="F190" s="55" t="s">
        <v>611</v>
      </c>
      <c r="G190" s="56"/>
      <c r="H190" s="100">
        <v>20891285.309999999</v>
      </c>
      <c r="I190" s="100">
        <v>6416554.96</v>
      </c>
      <c r="J190" s="100">
        <v>3751117.28</v>
      </c>
      <c r="K190" s="100">
        <v>23556722.989999998</v>
      </c>
      <c r="L190" s="100">
        <f>I190-J190</f>
        <v>2665437.6800000002</v>
      </c>
    </row>
    <row r="191" spans="1:12" x14ac:dyDescent="0.3">
      <c r="A191" s="61" t="s">
        <v>639</v>
      </c>
      <c r="B191" s="59" t="s">
        <v>354</v>
      </c>
      <c r="C191" s="60"/>
      <c r="D191" s="60"/>
      <c r="E191" s="60"/>
      <c r="F191" s="60"/>
      <c r="G191" s="62" t="s">
        <v>591</v>
      </c>
      <c r="H191" s="101">
        <v>10533925.050000001</v>
      </c>
      <c r="I191" s="101">
        <v>1412537.04</v>
      </c>
      <c r="J191" s="101">
        <v>10839.28</v>
      </c>
      <c r="K191" s="101">
        <v>11935622.810000001</v>
      </c>
      <c r="L191" s="101"/>
    </row>
    <row r="192" spans="1:12" x14ac:dyDescent="0.3">
      <c r="A192" s="61" t="s">
        <v>640</v>
      </c>
      <c r="B192" s="59" t="s">
        <v>354</v>
      </c>
      <c r="C192" s="60"/>
      <c r="D192" s="60"/>
      <c r="E192" s="60"/>
      <c r="F192" s="60"/>
      <c r="G192" s="62" t="s">
        <v>593</v>
      </c>
      <c r="H192" s="101">
        <v>1888310.53</v>
      </c>
      <c r="I192" s="101">
        <v>2613345.2000000002</v>
      </c>
      <c r="J192" s="101">
        <v>2445768.77</v>
      </c>
      <c r="K192" s="101">
        <v>2055886.96</v>
      </c>
      <c r="L192" s="101"/>
    </row>
    <row r="193" spans="1:12" x14ac:dyDescent="0.3">
      <c r="A193" s="61" t="s">
        <v>641</v>
      </c>
      <c r="B193" s="59" t="s">
        <v>354</v>
      </c>
      <c r="C193" s="60"/>
      <c r="D193" s="60"/>
      <c r="E193" s="60"/>
      <c r="F193" s="60"/>
      <c r="G193" s="62" t="s">
        <v>595</v>
      </c>
      <c r="H193" s="101">
        <v>1247335.8899999999</v>
      </c>
      <c r="I193" s="101">
        <v>1379606.16</v>
      </c>
      <c r="J193" s="101">
        <v>1223926.01</v>
      </c>
      <c r="K193" s="101">
        <v>1403016.04</v>
      </c>
      <c r="L193" s="101"/>
    </row>
    <row r="194" spans="1:12" x14ac:dyDescent="0.3">
      <c r="A194" s="61" t="s">
        <v>642</v>
      </c>
      <c r="B194" s="59" t="s">
        <v>354</v>
      </c>
      <c r="C194" s="60"/>
      <c r="D194" s="60"/>
      <c r="E194" s="60"/>
      <c r="F194" s="60"/>
      <c r="G194" s="62" t="s">
        <v>628</v>
      </c>
      <c r="H194" s="101">
        <v>35888.769999999997</v>
      </c>
      <c r="I194" s="101">
        <v>12600.63</v>
      </c>
      <c r="J194" s="101">
        <v>0</v>
      </c>
      <c r="K194" s="101">
        <v>48489.4</v>
      </c>
      <c r="L194" s="101"/>
    </row>
    <row r="195" spans="1:12" x14ac:dyDescent="0.3">
      <c r="A195" s="61" t="s">
        <v>643</v>
      </c>
      <c r="B195" s="59" t="s">
        <v>354</v>
      </c>
      <c r="C195" s="60"/>
      <c r="D195" s="60"/>
      <c r="E195" s="60"/>
      <c r="F195" s="60"/>
      <c r="G195" s="62" t="s">
        <v>644</v>
      </c>
      <c r="H195" s="101">
        <v>3099.42</v>
      </c>
      <c r="I195" s="101">
        <v>5042.9399999999996</v>
      </c>
      <c r="J195" s="101">
        <v>0</v>
      </c>
      <c r="K195" s="101">
        <v>8142.36</v>
      </c>
      <c r="L195" s="101"/>
    </row>
    <row r="196" spans="1:12" x14ac:dyDescent="0.3">
      <c r="A196" s="61" t="s">
        <v>645</v>
      </c>
      <c r="B196" s="59" t="s">
        <v>354</v>
      </c>
      <c r="C196" s="60"/>
      <c r="D196" s="60"/>
      <c r="E196" s="60"/>
      <c r="F196" s="60"/>
      <c r="G196" s="62" t="s">
        <v>597</v>
      </c>
      <c r="H196" s="101">
        <v>3098098.3</v>
      </c>
      <c r="I196" s="101">
        <v>391523.23</v>
      </c>
      <c r="J196" s="101">
        <v>0</v>
      </c>
      <c r="K196" s="101">
        <v>3489621.53</v>
      </c>
      <c r="L196" s="101"/>
    </row>
    <row r="197" spans="1:12" x14ac:dyDescent="0.3">
      <c r="A197" s="61" t="s">
        <v>646</v>
      </c>
      <c r="B197" s="59" t="s">
        <v>354</v>
      </c>
      <c r="C197" s="60"/>
      <c r="D197" s="60"/>
      <c r="E197" s="60"/>
      <c r="F197" s="60"/>
      <c r="G197" s="62" t="s">
        <v>599</v>
      </c>
      <c r="H197" s="101">
        <v>1006974.29</v>
      </c>
      <c r="I197" s="101">
        <v>130356.04</v>
      </c>
      <c r="J197" s="101">
        <v>0</v>
      </c>
      <c r="K197" s="101">
        <v>1137330.33</v>
      </c>
      <c r="L197" s="101"/>
    </row>
    <row r="198" spans="1:12" x14ac:dyDescent="0.3">
      <c r="A198" s="61" t="s">
        <v>647</v>
      </c>
      <c r="B198" s="59" t="s">
        <v>354</v>
      </c>
      <c r="C198" s="60"/>
      <c r="D198" s="60"/>
      <c r="E198" s="60"/>
      <c r="F198" s="60"/>
      <c r="G198" s="62" t="s">
        <v>601</v>
      </c>
      <c r="H198" s="101">
        <v>116008.2</v>
      </c>
      <c r="I198" s="101">
        <v>14743.99</v>
      </c>
      <c r="J198" s="101">
        <v>0</v>
      </c>
      <c r="K198" s="101">
        <v>130752.19</v>
      </c>
      <c r="L198" s="101"/>
    </row>
    <row r="199" spans="1:12" x14ac:dyDescent="0.3">
      <c r="A199" s="61" t="s">
        <v>648</v>
      </c>
      <c r="B199" s="59" t="s">
        <v>354</v>
      </c>
      <c r="C199" s="60"/>
      <c r="D199" s="60"/>
      <c r="E199" s="60"/>
      <c r="F199" s="60"/>
      <c r="G199" s="62" t="s">
        <v>603</v>
      </c>
      <c r="H199" s="101">
        <v>891612.71</v>
      </c>
      <c r="I199" s="101">
        <v>160904.39000000001</v>
      </c>
      <c r="J199" s="101">
        <v>44766.62</v>
      </c>
      <c r="K199" s="101">
        <v>1007750.48</v>
      </c>
      <c r="L199" s="101"/>
    </row>
    <row r="200" spans="1:12" x14ac:dyDescent="0.3">
      <c r="A200" s="61" t="s">
        <v>649</v>
      </c>
      <c r="B200" s="59" t="s">
        <v>354</v>
      </c>
      <c r="C200" s="60"/>
      <c r="D200" s="60"/>
      <c r="E200" s="60"/>
      <c r="F200" s="60"/>
      <c r="G200" s="62" t="s">
        <v>605</v>
      </c>
      <c r="H200" s="101">
        <v>31707.74</v>
      </c>
      <c r="I200" s="101">
        <v>3517.45</v>
      </c>
      <c r="J200" s="101">
        <v>0.04</v>
      </c>
      <c r="K200" s="101">
        <v>35225.15</v>
      </c>
      <c r="L200" s="101"/>
    </row>
    <row r="201" spans="1:12" x14ac:dyDescent="0.3">
      <c r="A201" s="61" t="s">
        <v>650</v>
      </c>
      <c r="B201" s="59" t="s">
        <v>354</v>
      </c>
      <c r="C201" s="60"/>
      <c r="D201" s="60"/>
      <c r="E201" s="60"/>
      <c r="F201" s="60"/>
      <c r="G201" s="62" t="s">
        <v>607</v>
      </c>
      <c r="H201" s="101">
        <v>1789627.08</v>
      </c>
      <c r="I201" s="101">
        <v>236124.56</v>
      </c>
      <c r="J201" s="101">
        <v>1058.21</v>
      </c>
      <c r="K201" s="101">
        <v>2024693.43</v>
      </c>
      <c r="L201" s="101"/>
    </row>
    <row r="202" spans="1:12" x14ac:dyDescent="0.3">
      <c r="A202" s="61" t="s">
        <v>651</v>
      </c>
      <c r="B202" s="59" t="s">
        <v>354</v>
      </c>
      <c r="C202" s="60"/>
      <c r="D202" s="60"/>
      <c r="E202" s="60"/>
      <c r="F202" s="60"/>
      <c r="G202" s="62" t="s">
        <v>636</v>
      </c>
      <c r="H202" s="101">
        <v>233381.85</v>
      </c>
      <c r="I202" s="101">
        <v>53841.33</v>
      </c>
      <c r="J202" s="101">
        <v>24758.35</v>
      </c>
      <c r="K202" s="101">
        <v>262464.83</v>
      </c>
      <c r="L202" s="101"/>
    </row>
    <row r="203" spans="1:12" x14ac:dyDescent="0.3">
      <c r="A203" s="61" t="s">
        <v>652</v>
      </c>
      <c r="B203" s="59" t="s">
        <v>354</v>
      </c>
      <c r="C203" s="60"/>
      <c r="D203" s="60"/>
      <c r="E203" s="60"/>
      <c r="F203" s="60"/>
      <c r="G203" s="62" t="s">
        <v>609</v>
      </c>
      <c r="H203" s="101">
        <v>15315.48</v>
      </c>
      <c r="I203" s="101">
        <v>2412</v>
      </c>
      <c r="J203" s="101">
        <v>0</v>
      </c>
      <c r="K203" s="101">
        <v>17727.48</v>
      </c>
      <c r="L203" s="101"/>
    </row>
    <row r="204" spans="1:12" x14ac:dyDescent="0.3">
      <c r="A204" s="65" t="s">
        <v>354</v>
      </c>
      <c r="B204" s="59" t="s">
        <v>354</v>
      </c>
      <c r="C204" s="60"/>
      <c r="D204" s="60"/>
      <c r="E204" s="60"/>
      <c r="F204" s="60"/>
      <c r="G204" s="66" t="s">
        <v>354</v>
      </c>
      <c r="H204" s="102"/>
      <c r="I204" s="102"/>
      <c r="J204" s="102"/>
      <c r="K204" s="102"/>
      <c r="L204" s="102"/>
    </row>
    <row r="205" spans="1:12" x14ac:dyDescent="0.3">
      <c r="A205" s="54" t="s">
        <v>653</v>
      </c>
      <c r="B205" s="59" t="s">
        <v>354</v>
      </c>
      <c r="C205" s="60"/>
      <c r="D205" s="60"/>
      <c r="E205" s="55" t="s">
        <v>654</v>
      </c>
      <c r="F205" s="56"/>
      <c r="G205" s="56"/>
      <c r="H205" s="100">
        <v>10030.85</v>
      </c>
      <c r="I205" s="100">
        <v>0</v>
      </c>
      <c r="J205" s="100">
        <v>0</v>
      </c>
      <c r="K205" s="100">
        <v>10030.85</v>
      </c>
      <c r="L205" s="100"/>
    </row>
    <row r="206" spans="1:12" x14ac:dyDescent="0.3">
      <c r="A206" s="54" t="s">
        <v>655</v>
      </c>
      <c r="B206" s="59" t="s">
        <v>354</v>
      </c>
      <c r="C206" s="60"/>
      <c r="D206" s="60"/>
      <c r="E206" s="60"/>
      <c r="F206" s="55" t="s">
        <v>589</v>
      </c>
      <c r="G206" s="56"/>
      <c r="H206" s="100">
        <v>10030.85</v>
      </c>
      <c r="I206" s="100">
        <v>0</v>
      </c>
      <c r="J206" s="100">
        <v>0</v>
      </c>
      <c r="K206" s="100">
        <v>10030.85</v>
      </c>
      <c r="L206" s="100">
        <f>I206-J206</f>
        <v>0</v>
      </c>
    </row>
    <row r="207" spans="1:12" x14ac:dyDescent="0.3">
      <c r="A207" s="61" t="s">
        <v>656</v>
      </c>
      <c r="B207" s="59" t="s">
        <v>354</v>
      </c>
      <c r="C207" s="60"/>
      <c r="D207" s="60"/>
      <c r="E207" s="60"/>
      <c r="F207" s="60"/>
      <c r="G207" s="62" t="s">
        <v>605</v>
      </c>
      <c r="H207" s="101">
        <v>47.81</v>
      </c>
      <c r="I207" s="101">
        <v>0</v>
      </c>
      <c r="J207" s="101">
        <v>0</v>
      </c>
      <c r="K207" s="101">
        <v>47.81</v>
      </c>
      <c r="L207" s="101"/>
    </row>
    <row r="208" spans="1:12" x14ac:dyDescent="0.3">
      <c r="A208" s="61" t="s">
        <v>657</v>
      </c>
      <c r="B208" s="59" t="s">
        <v>354</v>
      </c>
      <c r="C208" s="60"/>
      <c r="D208" s="60"/>
      <c r="E208" s="60"/>
      <c r="F208" s="60"/>
      <c r="G208" s="62" t="s">
        <v>636</v>
      </c>
      <c r="H208" s="101">
        <v>1960.38</v>
      </c>
      <c r="I208" s="101">
        <v>0</v>
      </c>
      <c r="J208" s="101">
        <v>0</v>
      </c>
      <c r="K208" s="101">
        <v>1960.38</v>
      </c>
      <c r="L208" s="101"/>
    </row>
    <row r="209" spans="1:12" x14ac:dyDescent="0.3">
      <c r="A209" s="61" t="s">
        <v>658</v>
      </c>
      <c r="B209" s="59" t="s">
        <v>354</v>
      </c>
      <c r="C209" s="60"/>
      <c r="D209" s="60"/>
      <c r="E209" s="60"/>
      <c r="F209" s="60"/>
      <c r="G209" s="62" t="s">
        <v>659</v>
      </c>
      <c r="H209" s="101">
        <v>8022.66</v>
      </c>
      <c r="I209" s="101">
        <v>0</v>
      </c>
      <c r="J209" s="101">
        <v>0</v>
      </c>
      <c r="K209" s="101">
        <v>8022.66</v>
      </c>
      <c r="L209" s="101"/>
    </row>
    <row r="210" spans="1:12" x14ac:dyDescent="0.3">
      <c r="A210" s="65" t="s">
        <v>354</v>
      </c>
      <c r="B210" s="59" t="s">
        <v>354</v>
      </c>
      <c r="C210" s="60"/>
      <c r="D210" s="60"/>
      <c r="E210" s="60"/>
      <c r="F210" s="60"/>
      <c r="G210" s="66" t="s">
        <v>354</v>
      </c>
      <c r="H210" s="102"/>
      <c r="I210" s="102"/>
      <c r="J210" s="102"/>
      <c r="K210" s="102"/>
      <c r="L210" s="102"/>
    </row>
    <row r="211" spans="1:12" x14ac:dyDescent="0.3">
      <c r="A211" s="54" t="s">
        <v>660</v>
      </c>
      <c r="B211" s="59" t="s">
        <v>354</v>
      </c>
      <c r="C211" s="60"/>
      <c r="D211" s="60"/>
      <c r="E211" s="55" t="s">
        <v>661</v>
      </c>
      <c r="F211" s="56"/>
      <c r="G211" s="56"/>
      <c r="H211" s="100">
        <v>391504.69</v>
      </c>
      <c r="I211" s="100">
        <v>98338.02</v>
      </c>
      <c r="J211" s="100">
        <v>47010.95</v>
      </c>
      <c r="K211" s="100">
        <v>442831.76</v>
      </c>
      <c r="L211" s="100"/>
    </row>
    <row r="212" spans="1:12" x14ac:dyDescent="0.3">
      <c r="A212" s="54" t="s">
        <v>662</v>
      </c>
      <c r="B212" s="59" t="s">
        <v>354</v>
      </c>
      <c r="C212" s="60"/>
      <c r="D212" s="60"/>
      <c r="E212" s="60"/>
      <c r="F212" s="55" t="s">
        <v>611</v>
      </c>
      <c r="G212" s="56"/>
      <c r="H212" s="100">
        <v>391504.69</v>
      </c>
      <c r="I212" s="100">
        <v>98338.02</v>
      </c>
      <c r="J212" s="100">
        <v>47010.95</v>
      </c>
      <c r="K212" s="100">
        <v>442831.76</v>
      </c>
      <c r="L212" s="100">
        <f>I212-J212</f>
        <v>51327.070000000007</v>
      </c>
    </row>
    <row r="213" spans="1:12" x14ac:dyDescent="0.3">
      <c r="A213" s="61" t="s">
        <v>663</v>
      </c>
      <c r="B213" s="59" t="s">
        <v>354</v>
      </c>
      <c r="C213" s="60"/>
      <c r="D213" s="60"/>
      <c r="E213" s="60"/>
      <c r="F213" s="60"/>
      <c r="G213" s="62" t="s">
        <v>591</v>
      </c>
      <c r="H213" s="101">
        <v>168787.91</v>
      </c>
      <c r="I213" s="101">
        <v>23539.68</v>
      </c>
      <c r="J213" s="101">
        <v>23.05</v>
      </c>
      <c r="K213" s="101">
        <v>192304.54</v>
      </c>
      <c r="L213" s="101"/>
    </row>
    <row r="214" spans="1:12" x14ac:dyDescent="0.3">
      <c r="A214" s="61" t="s">
        <v>664</v>
      </c>
      <c r="B214" s="59" t="s">
        <v>354</v>
      </c>
      <c r="C214" s="60"/>
      <c r="D214" s="60"/>
      <c r="E214" s="60"/>
      <c r="F214" s="60"/>
      <c r="G214" s="62" t="s">
        <v>593</v>
      </c>
      <c r="H214" s="101">
        <v>16858.41</v>
      </c>
      <c r="I214" s="101">
        <v>28564.27</v>
      </c>
      <c r="J214" s="101">
        <v>26492.32</v>
      </c>
      <c r="K214" s="101">
        <v>18930.36</v>
      </c>
      <c r="L214" s="101"/>
    </row>
    <row r="215" spans="1:12" x14ac:dyDescent="0.3">
      <c r="A215" s="61" t="s">
        <v>665</v>
      </c>
      <c r="B215" s="59" t="s">
        <v>354</v>
      </c>
      <c r="C215" s="60"/>
      <c r="D215" s="60"/>
      <c r="E215" s="60"/>
      <c r="F215" s="60"/>
      <c r="G215" s="62" t="s">
        <v>595</v>
      </c>
      <c r="H215" s="101">
        <v>18881.150000000001</v>
      </c>
      <c r="I215" s="101">
        <v>19647</v>
      </c>
      <c r="J215" s="101">
        <v>17982.04</v>
      </c>
      <c r="K215" s="101">
        <v>20546.11</v>
      </c>
      <c r="L215" s="101"/>
    </row>
    <row r="216" spans="1:12" x14ac:dyDescent="0.3">
      <c r="A216" s="61" t="s">
        <v>666</v>
      </c>
      <c r="B216" s="59" t="s">
        <v>354</v>
      </c>
      <c r="C216" s="60"/>
      <c r="D216" s="60"/>
      <c r="E216" s="60"/>
      <c r="F216" s="60"/>
      <c r="G216" s="62" t="s">
        <v>628</v>
      </c>
      <c r="H216" s="101">
        <v>3432.86</v>
      </c>
      <c r="I216" s="101">
        <v>0</v>
      </c>
      <c r="J216" s="101">
        <v>0</v>
      </c>
      <c r="K216" s="101">
        <v>3432.86</v>
      </c>
      <c r="L216" s="101"/>
    </row>
    <row r="217" spans="1:12" x14ac:dyDescent="0.3">
      <c r="A217" s="61" t="s">
        <v>667</v>
      </c>
      <c r="B217" s="59" t="s">
        <v>354</v>
      </c>
      <c r="C217" s="60"/>
      <c r="D217" s="60"/>
      <c r="E217" s="60"/>
      <c r="F217" s="60"/>
      <c r="G217" s="62" t="s">
        <v>597</v>
      </c>
      <c r="H217" s="101">
        <v>45474.14</v>
      </c>
      <c r="I217" s="101">
        <v>6303.31</v>
      </c>
      <c r="J217" s="101">
        <v>0</v>
      </c>
      <c r="K217" s="101">
        <v>51777.45</v>
      </c>
      <c r="L217" s="101"/>
    </row>
    <row r="218" spans="1:12" x14ac:dyDescent="0.3">
      <c r="A218" s="61" t="s">
        <v>668</v>
      </c>
      <c r="B218" s="59" t="s">
        <v>354</v>
      </c>
      <c r="C218" s="60"/>
      <c r="D218" s="60"/>
      <c r="E218" s="60"/>
      <c r="F218" s="60"/>
      <c r="G218" s="62" t="s">
        <v>599</v>
      </c>
      <c r="H218" s="101">
        <v>15899.99</v>
      </c>
      <c r="I218" s="101">
        <v>1881.43</v>
      </c>
      <c r="J218" s="101">
        <v>0</v>
      </c>
      <c r="K218" s="101">
        <v>17781.419999999998</v>
      </c>
      <c r="L218" s="101"/>
    </row>
    <row r="219" spans="1:12" x14ac:dyDescent="0.3">
      <c r="A219" s="61" t="s">
        <v>669</v>
      </c>
      <c r="B219" s="59" t="s">
        <v>354</v>
      </c>
      <c r="C219" s="60"/>
      <c r="D219" s="60"/>
      <c r="E219" s="60"/>
      <c r="F219" s="60"/>
      <c r="G219" s="62" t="s">
        <v>601</v>
      </c>
      <c r="H219" s="101">
        <v>1696.87</v>
      </c>
      <c r="I219" s="101">
        <v>235.21</v>
      </c>
      <c r="J219" s="101">
        <v>0</v>
      </c>
      <c r="K219" s="101">
        <v>1932.08</v>
      </c>
      <c r="L219" s="101"/>
    </row>
    <row r="220" spans="1:12" x14ac:dyDescent="0.3">
      <c r="A220" s="61" t="s">
        <v>670</v>
      </c>
      <c r="B220" s="59" t="s">
        <v>354</v>
      </c>
      <c r="C220" s="60"/>
      <c r="D220" s="60"/>
      <c r="E220" s="60"/>
      <c r="F220" s="60"/>
      <c r="G220" s="62" t="s">
        <v>603</v>
      </c>
      <c r="H220" s="101">
        <v>30328.400000000001</v>
      </c>
      <c r="I220" s="101">
        <v>6333.59</v>
      </c>
      <c r="J220" s="101">
        <v>1630.79</v>
      </c>
      <c r="K220" s="101">
        <v>35031.199999999997</v>
      </c>
      <c r="L220" s="101"/>
    </row>
    <row r="221" spans="1:12" x14ac:dyDescent="0.3">
      <c r="A221" s="61" t="s">
        <v>671</v>
      </c>
      <c r="B221" s="59" t="s">
        <v>354</v>
      </c>
      <c r="C221" s="60"/>
      <c r="D221" s="60"/>
      <c r="E221" s="60"/>
      <c r="F221" s="60"/>
      <c r="G221" s="62" t="s">
        <v>605</v>
      </c>
      <c r="H221" s="101">
        <v>1528.54</v>
      </c>
      <c r="I221" s="101">
        <v>204.96</v>
      </c>
      <c r="J221" s="101">
        <v>0</v>
      </c>
      <c r="K221" s="101">
        <v>1733.5</v>
      </c>
      <c r="L221" s="101"/>
    </row>
    <row r="222" spans="1:12" x14ac:dyDescent="0.3">
      <c r="A222" s="61" t="s">
        <v>672</v>
      </c>
      <c r="B222" s="59" t="s">
        <v>354</v>
      </c>
      <c r="C222" s="60"/>
      <c r="D222" s="60"/>
      <c r="E222" s="60"/>
      <c r="F222" s="60"/>
      <c r="G222" s="62" t="s">
        <v>607</v>
      </c>
      <c r="H222" s="101">
        <v>61193.42</v>
      </c>
      <c r="I222" s="101">
        <v>7767.84</v>
      </c>
      <c r="J222" s="101">
        <v>0</v>
      </c>
      <c r="K222" s="101">
        <v>68961.259999999995</v>
      </c>
      <c r="L222" s="101"/>
    </row>
    <row r="223" spans="1:12" x14ac:dyDescent="0.3">
      <c r="A223" s="61" t="s">
        <v>673</v>
      </c>
      <c r="B223" s="59" t="s">
        <v>354</v>
      </c>
      <c r="C223" s="60"/>
      <c r="D223" s="60"/>
      <c r="E223" s="60"/>
      <c r="F223" s="60"/>
      <c r="G223" s="62" t="s">
        <v>636</v>
      </c>
      <c r="H223" s="101">
        <v>27423</v>
      </c>
      <c r="I223" s="101">
        <v>3860.73</v>
      </c>
      <c r="J223" s="101">
        <v>882.75</v>
      </c>
      <c r="K223" s="101">
        <v>30400.98</v>
      </c>
      <c r="L223" s="101"/>
    </row>
    <row r="224" spans="1:12" x14ac:dyDescent="0.3">
      <c r="A224" s="65" t="s">
        <v>354</v>
      </c>
      <c r="B224" s="59" t="s">
        <v>354</v>
      </c>
      <c r="C224" s="60"/>
      <c r="D224" s="60"/>
      <c r="E224" s="60"/>
      <c r="F224" s="60"/>
      <c r="G224" s="66" t="s">
        <v>354</v>
      </c>
      <c r="H224" s="102"/>
      <c r="I224" s="102"/>
      <c r="J224" s="102"/>
      <c r="K224" s="102"/>
      <c r="L224" s="102"/>
    </row>
    <row r="225" spans="1:12" x14ac:dyDescent="0.3">
      <c r="A225" s="54" t="s">
        <v>675</v>
      </c>
      <c r="B225" s="59" t="s">
        <v>354</v>
      </c>
      <c r="C225" s="60"/>
      <c r="D225" s="55" t="s">
        <v>676</v>
      </c>
      <c r="E225" s="56"/>
      <c r="F225" s="56"/>
      <c r="G225" s="56"/>
      <c r="H225" s="100">
        <v>4373308.54</v>
      </c>
      <c r="I225" s="100">
        <v>536357.18999999994</v>
      </c>
      <c r="J225" s="100">
        <v>0.09</v>
      </c>
      <c r="K225" s="100">
        <v>4909665.6399999997</v>
      </c>
      <c r="L225" s="100"/>
    </row>
    <row r="226" spans="1:12" x14ac:dyDescent="0.3">
      <c r="A226" s="54" t="s">
        <v>677</v>
      </c>
      <c r="B226" s="59" t="s">
        <v>354</v>
      </c>
      <c r="C226" s="60"/>
      <c r="D226" s="60"/>
      <c r="E226" s="55" t="s">
        <v>676</v>
      </c>
      <c r="F226" s="56"/>
      <c r="G226" s="56"/>
      <c r="H226" s="100">
        <v>4373308.54</v>
      </c>
      <c r="I226" s="100">
        <v>536357.18999999994</v>
      </c>
      <c r="J226" s="100">
        <v>0.09</v>
      </c>
      <c r="K226" s="100">
        <v>4909665.6399999997</v>
      </c>
      <c r="L226" s="100"/>
    </row>
    <row r="227" spans="1:12" x14ac:dyDescent="0.3">
      <c r="A227" s="54" t="s">
        <v>678</v>
      </c>
      <c r="B227" s="59" t="s">
        <v>354</v>
      </c>
      <c r="C227" s="60"/>
      <c r="D227" s="60"/>
      <c r="E227" s="60"/>
      <c r="F227" s="55" t="s">
        <v>676</v>
      </c>
      <c r="G227" s="56"/>
      <c r="H227" s="100">
        <v>4373308.54</v>
      </c>
      <c r="I227" s="100">
        <v>536357.18999999994</v>
      </c>
      <c r="J227" s="100">
        <v>0.09</v>
      </c>
      <c r="K227" s="100">
        <v>4909665.6399999997</v>
      </c>
      <c r="L227" s="100"/>
    </row>
    <row r="228" spans="1:12" x14ac:dyDescent="0.3">
      <c r="A228" s="61" t="s">
        <v>679</v>
      </c>
      <c r="B228" s="59" t="s">
        <v>354</v>
      </c>
      <c r="C228" s="60"/>
      <c r="D228" s="60"/>
      <c r="E228" s="60"/>
      <c r="F228" s="60"/>
      <c r="G228" s="62" t="s">
        <v>680</v>
      </c>
      <c r="H228" s="101">
        <v>151394.4</v>
      </c>
      <c r="I228" s="101">
        <v>16821.599999999999</v>
      </c>
      <c r="J228" s="101">
        <v>0</v>
      </c>
      <c r="K228" s="101">
        <v>168216</v>
      </c>
      <c r="L228" s="101">
        <f t="shared" ref="L228:L236" si="0">I228-J228</f>
        <v>16821.599999999999</v>
      </c>
    </row>
    <row r="229" spans="1:12" x14ac:dyDescent="0.3">
      <c r="A229" s="61" t="s">
        <v>681</v>
      </c>
      <c r="B229" s="59" t="s">
        <v>354</v>
      </c>
      <c r="C229" s="60"/>
      <c r="D229" s="60"/>
      <c r="E229" s="60"/>
      <c r="F229" s="60"/>
      <c r="G229" s="62" t="s">
        <v>682</v>
      </c>
      <c r="H229" s="101">
        <v>52920</v>
      </c>
      <c r="I229" s="101">
        <v>5880</v>
      </c>
      <c r="J229" s="101">
        <v>0</v>
      </c>
      <c r="K229" s="101">
        <v>58800</v>
      </c>
      <c r="L229" s="101">
        <f t="shared" si="0"/>
        <v>5880</v>
      </c>
    </row>
    <row r="230" spans="1:12" x14ac:dyDescent="0.3">
      <c r="A230" s="61" t="s">
        <v>683</v>
      </c>
      <c r="B230" s="59" t="s">
        <v>354</v>
      </c>
      <c r="C230" s="60"/>
      <c r="D230" s="60"/>
      <c r="E230" s="60"/>
      <c r="F230" s="60"/>
      <c r="G230" s="62" t="s">
        <v>684</v>
      </c>
      <c r="H230" s="101">
        <v>77418.48</v>
      </c>
      <c r="I230" s="101">
        <v>19607.93</v>
      </c>
      <c r="J230" s="101">
        <v>0.06</v>
      </c>
      <c r="K230" s="101">
        <v>97026.35</v>
      </c>
      <c r="L230" s="101">
        <f t="shared" si="0"/>
        <v>19607.87</v>
      </c>
    </row>
    <row r="231" spans="1:12" x14ac:dyDescent="0.3">
      <c r="A231" s="61" t="s">
        <v>685</v>
      </c>
      <c r="B231" s="59" t="s">
        <v>354</v>
      </c>
      <c r="C231" s="60"/>
      <c r="D231" s="60"/>
      <c r="E231" s="60"/>
      <c r="F231" s="60"/>
      <c r="G231" s="62" t="s">
        <v>686</v>
      </c>
      <c r="H231" s="101">
        <v>27114.49</v>
      </c>
      <c r="I231" s="101">
        <v>4925.1899999999996</v>
      </c>
      <c r="J231" s="101">
        <v>0</v>
      </c>
      <c r="K231" s="101">
        <v>32039.68</v>
      </c>
      <c r="L231" s="101">
        <f t="shared" si="0"/>
        <v>4925.1899999999996</v>
      </c>
    </row>
    <row r="232" spans="1:12" x14ac:dyDescent="0.3">
      <c r="A232" s="61" t="s">
        <v>687</v>
      </c>
      <c r="B232" s="59" t="s">
        <v>354</v>
      </c>
      <c r="C232" s="60"/>
      <c r="D232" s="60"/>
      <c r="E232" s="60"/>
      <c r="F232" s="60"/>
      <c r="G232" s="62" t="s">
        <v>688</v>
      </c>
      <c r="H232" s="101">
        <v>1494957.34</v>
      </c>
      <c r="I232" s="101">
        <v>187086.78</v>
      </c>
      <c r="J232" s="101">
        <v>0</v>
      </c>
      <c r="K232" s="101">
        <v>1682044.12</v>
      </c>
      <c r="L232" s="101">
        <f t="shared" si="0"/>
        <v>187086.78</v>
      </c>
    </row>
    <row r="233" spans="1:12" x14ac:dyDescent="0.3">
      <c r="A233" s="61" t="s">
        <v>689</v>
      </c>
      <c r="B233" s="59" t="s">
        <v>354</v>
      </c>
      <c r="C233" s="60"/>
      <c r="D233" s="60"/>
      <c r="E233" s="60"/>
      <c r="F233" s="60"/>
      <c r="G233" s="62" t="s">
        <v>690</v>
      </c>
      <c r="H233" s="101">
        <v>46272.03</v>
      </c>
      <c r="I233" s="101">
        <v>18920.5</v>
      </c>
      <c r="J233" s="101">
        <v>0</v>
      </c>
      <c r="K233" s="101">
        <v>65192.53</v>
      </c>
      <c r="L233" s="101">
        <f t="shared" si="0"/>
        <v>18920.5</v>
      </c>
    </row>
    <row r="234" spans="1:12" x14ac:dyDescent="0.3">
      <c r="A234" s="61" t="s">
        <v>691</v>
      </c>
      <c r="B234" s="59" t="s">
        <v>354</v>
      </c>
      <c r="C234" s="60"/>
      <c r="D234" s="60"/>
      <c r="E234" s="60"/>
      <c r="F234" s="60"/>
      <c r="G234" s="62" t="s">
        <v>692</v>
      </c>
      <c r="H234" s="101">
        <v>2251387.25</v>
      </c>
      <c r="I234" s="101">
        <v>255887.05</v>
      </c>
      <c r="J234" s="101">
        <v>0</v>
      </c>
      <c r="K234" s="101">
        <v>2507274.2999999998</v>
      </c>
      <c r="L234" s="101">
        <f t="shared" si="0"/>
        <v>255887.05</v>
      </c>
    </row>
    <row r="235" spans="1:12" x14ac:dyDescent="0.3">
      <c r="A235" s="61" t="s">
        <v>693</v>
      </c>
      <c r="B235" s="59" t="s">
        <v>354</v>
      </c>
      <c r="C235" s="60"/>
      <c r="D235" s="60"/>
      <c r="E235" s="60"/>
      <c r="F235" s="60"/>
      <c r="G235" s="62" t="s">
        <v>694</v>
      </c>
      <c r="H235" s="101">
        <v>133040.01</v>
      </c>
      <c r="I235" s="101">
        <v>7934.96</v>
      </c>
      <c r="J235" s="101">
        <v>0</v>
      </c>
      <c r="K235" s="101">
        <v>140974.97</v>
      </c>
      <c r="L235" s="101">
        <f t="shared" si="0"/>
        <v>7934.96</v>
      </c>
    </row>
    <row r="236" spans="1:12" x14ac:dyDescent="0.3">
      <c r="A236" s="61" t="s">
        <v>695</v>
      </c>
      <c r="B236" s="59" t="s">
        <v>354</v>
      </c>
      <c r="C236" s="60"/>
      <c r="D236" s="60"/>
      <c r="E236" s="60"/>
      <c r="F236" s="60"/>
      <c r="G236" s="62" t="s">
        <v>696</v>
      </c>
      <c r="H236" s="101">
        <v>138804.54</v>
      </c>
      <c r="I236" s="101">
        <v>19293.18</v>
      </c>
      <c r="J236" s="101">
        <v>0.03</v>
      </c>
      <c r="K236" s="101">
        <v>158097.69</v>
      </c>
      <c r="L236" s="101">
        <f t="shared" si="0"/>
        <v>19293.150000000001</v>
      </c>
    </row>
    <row r="237" spans="1:12" x14ac:dyDescent="0.3">
      <c r="A237" s="65" t="s">
        <v>354</v>
      </c>
      <c r="B237" s="59" t="s">
        <v>354</v>
      </c>
      <c r="C237" s="60"/>
      <c r="D237" s="60"/>
      <c r="E237" s="60"/>
      <c r="F237" s="60"/>
      <c r="G237" s="66" t="s">
        <v>354</v>
      </c>
      <c r="H237" s="102"/>
      <c r="I237" s="102"/>
      <c r="J237" s="102"/>
      <c r="K237" s="102"/>
      <c r="L237" s="102"/>
    </row>
    <row r="238" spans="1:12" x14ac:dyDescent="0.3">
      <c r="A238" s="54" t="s">
        <v>697</v>
      </c>
      <c r="B238" s="58" t="s">
        <v>354</v>
      </c>
      <c r="C238" s="55" t="s">
        <v>698</v>
      </c>
      <c r="D238" s="56"/>
      <c r="E238" s="56"/>
      <c r="F238" s="56"/>
      <c r="G238" s="56"/>
      <c r="H238" s="100">
        <v>2060263.37</v>
      </c>
      <c r="I238" s="100">
        <v>293833.01</v>
      </c>
      <c r="J238" s="100">
        <v>0</v>
      </c>
      <c r="K238" s="100">
        <v>2354096.38</v>
      </c>
      <c r="L238" s="100"/>
    </row>
    <row r="239" spans="1:12" x14ac:dyDescent="0.3">
      <c r="A239" s="54" t="s">
        <v>699</v>
      </c>
      <c r="B239" s="59" t="s">
        <v>354</v>
      </c>
      <c r="C239" s="60"/>
      <c r="D239" s="55" t="s">
        <v>698</v>
      </c>
      <c r="E239" s="56"/>
      <c r="F239" s="56"/>
      <c r="G239" s="56"/>
      <c r="H239" s="100">
        <v>2060263.37</v>
      </c>
      <c r="I239" s="100">
        <v>293833.01</v>
      </c>
      <c r="J239" s="100">
        <v>0</v>
      </c>
      <c r="K239" s="100">
        <v>2354096.38</v>
      </c>
      <c r="L239" s="100"/>
    </row>
    <row r="240" spans="1:12" x14ac:dyDescent="0.3">
      <c r="A240" s="54" t="s">
        <v>700</v>
      </c>
      <c r="B240" s="59" t="s">
        <v>354</v>
      </c>
      <c r="C240" s="60"/>
      <c r="D240" s="60"/>
      <c r="E240" s="55" t="s">
        <v>698</v>
      </c>
      <c r="F240" s="56"/>
      <c r="G240" s="56"/>
      <c r="H240" s="100">
        <v>2060263.37</v>
      </c>
      <c r="I240" s="100">
        <v>293833.01</v>
      </c>
      <c r="J240" s="100">
        <v>0</v>
      </c>
      <c r="K240" s="100">
        <v>2354096.38</v>
      </c>
      <c r="L240" s="100"/>
    </row>
    <row r="241" spans="1:12" x14ac:dyDescent="0.3">
      <c r="A241" s="54" t="s">
        <v>701</v>
      </c>
      <c r="B241" s="59" t="s">
        <v>354</v>
      </c>
      <c r="C241" s="60"/>
      <c r="D241" s="60"/>
      <c r="E241" s="60"/>
      <c r="F241" s="55" t="s">
        <v>702</v>
      </c>
      <c r="G241" s="56"/>
      <c r="H241" s="100">
        <v>254463.61</v>
      </c>
      <c r="I241" s="100">
        <v>41124.36</v>
      </c>
      <c r="J241" s="100">
        <v>0</v>
      </c>
      <c r="K241" s="100">
        <v>295587.96999999997</v>
      </c>
      <c r="L241" s="100">
        <f>I241-J241</f>
        <v>41124.36</v>
      </c>
    </row>
    <row r="242" spans="1:12" x14ac:dyDescent="0.3">
      <c r="A242" s="61" t="s">
        <v>703</v>
      </c>
      <c r="B242" s="59" t="s">
        <v>354</v>
      </c>
      <c r="C242" s="60"/>
      <c r="D242" s="60"/>
      <c r="E242" s="60"/>
      <c r="F242" s="60"/>
      <c r="G242" s="62" t="s">
        <v>704</v>
      </c>
      <c r="H242" s="101">
        <v>254463.61</v>
      </c>
      <c r="I242" s="101">
        <v>41124.36</v>
      </c>
      <c r="J242" s="101">
        <v>0</v>
      </c>
      <c r="K242" s="101">
        <v>295587.96999999997</v>
      </c>
      <c r="L242" s="101"/>
    </row>
    <row r="243" spans="1:12" x14ac:dyDescent="0.3">
      <c r="A243" s="65" t="s">
        <v>354</v>
      </c>
      <c r="B243" s="59" t="s">
        <v>354</v>
      </c>
      <c r="C243" s="60"/>
      <c r="D243" s="60"/>
      <c r="E243" s="60"/>
      <c r="F243" s="60"/>
      <c r="G243" s="66" t="s">
        <v>354</v>
      </c>
      <c r="H243" s="102"/>
      <c r="I243" s="102"/>
      <c r="J243" s="102"/>
      <c r="K243" s="102"/>
      <c r="L243" s="102"/>
    </row>
    <row r="244" spans="1:12" x14ac:dyDescent="0.3">
      <c r="A244" s="54" t="s">
        <v>705</v>
      </c>
      <c r="B244" s="59" t="s">
        <v>354</v>
      </c>
      <c r="C244" s="60"/>
      <c r="D244" s="60"/>
      <c r="E244" s="60"/>
      <c r="F244" s="55" t="s">
        <v>706</v>
      </c>
      <c r="G244" s="56"/>
      <c r="H244" s="100">
        <v>840556.7</v>
      </c>
      <c r="I244" s="100">
        <v>82609.149999999994</v>
      </c>
      <c r="J244" s="100">
        <v>0</v>
      </c>
      <c r="K244" s="100">
        <v>923165.85</v>
      </c>
      <c r="L244" s="100"/>
    </row>
    <row r="245" spans="1:12" x14ac:dyDescent="0.3">
      <c r="A245" s="61" t="s">
        <v>707</v>
      </c>
      <c r="B245" s="59" t="s">
        <v>354</v>
      </c>
      <c r="C245" s="60"/>
      <c r="D245" s="60"/>
      <c r="E245" s="60"/>
      <c r="F245" s="60"/>
      <c r="G245" s="62" t="s">
        <v>708</v>
      </c>
      <c r="H245" s="101">
        <v>382843.45</v>
      </c>
      <c r="I245" s="101">
        <v>34174.129999999997</v>
      </c>
      <c r="J245" s="101">
        <v>0</v>
      </c>
      <c r="K245" s="101">
        <v>417017.58</v>
      </c>
      <c r="L245" s="101">
        <f t="shared" ref="L245:L248" si="1">I245-J245</f>
        <v>34174.129999999997</v>
      </c>
    </row>
    <row r="246" spans="1:12" x14ac:dyDescent="0.3">
      <c r="A246" s="61" t="s">
        <v>709</v>
      </c>
      <c r="B246" s="59" t="s">
        <v>354</v>
      </c>
      <c r="C246" s="60"/>
      <c r="D246" s="60"/>
      <c r="E246" s="60"/>
      <c r="F246" s="60"/>
      <c r="G246" s="62" t="s">
        <v>710</v>
      </c>
      <c r="H246" s="101">
        <v>217361.9</v>
      </c>
      <c r="I246" s="101">
        <v>16540.43</v>
      </c>
      <c r="J246" s="101">
        <v>0</v>
      </c>
      <c r="K246" s="101">
        <v>233902.33</v>
      </c>
      <c r="L246" s="101">
        <f t="shared" si="1"/>
        <v>16540.43</v>
      </c>
    </row>
    <row r="247" spans="1:12" x14ac:dyDescent="0.3">
      <c r="A247" s="61" t="s">
        <v>711</v>
      </c>
      <c r="B247" s="59" t="s">
        <v>354</v>
      </c>
      <c r="C247" s="60"/>
      <c r="D247" s="60"/>
      <c r="E247" s="60"/>
      <c r="F247" s="60"/>
      <c r="G247" s="62" t="s">
        <v>712</v>
      </c>
      <c r="H247" s="101">
        <v>175453.28</v>
      </c>
      <c r="I247" s="101">
        <v>24725.58</v>
      </c>
      <c r="J247" s="101">
        <v>0</v>
      </c>
      <c r="K247" s="101">
        <v>200178.86</v>
      </c>
      <c r="L247" s="101">
        <f t="shared" si="1"/>
        <v>24725.58</v>
      </c>
    </row>
    <row r="248" spans="1:12" x14ac:dyDescent="0.3">
      <c r="A248" s="61" t="s">
        <v>713</v>
      </c>
      <c r="B248" s="59" t="s">
        <v>354</v>
      </c>
      <c r="C248" s="60"/>
      <c r="D248" s="60"/>
      <c r="E248" s="60"/>
      <c r="F248" s="60"/>
      <c r="G248" s="62" t="s">
        <v>714</v>
      </c>
      <c r="H248" s="101">
        <v>64898.07</v>
      </c>
      <c r="I248" s="101">
        <v>7169.01</v>
      </c>
      <c r="J248" s="101">
        <v>0</v>
      </c>
      <c r="K248" s="101">
        <v>72067.08</v>
      </c>
      <c r="L248" s="101">
        <f t="shared" si="1"/>
        <v>7169.01</v>
      </c>
    </row>
    <row r="249" spans="1:12" x14ac:dyDescent="0.3">
      <c r="A249" s="65" t="s">
        <v>354</v>
      </c>
      <c r="B249" s="59" t="s">
        <v>354</v>
      </c>
      <c r="C249" s="60"/>
      <c r="D249" s="60"/>
      <c r="E249" s="60"/>
      <c r="F249" s="60"/>
      <c r="G249" s="66" t="s">
        <v>354</v>
      </c>
      <c r="H249" s="102"/>
      <c r="I249" s="102"/>
      <c r="J249" s="102"/>
      <c r="K249" s="102"/>
      <c r="L249" s="102"/>
    </row>
    <row r="250" spans="1:12" x14ac:dyDescent="0.3">
      <c r="A250" s="54" t="s">
        <v>715</v>
      </c>
      <c r="B250" s="59" t="s">
        <v>354</v>
      </c>
      <c r="C250" s="60"/>
      <c r="D250" s="60"/>
      <c r="E250" s="60"/>
      <c r="F250" s="55" t="s">
        <v>716</v>
      </c>
      <c r="G250" s="56"/>
      <c r="H250" s="100">
        <v>5799.79</v>
      </c>
      <c r="I250" s="100">
        <v>0</v>
      </c>
      <c r="J250" s="100">
        <v>0</v>
      </c>
      <c r="K250" s="100">
        <v>5799.79</v>
      </c>
      <c r="L250" s="100">
        <f>I250-J250</f>
        <v>0</v>
      </c>
    </row>
    <row r="251" spans="1:12" x14ac:dyDescent="0.3">
      <c r="A251" s="61" t="s">
        <v>717</v>
      </c>
      <c r="B251" s="59" t="s">
        <v>354</v>
      </c>
      <c r="C251" s="60"/>
      <c r="D251" s="60"/>
      <c r="E251" s="60"/>
      <c r="F251" s="60"/>
      <c r="G251" s="62" t="s">
        <v>718</v>
      </c>
      <c r="H251" s="101">
        <v>264.58999999999997</v>
      </c>
      <c r="I251" s="101">
        <v>0</v>
      </c>
      <c r="J251" s="101">
        <v>0</v>
      </c>
      <c r="K251" s="101">
        <v>264.58999999999997</v>
      </c>
      <c r="L251" s="101"/>
    </row>
    <row r="252" spans="1:12" x14ac:dyDescent="0.3">
      <c r="A252" s="61" t="s">
        <v>719</v>
      </c>
      <c r="B252" s="59" t="s">
        <v>354</v>
      </c>
      <c r="C252" s="60"/>
      <c r="D252" s="60"/>
      <c r="E252" s="60"/>
      <c r="F252" s="60"/>
      <c r="G252" s="62" t="s">
        <v>720</v>
      </c>
      <c r="H252" s="101">
        <v>5535.2</v>
      </c>
      <c r="I252" s="101">
        <v>0</v>
      </c>
      <c r="J252" s="101">
        <v>0</v>
      </c>
      <c r="K252" s="101">
        <v>5535.2</v>
      </c>
      <c r="L252" s="101"/>
    </row>
    <row r="253" spans="1:12" x14ac:dyDescent="0.3">
      <c r="A253" s="65" t="s">
        <v>354</v>
      </c>
      <c r="B253" s="59" t="s">
        <v>354</v>
      </c>
      <c r="C253" s="60"/>
      <c r="D253" s="60"/>
      <c r="E253" s="60"/>
      <c r="F253" s="60"/>
      <c r="G253" s="66" t="s">
        <v>354</v>
      </c>
      <c r="H253" s="102"/>
      <c r="I253" s="102"/>
      <c r="J253" s="102"/>
      <c r="K253" s="102"/>
      <c r="L253" s="102"/>
    </row>
    <row r="254" spans="1:12" x14ac:dyDescent="0.3">
      <c r="A254" s="54" t="s">
        <v>721</v>
      </c>
      <c r="B254" s="59" t="s">
        <v>354</v>
      </c>
      <c r="C254" s="60"/>
      <c r="D254" s="60"/>
      <c r="E254" s="60"/>
      <c r="F254" s="55" t="s">
        <v>722</v>
      </c>
      <c r="G254" s="56"/>
      <c r="H254" s="100">
        <v>27870.91</v>
      </c>
      <c r="I254" s="100">
        <v>9539.58</v>
      </c>
      <c r="J254" s="100">
        <v>0</v>
      </c>
      <c r="K254" s="100">
        <v>37410.49</v>
      </c>
      <c r="L254" s="100">
        <f>I254-J254</f>
        <v>9539.58</v>
      </c>
    </row>
    <row r="255" spans="1:12" x14ac:dyDescent="0.3">
      <c r="A255" s="61" t="s">
        <v>723</v>
      </c>
      <c r="B255" s="59" t="s">
        <v>354</v>
      </c>
      <c r="C255" s="60"/>
      <c r="D255" s="60"/>
      <c r="E255" s="60"/>
      <c r="F255" s="60"/>
      <c r="G255" s="62" t="s">
        <v>724</v>
      </c>
      <c r="H255" s="101">
        <v>831.07</v>
      </c>
      <c r="I255" s="101">
        <v>0</v>
      </c>
      <c r="J255" s="101">
        <v>0</v>
      </c>
      <c r="K255" s="101">
        <v>831.07</v>
      </c>
      <c r="L255" s="101"/>
    </row>
    <row r="256" spans="1:12" x14ac:dyDescent="0.3">
      <c r="A256" s="61" t="s">
        <v>725</v>
      </c>
      <c r="B256" s="59" t="s">
        <v>354</v>
      </c>
      <c r="C256" s="60"/>
      <c r="D256" s="60"/>
      <c r="E256" s="60"/>
      <c r="F256" s="60"/>
      <c r="G256" s="62" t="s">
        <v>726</v>
      </c>
      <c r="H256" s="101">
        <v>19305</v>
      </c>
      <c r="I256" s="101">
        <v>7205</v>
      </c>
      <c r="J256" s="101">
        <v>0</v>
      </c>
      <c r="K256" s="101">
        <v>26510</v>
      </c>
      <c r="L256" s="101"/>
    </row>
    <row r="257" spans="1:12" x14ac:dyDescent="0.3">
      <c r="A257" s="61" t="s">
        <v>727</v>
      </c>
      <c r="B257" s="59" t="s">
        <v>354</v>
      </c>
      <c r="C257" s="60"/>
      <c r="D257" s="60"/>
      <c r="E257" s="60"/>
      <c r="F257" s="60"/>
      <c r="G257" s="62" t="s">
        <v>728</v>
      </c>
      <c r="H257" s="101">
        <v>3435.89</v>
      </c>
      <c r="I257" s="101">
        <v>1246.6500000000001</v>
      </c>
      <c r="J257" s="101">
        <v>0</v>
      </c>
      <c r="K257" s="101">
        <v>4682.54</v>
      </c>
      <c r="L257" s="101"/>
    </row>
    <row r="258" spans="1:12" x14ac:dyDescent="0.3">
      <c r="A258" s="61" t="s">
        <v>729</v>
      </c>
      <c r="B258" s="59" t="s">
        <v>354</v>
      </c>
      <c r="C258" s="60"/>
      <c r="D258" s="60"/>
      <c r="E258" s="60"/>
      <c r="F258" s="60"/>
      <c r="G258" s="62" t="s">
        <v>730</v>
      </c>
      <c r="H258" s="101">
        <v>2552.08</v>
      </c>
      <c r="I258" s="101">
        <v>0</v>
      </c>
      <c r="J258" s="101">
        <v>0</v>
      </c>
      <c r="K258" s="101">
        <v>2552.08</v>
      </c>
      <c r="L258" s="101"/>
    </row>
    <row r="259" spans="1:12" x14ac:dyDescent="0.3">
      <c r="A259" s="61" t="s">
        <v>731</v>
      </c>
      <c r="B259" s="59" t="s">
        <v>354</v>
      </c>
      <c r="C259" s="60"/>
      <c r="D259" s="60"/>
      <c r="E259" s="60"/>
      <c r="F259" s="60"/>
      <c r="G259" s="62" t="s">
        <v>732</v>
      </c>
      <c r="H259" s="101">
        <v>1746.87</v>
      </c>
      <c r="I259" s="101">
        <v>1087.93</v>
      </c>
      <c r="J259" s="101">
        <v>0</v>
      </c>
      <c r="K259" s="101">
        <v>2834.8</v>
      </c>
      <c r="L259" s="101"/>
    </row>
    <row r="260" spans="1:12" x14ac:dyDescent="0.3">
      <c r="A260" s="65" t="s">
        <v>354</v>
      </c>
      <c r="B260" s="59" t="s">
        <v>354</v>
      </c>
      <c r="C260" s="60"/>
      <c r="D260" s="60"/>
      <c r="E260" s="60"/>
      <c r="F260" s="60"/>
      <c r="G260" s="66" t="s">
        <v>354</v>
      </c>
      <c r="H260" s="102"/>
      <c r="I260" s="102"/>
      <c r="J260" s="102"/>
      <c r="K260" s="102"/>
      <c r="L260" s="102"/>
    </row>
    <row r="261" spans="1:12" x14ac:dyDescent="0.3">
      <c r="A261" s="54" t="s">
        <v>733</v>
      </c>
      <c r="B261" s="59" t="s">
        <v>354</v>
      </c>
      <c r="C261" s="60"/>
      <c r="D261" s="60"/>
      <c r="E261" s="60"/>
      <c r="F261" s="55" t="s">
        <v>734</v>
      </c>
      <c r="G261" s="56"/>
      <c r="H261" s="100">
        <v>241589.94</v>
      </c>
      <c r="I261" s="100">
        <v>43337.89</v>
      </c>
      <c r="J261" s="100">
        <v>0</v>
      </c>
      <c r="K261" s="100">
        <v>284927.83</v>
      </c>
      <c r="L261" s="100">
        <f>I261-J261</f>
        <v>43337.89</v>
      </c>
    </row>
    <row r="262" spans="1:12" x14ac:dyDescent="0.3">
      <c r="A262" s="61" t="s">
        <v>735</v>
      </c>
      <c r="B262" s="59" t="s">
        <v>354</v>
      </c>
      <c r="C262" s="60"/>
      <c r="D262" s="60"/>
      <c r="E262" s="60"/>
      <c r="F262" s="60"/>
      <c r="G262" s="62" t="s">
        <v>736</v>
      </c>
      <c r="H262" s="101">
        <v>131770.09</v>
      </c>
      <c r="I262" s="101">
        <v>20614.12</v>
      </c>
      <c r="J262" s="101">
        <v>0</v>
      </c>
      <c r="K262" s="101">
        <v>152384.21</v>
      </c>
      <c r="L262" s="101"/>
    </row>
    <row r="263" spans="1:12" x14ac:dyDescent="0.3">
      <c r="A263" s="61" t="s">
        <v>737</v>
      </c>
      <c r="B263" s="59" t="s">
        <v>354</v>
      </c>
      <c r="C263" s="60"/>
      <c r="D263" s="60"/>
      <c r="E263" s="60"/>
      <c r="F263" s="60"/>
      <c r="G263" s="62" t="s">
        <v>738</v>
      </c>
      <c r="H263" s="101">
        <v>51221.65</v>
      </c>
      <c r="I263" s="101">
        <v>7286.47</v>
      </c>
      <c r="J263" s="101">
        <v>0</v>
      </c>
      <c r="K263" s="101">
        <v>58508.12</v>
      </c>
      <c r="L263" s="101"/>
    </row>
    <row r="264" spans="1:12" x14ac:dyDescent="0.3">
      <c r="A264" s="61" t="s">
        <v>739</v>
      </c>
      <c r="B264" s="59" t="s">
        <v>354</v>
      </c>
      <c r="C264" s="60"/>
      <c r="D264" s="60"/>
      <c r="E264" s="60"/>
      <c r="F264" s="60"/>
      <c r="G264" s="62" t="s">
        <v>740</v>
      </c>
      <c r="H264" s="101">
        <v>1221.1500000000001</v>
      </c>
      <c r="I264" s="101">
        <v>0</v>
      </c>
      <c r="J264" s="101">
        <v>0</v>
      </c>
      <c r="K264" s="101">
        <v>1221.1500000000001</v>
      </c>
      <c r="L264" s="101"/>
    </row>
    <row r="265" spans="1:12" x14ac:dyDescent="0.3">
      <c r="A265" s="61" t="s">
        <v>741</v>
      </c>
      <c r="B265" s="59" t="s">
        <v>354</v>
      </c>
      <c r="C265" s="60"/>
      <c r="D265" s="60"/>
      <c r="E265" s="60"/>
      <c r="F265" s="60"/>
      <c r="G265" s="62" t="s">
        <v>742</v>
      </c>
      <c r="H265" s="101">
        <v>57337.25</v>
      </c>
      <c r="I265" s="101">
        <v>15437.3</v>
      </c>
      <c r="J265" s="101">
        <v>0</v>
      </c>
      <c r="K265" s="101">
        <v>72774.55</v>
      </c>
      <c r="L265" s="101"/>
    </row>
    <row r="266" spans="1:12" x14ac:dyDescent="0.3">
      <c r="A266" s="61" t="s">
        <v>743</v>
      </c>
      <c r="B266" s="59" t="s">
        <v>354</v>
      </c>
      <c r="C266" s="60"/>
      <c r="D266" s="60"/>
      <c r="E266" s="60"/>
      <c r="F266" s="60"/>
      <c r="G266" s="62" t="s">
        <v>694</v>
      </c>
      <c r="H266" s="101">
        <v>39.799999999999997</v>
      </c>
      <c r="I266" s="101">
        <v>0</v>
      </c>
      <c r="J266" s="101">
        <v>0</v>
      </c>
      <c r="K266" s="101">
        <v>39.799999999999997</v>
      </c>
      <c r="L266" s="101"/>
    </row>
    <row r="267" spans="1:12" x14ac:dyDescent="0.3">
      <c r="A267" s="65" t="s">
        <v>354</v>
      </c>
      <c r="B267" s="59" t="s">
        <v>354</v>
      </c>
      <c r="C267" s="60"/>
      <c r="D267" s="60"/>
      <c r="E267" s="60"/>
      <c r="F267" s="60"/>
      <c r="G267" s="66" t="s">
        <v>354</v>
      </c>
      <c r="H267" s="102"/>
      <c r="I267" s="102"/>
      <c r="J267" s="102"/>
      <c r="K267" s="102"/>
      <c r="L267" s="102"/>
    </row>
    <row r="268" spans="1:12" x14ac:dyDescent="0.3">
      <c r="A268" s="54" t="s">
        <v>744</v>
      </c>
      <c r="B268" s="59" t="s">
        <v>354</v>
      </c>
      <c r="C268" s="60"/>
      <c r="D268" s="60"/>
      <c r="E268" s="60"/>
      <c r="F268" s="55" t="s">
        <v>745</v>
      </c>
      <c r="G268" s="56"/>
      <c r="H268" s="100">
        <v>475115.8</v>
      </c>
      <c r="I268" s="100">
        <v>82648.899999999994</v>
      </c>
      <c r="J268" s="100">
        <v>0</v>
      </c>
      <c r="K268" s="100">
        <v>557764.69999999995</v>
      </c>
      <c r="L268" s="100">
        <f>I268-J268</f>
        <v>82648.899999999994</v>
      </c>
    </row>
    <row r="269" spans="1:12" x14ac:dyDescent="0.3">
      <c r="A269" s="61" t="s">
        <v>746</v>
      </c>
      <c r="B269" s="59" t="s">
        <v>354</v>
      </c>
      <c r="C269" s="60"/>
      <c r="D269" s="60"/>
      <c r="E269" s="60"/>
      <c r="F269" s="60"/>
      <c r="G269" s="62" t="s">
        <v>545</v>
      </c>
      <c r="H269" s="101">
        <v>71189.78</v>
      </c>
      <c r="I269" s="101">
        <v>12171.64</v>
      </c>
      <c r="J269" s="101">
        <v>0</v>
      </c>
      <c r="K269" s="101">
        <v>83361.42</v>
      </c>
      <c r="L269" s="101"/>
    </row>
    <row r="270" spans="1:12" x14ac:dyDescent="0.3">
      <c r="A270" s="61" t="s">
        <v>747</v>
      </c>
      <c r="B270" s="59" t="s">
        <v>354</v>
      </c>
      <c r="C270" s="60"/>
      <c r="D270" s="60"/>
      <c r="E270" s="60"/>
      <c r="F270" s="60"/>
      <c r="G270" s="62" t="s">
        <v>748</v>
      </c>
      <c r="H270" s="101">
        <v>18951</v>
      </c>
      <c r="I270" s="101">
        <v>2887.4</v>
      </c>
      <c r="J270" s="101">
        <v>0</v>
      </c>
      <c r="K270" s="101">
        <v>21838.400000000001</v>
      </c>
      <c r="L270" s="101"/>
    </row>
    <row r="271" spans="1:12" x14ac:dyDescent="0.3">
      <c r="A271" s="61" t="s">
        <v>749</v>
      </c>
      <c r="B271" s="59" t="s">
        <v>354</v>
      </c>
      <c r="C271" s="60"/>
      <c r="D271" s="60"/>
      <c r="E271" s="60"/>
      <c r="F271" s="60"/>
      <c r="G271" s="62" t="s">
        <v>750</v>
      </c>
      <c r="H271" s="101">
        <v>384803.3</v>
      </c>
      <c r="I271" s="101">
        <v>67573.86</v>
      </c>
      <c r="J271" s="101">
        <v>0</v>
      </c>
      <c r="K271" s="101">
        <v>452377.16</v>
      </c>
      <c r="L271" s="101"/>
    </row>
    <row r="272" spans="1:12" x14ac:dyDescent="0.3">
      <c r="A272" s="61" t="s">
        <v>751</v>
      </c>
      <c r="B272" s="59" t="s">
        <v>354</v>
      </c>
      <c r="C272" s="60"/>
      <c r="D272" s="60"/>
      <c r="E272" s="60"/>
      <c r="F272" s="60"/>
      <c r="G272" s="62" t="s">
        <v>752</v>
      </c>
      <c r="H272" s="101">
        <v>171.72</v>
      </c>
      <c r="I272" s="101">
        <v>16</v>
      </c>
      <c r="J272" s="101">
        <v>0</v>
      </c>
      <c r="K272" s="101">
        <v>187.72</v>
      </c>
      <c r="L272" s="101"/>
    </row>
    <row r="273" spans="1:12" x14ac:dyDescent="0.3">
      <c r="A273" s="65" t="s">
        <v>354</v>
      </c>
      <c r="B273" s="59" t="s">
        <v>354</v>
      </c>
      <c r="C273" s="60"/>
      <c r="D273" s="60"/>
      <c r="E273" s="60"/>
      <c r="F273" s="60"/>
      <c r="G273" s="66" t="s">
        <v>354</v>
      </c>
      <c r="H273" s="102"/>
      <c r="I273" s="102"/>
      <c r="J273" s="102"/>
      <c r="K273" s="102"/>
      <c r="L273" s="102"/>
    </row>
    <row r="274" spans="1:12" x14ac:dyDescent="0.3">
      <c r="A274" s="54" t="s">
        <v>753</v>
      </c>
      <c r="B274" s="59" t="s">
        <v>354</v>
      </c>
      <c r="C274" s="60"/>
      <c r="D274" s="60"/>
      <c r="E274" s="60"/>
      <c r="F274" s="55" t="s">
        <v>754</v>
      </c>
      <c r="G274" s="56"/>
      <c r="H274" s="100">
        <v>151394.35</v>
      </c>
      <c r="I274" s="100">
        <v>34573.129999999997</v>
      </c>
      <c r="J274" s="100">
        <v>0</v>
      </c>
      <c r="K274" s="100">
        <v>185967.48</v>
      </c>
      <c r="L274" s="100">
        <f>I274-J274</f>
        <v>34573.129999999997</v>
      </c>
    </row>
    <row r="275" spans="1:12" x14ac:dyDescent="0.3">
      <c r="A275" s="61" t="s">
        <v>755</v>
      </c>
      <c r="B275" s="59" t="s">
        <v>354</v>
      </c>
      <c r="C275" s="60"/>
      <c r="D275" s="60"/>
      <c r="E275" s="60"/>
      <c r="F275" s="60"/>
      <c r="G275" s="62" t="s">
        <v>756</v>
      </c>
      <c r="H275" s="101">
        <v>287.02</v>
      </c>
      <c r="I275" s="101">
        <v>0</v>
      </c>
      <c r="J275" s="101">
        <v>0</v>
      </c>
      <c r="K275" s="101">
        <v>287.02</v>
      </c>
      <c r="L275" s="101"/>
    </row>
    <row r="276" spans="1:12" x14ac:dyDescent="0.3">
      <c r="A276" s="61" t="s">
        <v>757</v>
      </c>
      <c r="B276" s="59" t="s">
        <v>354</v>
      </c>
      <c r="C276" s="60"/>
      <c r="D276" s="60"/>
      <c r="E276" s="60"/>
      <c r="F276" s="60"/>
      <c r="G276" s="62" t="s">
        <v>758</v>
      </c>
      <c r="H276" s="101">
        <v>218.47</v>
      </c>
      <c r="I276" s="101">
        <v>185.21</v>
      </c>
      <c r="J276" s="101">
        <v>0</v>
      </c>
      <c r="K276" s="101">
        <v>403.68</v>
      </c>
      <c r="L276" s="101"/>
    </row>
    <row r="277" spans="1:12" x14ac:dyDescent="0.3">
      <c r="A277" s="61" t="s">
        <v>759</v>
      </c>
      <c r="B277" s="59" t="s">
        <v>354</v>
      </c>
      <c r="C277" s="60"/>
      <c r="D277" s="60"/>
      <c r="E277" s="60"/>
      <c r="F277" s="60"/>
      <c r="G277" s="62" t="s">
        <v>760</v>
      </c>
      <c r="H277" s="101">
        <v>10972.78</v>
      </c>
      <c r="I277" s="101">
        <v>2443.48</v>
      </c>
      <c r="J277" s="101">
        <v>0</v>
      </c>
      <c r="K277" s="101">
        <v>13416.26</v>
      </c>
      <c r="L277" s="101"/>
    </row>
    <row r="278" spans="1:12" x14ac:dyDescent="0.3">
      <c r="A278" s="61" t="s">
        <v>761</v>
      </c>
      <c r="B278" s="59" t="s">
        <v>354</v>
      </c>
      <c r="C278" s="60"/>
      <c r="D278" s="60"/>
      <c r="E278" s="60"/>
      <c r="F278" s="60"/>
      <c r="G278" s="62" t="s">
        <v>762</v>
      </c>
      <c r="H278" s="101">
        <v>1492</v>
      </c>
      <c r="I278" s="101">
        <v>158</v>
      </c>
      <c r="J278" s="101">
        <v>0</v>
      </c>
      <c r="K278" s="101">
        <v>1650</v>
      </c>
      <c r="L278" s="101"/>
    </row>
    <row r="279" spans="1:12" x14ac:dyDescent="0.3">
      <c r="A279" s="61" t="s">
        <v>763</v>
      </c>
      <c r="B279" s="59" t="s">
        <v>354</v>
      </c>
      <c r="C279" s="60"/>
      <c r="D279" s="60"/>
      <c r="E279" s="60"/>
      <c r="F279" s="60"/>
      <c r="G279" s="62" t="s">
        <v>764</v>
      </c>
      <c r="H279" s="101">
        <v>34127.74</v>
      </c>
      <c r="I279" s="101">
        <v>0</v>
      </c>
      <c r="J279" s="101">
        <v>0</v>
      </c>
      <c r="K279" s="101">
        <v>34127.74</v>
      </c>
      <c r="L279" s="101">
        <f>I279-J279</f>
        <v>0</v>
      </c>
    </row>
    <row r="280" spans="1:12" x14ac:dyDescent="0.3">
      <c r="A280" s="61" t="s">
        <v>765</v>
      </c>
      <c r="B280" s="59" t="s">
        <v>354</v>
      </c>
      <c r="C280" s="60"/>
      <c r="D280" s="60"/>
      <c r="E280" s="60"/>
      <c r="F280" s="60"/>
      <c r="G280" s="62" t="s">
        <v>766</v>
      </c>
      <c r="H280" s="101">
        <v>10</v>
      </c>
      <c r="I280" s="101">
        <v>12.8</v>
      </c>
      <c r="J280" s="101">
        <v>0</v>
      </c>
      <c r="K280" s="101">
        <v>22.8</v>
      </c>
      <c r="L280" s="101"/>
    </row>
    <row r="281" spans="1:12" x14ac:dyDescent="0.3">
      <c r="A281" s="61" t="s">
        <v>767</v>
      </c>
      <c r="B281" s="59" t="s">
        <v>354</v>
      </c>
      <c r="C281" s="60"/>
      <c r="D281" s="60"/>
      <c r="E281" s="60"/>
      <c r="F281" s="60"/>
      <c r="G281" s="62" t="s">
        <v>768</v>
      </c>
      <c r="H281" s="101">
        <v>4081.27</v>
      </c>
      <c r="I281" s="101">
        <v>0</v>
      </c>
      <c r="J281" s="101">
        <v>0</v>
      </c>
      <c r="K281" s="101">
        <v>4081.27</v>
      </c>
      <c r="L281" s="101"/>
    </row>
    <row r="282" spans="1:12" x14ac:dyDescent="0.3">
      <c r="A282" s="61" t="s">
        <v>769</v>
      </c>
      <c r="B282" s="59" t="s">
        <v>354</v>
      </c>
      <c r="C282" s="60"/>
      <c r="D282" s="60"/>
      <c r="E282" s="60"/>
      <c r="F282" s="60"/>
      <c r="G282" s="62" t="s">
        <v>770</v>
      </c>
      <c r="H282" s="101">
        <v>746.73</v>
      </c>
      <c r="I282" s="101">
        <v>314.01</v>
      </c>
      <c r="J282" s="101">
        <v>0</v>
      </c>
      <c r="K282" s="101">
        <v>1060.74</v>
      </c>
      <c r="L282" s="101"/>
    </row>
    <row r="283" spans="1:12" x14ac:dyDescent="0.3">
      <c r="A283" s="61" t="s">
        <v>771</v>
      </c>
      <c r="B283" s="59" t="s">
        <v>354</v>
      </c>
      <c r="C283" s="60"/>
      <c r="D283" s="60"/>
      <c r="E283" s="60"/>
      <c r="F283" s="60"/>
      <c r="G283" s="62" t="s">
        <v>772</v>
      </c>
      <c r="H283" s="101">
        <v>6579.7</v>
      </c>
      <c r="I283" s="101">
        <v>2981.54</v>
      </c>
      <c r="J283" s="101">
        <v>0</v>
      </c>
      <c r="K283" s="101">
        <v>9561.24</v>
      </c>
      <c r="L283" s="101"/>
    </row>
    <row r="284" spans="1:12" x14ac:dyDescent="0.3">
      <c r="A284" s="61" t="s">
        <v>773</v>
      </c>
      <c r="B284" s="59" t="s">
        <v>354</v>
      </c>
      <c r="C284" s="60"/>
      <c r="D284" s="60"/>
      <c r="E284" s="60"/>
      <c r="F284" s="60"/>
      <c r="G284" s="62" t="s">
        <v>726</v>
      </c>
      <c r="H284" s="101">
        <v>1200</v>
      </c>
      <c r="I284" s="101">
        <v>22470.02</v>
      </c>
      <c r="J284" s="101">
        <v>0</v>
      </c>
      <c r="K284" s="101">
        <v>23670.02</v>
      </c>
      <c r="L284" s="101"/>
    </row>
    <row r="285" spans="1:12" x14ac:dyDescent="0.3">
      <c r="A285" s="61" t="s">
        <v>774</v>
      </c>
      <c r="B285" s="59" t="s">
        <v>354</v>
      </c>
      <c r="C285" s="60"/>
      <c r="D285" s="60"/>
      <c r="E285" s="60"/>
      <c r="F285" s="60"/>
      <c r="G285" s="62" t="s">
        <v>775</v>
      </c>
      <c r="H285" s="101">
        <v>26141.31</v>
      </c>
      <c r="I285" s="101">
        <v>2971.93</v>
      </c>
      <c r="J285" s="101">
        <v>0</v>
      </c>
      <c r="K285" s="101">
        <v>29113.24</v>
      </c>
      <c r="L285" s="101"/>
    </row>
    <row r="286" spans="1:12" x14ac:dyDescent="0.3">
      <c r="A286" s="61" t="s">
        <v>776</v>
      </c>
      <c r="B286" s="59" t="s">
        <v>354</v>
      </c>
      <c r="C286" s="60"/>
      <c r="D286" s="60"/>
      <c r="E286" s="60"/>
      <c r="F286" s="60"/>
      <c r="G286" s="62" t="s">
        <v>777</v>
      </c>
      <c r="H286" s="101">
        <v>6204.26</v>
      </c>
      <c r="I286" s="101">
        <v>373.65</v>
      </c>
      <c r="J286" s="101">
        <v>0</v>
      </c>
      <c r="K286" s="101">
        <v>6577.91</v>
      </c>
      <c r="L286" s="101"/>
    </row>
    <row r="287" spans="1:12" x14ac:dyDescent="0.3">
      <c r="A287" s="61" t="s">
        <v>778</v>
      </c>
      <c r="B287" s="59" t="s">
        <v>354</v>
      </c>
      <c r="C287" s="60"/>
      <c r="D287" s="60"/>
      <c r="E287" s="60"/>
      <c r="F287" s="60"/>
      <c r="G287" s="62" t="s">
        <v>779</v>
      </c>
      <c r="H287" s="101">
        <v>52.89</v>
      </c>
      <c r="I287" s="101">
        <v>0</v>
      </c>
      <c r="J287" s="101">
        <v>0</v>
      </c>
      <c r="K287" s="101">
        <v>52.89</v>
      </c>
      <c r="L287" s="101"/>
    </row>
    <row r="288" spans="1:12" x14ac:dyDescent="0.3">
      <c r="A288" s="61" t="s">
        <v>782</v>
      </c>
      <c r="B288" s="59" t="s">
        <v>354</v>
      </c>
      <c r="C288" s="60"/>
      <c r="D288" s="60"/>
      <c r="E288" s="60"/>
      <c r="F288" s="60"/>
      <c r="G288" s="62" t="s">
        <v>783</v>
      </c>
      <c r="H288" s="101">
        <v>25766.07</v>
      </c>
      <c r="I288" s="101">
        <v>1210</v>
      </c>
      <c r="J288" s="101">
        <v>0</v>
      </c>
      <c r="K288" s="101">
        <v>26976.07</v>
      </c>
      <c r="L288" s="101"/>
    </row>
    <row r="289" spans="1:12" x14ac:dyDescent="0.3">
      <c r="A289" s="61" t="s">
        <v>784</v>
      </c>
      <c r="B289" s="59" t="s">
        <v>354</v>
      </c>
      <c r="C289" s="60"/>
      <c r="D289" s="60"/>
      <c r="E289" s="60"/>
      <c r="F289" s="60"/>
      <c r="G289" s="62" t="s">
        <v>785</v>
      </c>
      <c r="H289" s="101">
        <v>33514.11</v>
      </c>
      <c r="I289" s="101">
        <v>1452.49</v>
      </c>
      <c r="J289" s="101">
        <v>0</v>
      </c>
      <c r="K289" s="101">
        <v>34966.6</v>
      </c>
      <c r="L289" s="101">
        <f>I289-J289</f>
        <v>1452.49</v>
      </c>
    </row>
    <row r="290" spans="1:12" x14ac:dyDescent="0.3">
      <c r="A290" s="65" t="s">
        <v>354</v>
      </c>
      <c r="B290" s="59" t="s">
        <v>354</v>
      </c>
      <c r="C290" s="60"/>
      <c r="D290" s="60"/>
      <c r="E290" s="60"/>
      <c r="F290" s="60"/>
      <c r="G290" s="66" t="s">
        <v>354</v>
      </c>
      <c r="H290" s="102"/>
      <c r="I290" s="102"/>
      <c r="J290" s="102"/>
      <c r="K290" s="102"/>
      <c r="L290" s="102"/>
    </row>
    <row r="291" spans="1:12" x14ac:dyDescent="0.3">
      <c r="A291" s="54" t="s">
        <v>786</v>
      </c>
      <c r="B291" s="59" t="s">
        <v>354</v>
      </c>
      <c r="C291" s="60"/>
      <c r="D291" s="60"/>
      <c r="E291" s="60"/>
      <c r="F291" s="55" t="s">
        <v>787</v>
      </c>
      <c r="G291" s="56"/>
      <c r="H291" s="100">
        <v>63472.27</v>
      </c>
      <c r="I291" s="100">
        <v>0</v>
      </c>
      <c r="J291" s="100">
        <v>0</v>
      </c>
      <c r="K291" s="100">
        <v>63472.27</v>
      </c>
      <c r="L291" s="100">
        <f>I291-J291</f>
        <v>0</v>
      </c>
    </row>
    <row r="292" spans="1:12" x14ac:dyDescent="0.3">
      <c r="A292" s="61" t="s">
        <v>788</v>
      </c>
      <c r="B292" s="59" t="s">
        <v>354</v>
      </c>
      <c r="C292" s="60"/>
      <c r="D292" s="60"/>
      <c r="E292" s="60"/>
      <c r="F292" s="60"/>
      <c r="G292" s="62" t="s">
        <v>789</v>
      </c>
      <c r="H292" s="101">
        <v>20665.37</v>
      </c>
      <c r="I292" s="101">
        <v>0</v>
      </c>
      <c r="J292" s="101">
        <v>0</v>
      </c>
      <c r="K292" s="101">
        <v>20665.37</v>
      </c>
      <c r="L292" s="101"/>
    </row>
    <row r="293" spans="1:12" x14ac:dyDescent="0.3">
      <c r="A293" s="61" t="s">
        <v>790</v>
      </c>
      <c r="B293" s="59" t="s">
        <v>354</v>
      </c>
      <c r="C293" s="60"/>
      <c r="D293" s="60"/>
      <c r="E293" s="60"/>
      <c r="F293" s="60"/>
      <c r="G293" s="62" t="s">
        <v>791</v>
      </c>
      <c r="H293" s="101">
        <v>42806.9</v>
      </c>
      <c r="I293" s="101">
        <v>0</v>
      </c>
      <c r="J293" s="101">
        <v>0</v>
      </c>
      <c r="K293" s="101">
        <v>42806.9</v>
      </c>
      <c r="L293" s="101"/>
    </row>
    <row r="294" spans="1:12" x14ac:dyDescent="0.3">
      <c r="A294" s="65" t="s">
        <v>354</v>
      </c>
      <c r="B294" s="59" t="s">
        <v>354</v>
      </c>
      <c r="C294" s="60"/>
      <c r="D294" s="60"/>
      <c r="E294" s="60"/>
      <c r="F294" s="60"/>
      <c r="G294" s="66" t="s">
        <v>354</v>
      </c>
      <c r="H294" s="102"/>
      <c r="I294" s="102"/>
      <c r="J294" s="102"/>
      <c r="K294" s="102"/>
      <c r="L294" s="102"/>
    </row>
    <row r="295" spans="1:12" x14ac:dyDescent="0.3">
      <c r="A295" s="54" t="s">
        <v>792</v>
      </c>
      <c r="B295" s="58" t="s">
        <v>354</v>
      </c>
      <c r="C295" s="55" t="s">
        <v>793</v>
      </c>
      <c r="D295" s="56"/>
      <c r="E295" s="56"/>
      <c r="F295" s="56"/>
      <c r="G295" s="56"/>
      <c r="H295" s="100">
        <v>1306626</v>
      </c>
      <c r="I295" s="100">
        <v>83347.92</v>
      </c>
      <c r="J295" s="100">
        <v>300</v>
      </c>
      <c r="K295" s="100">
        <v>1389673.92</v>
      </c>
      <c r="L295" s="100"/>
    </row>
    <row r="296" spans="1:12" x14ac:dyDescent="0.3">
      <c r="A296" s="54" t="s">
        <v>794</v>
      </c>
      <c r="B296" s="59" t="s">
        <v>354</v>
      </c>
      <c r="C296" s="60"/>
      <c r="D296" s="55" t="s">
        <v>793</v>
      </c>
      <c r="E296" s="56"/>
      <c r="F296" s="56"/>
      <c r="G296" s="56"/>
      <c r="H296" s="100">
        <v>1306626</v>
      </c>
      <c r="I296" s="100">
        <v>83347.92</v>
      </c>
      <c r="J296" s="100">
        <v>300</v>
      </c>
      <c r="K296" s="100">
        <v>1389673.92</v>
      </c>
      <c r="L296" s="100"/>
    </row>
    <row r="297" spans="1:12" x14ac:dyDescent="0.3">
      <c r="A297" s="54" t="s">
        <v>795</v>
      </c>
      <c r="B297" s="59" t="s">
        <v>354</v>
      </c>
      <c r="C297" s="60"/>
      <c r="D297" s="60"/>
      <c r="E297" s="55" t="s">
        <v>793</v>
      </c>
      <c r="F297" s="56"/>
      <c r="G297" s="56"/>
      <c r="H297" s="100">
        <v>1306626</v>
      </c>
      <c r="I297" s="100">
        <v>83347.92</v>
      </c>
      <c r="J297" s="100">
        <v>300</v>
      </c>
      <c r="K297" s="100">
        <v>1389673.92</v>
      </c>
      <c r="L297" s="100"/>
    </row>
    <row r="298" spans="1:12" x14ac:dyDescent="0.3">
      <c r="A298" s="54" t="s">
        <v>796</v>
      </c>
      <c r="B298" s="59" t="s">
        <v>354</v>
      </c>
      <c r="C298" s="60"/>
      <c r="D298" s="60"/>
      <c r="E298" s="60"/>
      <c r="F298" s="55" t="s">
        <v>797</v>
      </c>
      <c r="G298" s="56"/>
      <c r="H298" s="100">
        <v>621602.57999999996</v>
      </c>
      <c r="I298" s="100">
        <v>63114.91</v>
      </c>
      <c r="J298" s="100">
        <v>300</v>
      </c>
      <c r="K298" s="100">
        <v>684417.49</v>
      </c>
      <c r="L298" s="100">
        <f>I298-J298</f>
        <v>62814.91</v>
      </c>
    </row>
    <row r="299" spans="1:12" x14ac:dyDescent="0.3">
      <c r="A299" s="61" t="s">
        <v>798</v>
      </c>
      <c r="B299" s="59" t="s">
        <v>354</v>
      </c>
      <c r="C299" s="60"/>
      <c r="D299" s="60"/>
      <c r="E299" s="60"/>
      <c r="F299" s="60"/>
      <c r="G299" s="62" t="s">
        <v>799</v>
      </c>
      <c r="H299" s="101">
        <v>55935.54</v>
      </c>
      <c r="I299" s="101">
        <v>0</v>
      </c>
      <c r="J299" s="101">
        <v>0</v>
      </c>
      <c r="K299" s="101">
        <v>55935.54</v>
      </c>
      <c r="L299" s="101"/>
    </row>
    <row r="300" spans="1:12" x14ac:dyDescent="0.3">
      <c r="A300" s="61" t="s">
        <v>800</v>
      </c>
      <c r="B300" s="59" t="s">
        <v>354</v>
      </c>
      <c r="C300" s="60"/>
      <c r="D300" s="60"/>
      <c r="E300" s="60"/>
      <c r="F300" s="60"/>
      <c r="G300" s="62" t="s">
        <v>801</v>
      </c>
      <c r="H300" s="101">
        <v>10520</v>
      </c>
      <c r="I300" s="101">
        <v>300</v>
      </c>
      <c r="J300" s="101">
        <v>300</v>
      </c>
      <c r="K300" s="101">
        <v>10520</v>
      </c>
      <c r="L300" s="101"/>
    </row>
    <row r="301" spans="1:12" x14ac:dyDescent="0.3">
      <c r="A301" s="61" t="s">
        <v>802</v>
      </c>
      <c r="B301" s="59" t="s">
        <v>354</v>
      </c>
      <c r="C301" s="60"/>
      <c r="D301" s="60"/>
      <c r="E301" s="60"/>
      <c r="F301" s="60"/>
      <c r="G301" s="62" t="s">
        <v>803</v>
      </c>
      <c r="H301" s="101">
        <v>853.03</v>
      </c>
      <c r="I301" s="101">
        <v>0</v>
      </c>
      <c r="J301" s="101">
        <v>0</v>
      </c>
      <c r="K301" s="101">
        <v>853.03</v>
      </c>
      <c r="L301" s="101"/>
    </row>
    <row r="302" spans="1:12" x14ac:dyDescent="0.3">
      <c r="A302" s="61" t="s">
        <v>804</v>
      </c>
      <c r="B302" s="59" t="s">
        <v>354</v>
      </c>
      <c r="C302" s="60"/>
      <c r="D302" s="60"/>
      <c r="E302" s="60"/>
      <c r="F302" s="60"/>
      <c r="G302" s="62" t="s">
        <v>805</v>
      </c>
      <c r="H302" s="101">
        <v>66684</v>
      </c>
      <c r="I302" s="101">
        <v>8476</v>
      </c>
      <c r="J302" s="101">
        <v>0</v>
      </c>
      <c r="K302" s="101">
        <v>75160</v>
      </c>
      <c r="L302" s="101"/>
    </row>
    <row r="303" spans="1:12" x14ac:dyDescent="0.3">
      <c r="A303" s="61" t="s">
        <v>806</v>
      </c>
      <c r="B303" s="59" t="s">
        <v>354</v>
      </c>
      <c r="C303" s="60"/>
      <c r="D303" s="60"/>
      <c r="E303" s="60"/>
      <c r="F303" s="60"/>
      <c r="G303" s="62" t="s">
        <v>807</v>
      </c>
      <c r="H303" s="101">
        <v>8362.42</v>
      </c>
      <c r="I303" s="101">
        <v>396.22</v>
      </c>
      <c r="J303" s="101">
        <v>0</v>
      </c>
      <c r="K303" s="101">
        <v>8758.64</v>
      </c>
      <c r="L303" s="101"/>
    </row>
    <row r="304" spans="1:12" x14ac:dyDescent="0.3">
      <c r="A304" s="61" t="s">
        <v>808</v>
      </c>
      <c r="B304" s="59" t="s">
        <v>354</v>
      </c>
      <c r="C304" s="60"/>
      <c r="D304" s="60"/>
      <c r="E304" s="60"/>
      <c r="F304" s="60"/>
      <c r="G304" s="62" t="s">
        <v>809</v>
      </c>
      <c r="H304" s="101">
        <v>66550.820000000007</v>
      </c>
      <c r="I304" s="101">
        <v>5367.42</v>
      </c>
      <c r="J304" s="101">
        <v>0</v>
      </c>
      <c r="K304" s="101">
        <v>71918.240000000005</v>
      </c>
      <c r="L304" s="101"/>
    </row>
    <row r="305" spans="1:12" x14ac:dyDescent="0.3">
      <c r="A305" s="61" t="s">
        <v>810</v>
      </c>
      <c r="B305" s="59" t="s">
        <v>354</v>
      </c>
      <c r="C305" s="60"/>
      <c r="D305" s="60"/>
      <c r="E305" s="60"/>
      <c r="F305" s="60"/>
      <c r="G305" s="62" t="s">
        <v>811</v>
      </c>
      <c r="H305" s="101">
        <v>402629.77</v>
      </c>
      <c r="I305" s="101">
        <v>48575.27</v>
      </c>
      <c r="J305" s="101">
        <v>0</v>
      </c>
      <c r="K305" s="101">
        <v>451205.04</v>
      </c>
      <c r="L305" s="101"/>
    </row>
    <row r="306" spans="1:12" x14ac:dyDescent="0.3">
      <c r="A306" s="61" t="s">
        <v>812</v>
      </c>
      <c r="B306" s="59" t="s">
        <v>354</v>
      </c>
      <c r="C306" s="60"/>
      <c r="D306" s="60"/>
      <c r="E306" s="60"/>
      <c r="F306" s="60"/>
      <c r="G306" s="62" t="s">
        <v>813</v>
      </c>
      <c r="H306" s="101">
        <v>10067</v>
      </c>
      <c r="I306" s="101">
        <v>0</v>
      </c>
      <c r="J306" s="101">
        <v>0</v>
      </c>
      <c r="K306" s="101">
        <v>10067</v>
      </c>
      <c r="L306" s="101"/>
    </row>
    <row r="307" spans="1:12" x14ac:dyDescent="0.3">
      <c r="A307" s="65" t="s">
        <v>354</v>
      </c>
      <c r="B307" s="59" t="s">
        <v>354</v>
      </c>
      <c r="C307" s="60"/>
      <c r="D307" s="60"/>
      <c r="E307" s="60"/>
      <c r="F307" s="60"/>
      <c r="G307" s="66" t="s">
        <v>354</v>
      </c>
      <c r="H307" s="102"/>
      <c r="I307" s="102"/>
      <c r="J307" s="102"/>
      <c r="K307" s="102"/>
      <c r="L307" s="102"/>
    </row>
    <row r="308" spans="1:12" x14ac:dyDescent="0.3">
      <c r="A308" s="54" t="s">
        <v>814</v>
      </c>
      <c r="B308" s="59" t="s">
        <v>354</v>
      </c>
      <c r="C308" s="60"/>
      <c r="D308" s="60"/>
      <c r="E308" s="60"/>
      <c r="F308" s="55" t="s">
        <v>815</v>
      </c>
      <c r="G308" s="56"/>
      <c r="H308" s="100">
        <v>248216.87</v>
      </c>
      <c r="I308" s="100">
        <v>3013.92</v>
      </c>
      <c r="J308" s="100">
        <v>0</v>
      </c>
      <c r="K308" s="100">
        <v>251230.79</v>
      </c>
      <c r="L308" s="100">
        <f>I308-J308</f>
        <v>3013.92</v>
      </c>
    </row>
    <row r="309" spans="1:12" x14ac:dyDescent="0.3">
      <c r="A309" s="61" t="s">
        <v>816</v>
      </c>
      <c r="B309" s="59" t="s">
        <v>354</v>
      </c>
      <c r="C309" s="60"/>
      <c r="D309" s="60"/>
      <c r="E309" s="60"/>
      <c r="F309" s="60"/>
      <c r="G309" s="62" t="s">
        <v>817</v>
      </c>
      <c r="H309" s="101">
        <v>248216.87</v>
      </c>
      <c r="I309" s="101">
        <v>3013.92</v>
      </c>
      <c r="J309" s="101">
        <v>0</v>
      </c>
      <c r="K309" s="101">
        <v>251230.79</v>
      </c>
      <c r="L309" s="101"/>
    </row>
    <row r="310" spans="1:12" x14ac:dyDescent="0.3">
      <c r="A310" s="65" t="s">
        <v>354</v>
      </c>
      <c r="B310" s="59" t="s">
        <v>354</v>
      </c>
      <c r="C310" s="60"/>
      <c r="D310" s="60"/>
      <c r="E310" s="60"/>
      <c r="F310" s="60"/>
      <c r="G310" s="66" t="s">
        <v>354</v>
      </c>
      <c r="H310" s="102"/>
      <c r="I310" s="102"/>
      <c r="J310" s="102"/>
      <c r="K310" s="102"/>
      <c r="L310" s="102"/>
    </row>
    <row r="311" spans="1:12" x14ac:dyDescent="0.3">
      <c r="A311" s="54" t="s">
        <v>818</v>
      </c>
      <c r="B311" s="59" t="s">
        <v>354</v>
      </c>
      <c r="C311" s="60"/>
      <c r="D311" s="60"/>
      <c r="E311" s="60"/>
      <c r="F311" s="55" t="s">
        <v>819</v>
      </c>
      <c r="G311" s="56"/>
      <c r="H311" s="100">
        <v>40942.050000000003</v>
      </c>
      <c r="I311" s="100">
        <v>4649.09</v>
      </c>
      <c r="J311" s="100">
        <v>0</v>
      </c>
      <c r="K311" s="100">
        <v>45591.14</v>
      </c>
      <c r="L311" s="100">
        <f>I311-J311</f>
        <v>4649.09</v>
      </c>
    </row>
    <row r="312" spans="1:12" x14ac:dyDescent="0.3">
      <c r="A312" s="61" t="s">
        <v>820</v>
      </c>
      <c r="B312" s="59" t="s">
        <v>354</v>
      </c>
      <c r="C312" s="60"/>
      <c r="D312" s="60"/>
      <c r="E312" s="60"/>
      <c r="F312" s="60"/>
      <c r="G312" s="62" t="s">
        <v>821</v>
      </c>
      <c r="H312" s="101">
        <v>40942.050000000003</v>
      </c>
      <c r="I312" s="101">
        <v>4649.09</v>
      </c>
      <c r="J312" s="101">
        <v>0</v>
      </c>
      <c r="K312" s="101">
        <v>45591.14</v>
      </c>
      <c r="L312" s="101"/>
    </row>
    <row r="313" spans="1:12" x14ac:dyDescent="0.3">
      <c r="A313" s="65" t="s">
        <v>354</v>
      </c>
      <c r="B313" s="59" t="s">
        <v>354</v>
      </c>
      <c r="C313" s="60"/>
      <c r="D313" s="60"/>
      <c r="E313" s="60"/>
      <c r="F313" s="60"/>
      <c r="G313" s="66" t="s">
        <v>354</v>
      </c>
      <c r="H313" s="102"/>
      <c r="I313" s="102"/>
      <c r="J313" s="102"/>
      <c r="K313" s="102"/>
      <c r="L313" s="102"/>
    </row>
    <row r="314" spans="1:12" x14ac:dyDescent="0.3">
      <c r="A314" s="54" t="s">
        <v>822</v>
      </c>
      <c r="B314" s="59" t="s">
        <v>354</v>
      </c>
      <c r="C314" s="60"/>
      <c r="D314" s="60"/>
      <c r="E314" s="60"/>
      <c r="F314" s="55" t="s">
        <v>823</v>
      </c>
      <c r="G314" s="56"/>
      <c r="H314" s="100">
        <v>0</v>
      </c>
      <c r="I314" s="100">
        <v>12570</v>
      </c>
      <c r="J314" s="100">
        <v>0</v>
      </c>
      <c r="K314" s="100">
        <v>12570</v>
      </c>
      <c r="L314" s="100">
        <f>I314-J314</f>
        <v>12570</v>
      </c>
    </row>
    <row r="315" spans="1:12" x14ac:dyDescent="0.3">
      <c r="A315" s="61" t="s">
        <v>824</v>
      </c>
      <c r="B315" s="59" t="s">
        <v>354</v>
      </c>
      <c r="C315" s="60"/>
      <c r="D315" s="60"/>
      <c r="E315" s="60"/>
      <c r="F315" s="60"/>
      <c r="G315" s="62" t="s">
        <v>825</v>
      </c>
      <c r="H315" s="101">
        <v>0</v>
      </c>
      <c r="I315" s="101">
        <v>12570</v>
      </c>
      <c r="J315" s="101">
        <v>0</v>
      </c>
      <c r="K315" s="101">
        <v>12570</v>
      </c>
      <c r="L315" s="101"/>
    </row>
    <row r="316" spans="1:12" x14ac:dyDescent="0.3">
      <c r="A316" s="65" t="s">
        <v>354</v>
      </c>
      <c r="B316" s="59" t="s">
        <v>354</v>
      </c>
      <c r="C316" s="60"/>
      <c r="D316" s="60"/>
      <c r="E316" s="60"/>
      <c r="F316" s="60"/>
      <c r="G316" s="66" t="s">
        <v>354</v>
      </c>
      <c r="H316" s="102"/>
      <c r="I316" s="102"/>
      <c r="J316" s="102"/>
      <c r="K316" s="102"/>
      <c r="L316" s="102"/>
    </row>
    <row r="317" spans="1:12" x14ac:dyDescent="0.3">
      <c r="A317" s="54" t="s">
        <v>826</v>
      </c>
      <c r="B317" s="59" t="s">
        <v>354</v>
      </c>
      <c r="C317" s="60"/>
      <c r="D317" s="60"/>
      <c r="E317" s="60"/>
      <c r="F317" s="55" t="s">
        <v>787</v>
      </c>
      <c r="G317" s="56"/>
      <c r="H317" s="100">
        <v>395864.5</v>
      </c>
      <c r="I317" s="100">
        <v>0</v>
      </c>
      <c r="J317" s="100">
        <v>0</v>
      </c>
      <c r="K317" s="100">
        <v>395864.5</v>
      </c>
      <c r="L317" s="100"/>
    </row>
    <row r="318" spans="1:12" x14ac:dyDescent="0.3">
      <c r="A318" s="61" t="s">
        <v>827</v>
      </c>
      <c r="B318" s="59" t="s">
        <v>354</v>
      </c>
      <c r="C318" s="60"/>
      <c r="D318" s="60"/>
      <c r="E318" s="60"/>
      <c r="F318" s="60"/>
      <c r="G318" s="62" t="s">
        <v>789</v>
      </c>
      <c r="H318" s="101">
        <v>44192</v>
      </c>
      <c r="I318" s="101">
        <v>0</v>
      </c>
      <c r="J318" s="101">
        <v>0</v>
      </c>
      <c r="K318" s="101">
        <v>44192</v>
      </c>
      <c r="L318" s="101">
        <f t="shared" ref="L318:L321" si="2">I318-J318</f>
        <v>0</v>
      </c>
    </row>
    <row r="319" spans="1:12" x14ac:dyDescent="0.3">
      <c r="A319" s="61" t="s">
        <v>828</v>
      </c>
      <c r="B319" s="59" t="s">
        <v>354</v>
      </c>
      <c r="C319" s="60"/>
      <c r="D319" s="60"/>
      <c r="E319" s="60"/>
      <c r="F319" s="60"/>
      <c r="G319" s="62" t="s">
        <v>829</v>
      </c>
      <c r="H319" s="101">
        <v>76</v>
      </c>
      <c r="I319" s="101">
        <v>0</v>
      </c>
      <c r="J319" s="101">
        <v>0</v>
      </c>
      <c r="K319" s="101">
        <v>76</v>
      </c>
      <c r="L319" s="101">
        <f t="shared" si="2"/>
        <v>0</v>
      </c>
    </row>
    <row r="320" spans="1:12" x14ac:dyDescent="0.3">
      <c r="A320" s="61" t="s">
        <v>830</v>
      </c>
      <c r="B320" s="59" t="s">
        <v>354</v>
      </c>
      <c r="C320" s="60"/>
      <c r="D320" s="60"/>
      <c r="E320" s="60"/>
      <c r="F320" s="60"/>
      <c r="G320" s="62" t="s">
        <v>831</v>
      </c>
      <c r="H320" s="101">
        <v>295374.34000000003</v>
      </c>
      <c r="I320" s="101">
        <v>0</v>
      </c>
      <c r="J320" s="101">
        <v>0</v>
      </c>
      <c r="K320" s="101">
        <v>295374.34000000003</v>
      </c>
      <c r="L320" s="101">
        <f t="shared" si="2"/>
        <v>0</v>
      </c>
    </row>
    <row r="321" spans="1:12" x14ac:dyDescent="0.3">
      <c r="A321" s="61" t="s">
        <v>832</v>
      </c>
      <c r="B321" s="59" t="s">
        <v>354</v>
      </c>
      <c r="C321" s="60"/>
      <c r="D321" s="60"/>
      <c r="E321" s="60"/>
      <c r="F321" s="60"/>
      <c r="G321" s="62" t="s">
        <v>791</v>
      </c>
      <c r="H321" s="101">
        <v>56222.16</v>
      </c>
      <c r="I321" s="101">
        <v>0</v>
      </c>
      <c r="J321" s="101">
        <v>0</v>
      </c>
      <c r="K321" s="101">
        <v>56222.16</v>
      </c>
      <c r="L321" s="101">
        <f t="shared" si="2"/>
        <v>0</v>
      </c>
    </row>
    <row r="322" spans="1:12" x14ac:dyDescent="0.3">
      <c r="A322" s="65" t="s">
        <v>354</v>
      </c>
      <c r="B322" s="59" t="s">
        <v>354</v>
      </c>
      <c r="C322" s="60"/>
      <c r="D322" s="60"/>
      <c r="E322" s="60"/>
      <c r="F322" s="60"/>
      <c r="G322" s="66" t="s">
        <v>354</v>
      </c>
      <c r="H322" s="102"/>
      <c r="I322" s="102"/>
      <c r="J322" s="102"/>
      <c r="K322" s="102"/>
      <c r="L322" s="102"/>
    </row>
    <row r="323" spans="1:12" x14ac:dyDescent="0.3">
      <c r="A323" s="54" t="s">
        <v>833</v>
      </c>
      <c r="B323" s="58" t="s">
        <v>354</v>
      </c>
      <c r="C323" s="55" t="s">
        <v>834</v>
      </c>
      <c r="D323" s="56"/>
      <c r="E323" s="56"/>
      <c r="F323" s="56"/>
      <c r="G323" s="56"/>
      <c r="H323" s="100">
        <v>178738.34</v>
      </c>
      <c r="I323" s="100">
        <v>14594.82</v>
      </c>
      <c r="J323" s="100">
        <v>0.05</v>
      </c>
      <c r="K323" s="100">
        <v>193333.11</v>
      </c>
      <c r="L323" s="100"/>
    </row>
    <row r="324" spans="1:12" x14ac:dyDescent="0.3">
      <c r="A324" s="54" t="s">
        <v>835</v>
      </c>
      <c r="B324" s="59" t="s">
        <v>354</v>
      </c>
      <c r="C324" s="60"/>
      <c r="D324" s="55" t="s">
        <v>834</v>
      </c>
      <c r="E324" s="56"/>
      <c r="F324" s="56"/>
      <c r="G324" s="56"/>
      <c r="H324" s="100">
        <v>178738.34</v>
      </c>
      <c r="I324" s="100">
        <v>14594.82</v>
      </c>
      <c r="J324" s="100">
        <v>0.05</v>
      </c>
      <c r="K324" s="100">
        <v>193333.11</v>
      </c>
      <c r="L324" s="100"/>
    </row>
    <row r="325" spans="1:12" x14ac:dyDescent="0.3">
      <c r="A325" s="54" t="s">
        <v>836</v>
      </c>
      <c r="B325" s="59" t="s">
        <v>354</v>
      </c>
      <c r="C325" s="60"/>
      <c r="D325" s="60"/>
      <c r="E325" s="55" t="s">
        <v>837</v>
      </c>
      <c r="F325" s="56"/>
      <c r="G325" s="56"/>
      <c r="H325" s="100">
        <v>178738.34</v>
      </c>
      <c r="I325" s="100">
        <v>14594.82</v>
      </c>
      <c r="J325" s="100">
        <v>0.05</v>
      </c>
      <c r="K325" s="100">
        <v>193333.11</v>
      </c>
      <c r="L325" s="100"/>
    </row>
    <row r="326" spans="1:12" x14ac:dyDescent="0.3">
      <c r="A326" s="54" t="s">
        <v>838</v>
      </c>
      <c r="B326" s="59" t="s">
        <v>354</v>
      </c>
      <c r="C326" s="60"/>
      <c r="D326" s="60"/>
      <c r="E326" s="60"/>
      <c r="F326" s="55" t="s">
        <v>839</v>
      </c>
      <c r="G326" s="56"/>
      <c r="H326" s="100">
        <v>129508</v>
      </c>
      <c r="I326" s="100">
        <v>13136.4</v>
      </c>
      <c r="J326" s="100">
        <v>0.03</v>
      </c>
      <c r="K326" s="100">
        <v>142644.37</v>
      </c>
      <c r="L326" s="100">
        <f t="shared" ref="L326" si="3">I326-J326</f>
        <v>13136.369999999999</v>
      </c>
    </row>
    <row r="327" spans="1:12" x14ac:dyDescent="0.3">
      <c r="A327" s="61" t="s">
        <v>840</v>
      </c>
      <c r="B327" s="59" t="s">
        <v>354</v>
      </c>
      <c r="C327" s="60"/>
      <c r="D327" s="60"/>
      <c r="E327" s="60"/>
      <c r="F327" s="60"/>
      <c r="G327" s="62" t="s">
        <v>841</v>
      </c>
      <c r="H327" s="101">
        <v>129508</v>
      </c>
      <c r="I327" s="101">
        <v>13136.4</v>
      </c>
      <c r="J327" s="101">
        <v>0.03</v>
      </c>
      <c r="K327" s="101">
        <v>142644.37</v>
      </c>
      <c r="L327" s="101"/>
    </row>
    <row r="328" spans="1:12" x14ac:dyDescent="0.3">
      <c r="A328" s="65" t="s">
        <v>354</v>
      </c>
      <c r="B328" s="59" t="s">
        <v>354</v>
      </c>
      <c r="C328" s="60"/>
      <c r="D328" s="60"/>
      <c r="E328" s="60"/>
      <c r="F328" s="60"/>
      <c r="G328" s="66" t="s">
        <v>354</v>
      </c>
      <c r="H328" s="102"/>
      <c r="I328" s="102"/>
      <c r="J328" s="102"/>
      <c r="K328" s="102"/>
      <c r="L328" s="102"/>
    </row>
    <row r="329" spans="1:12" x14ac:dyDescent="0.3">
      <c r="A329" s="54" t="s">
        <v>842</v>
      </c>
      <c r="B329" s="59" t="s">
        <v>354</v>
      </c>
      <c r="C329" s="60"/>
      <c r="D329" s="60"/>
      <c r="E329" s="60"/>
      <c r="F329" s="55" t="s">
        <v>843</v>
      </c>
      <c r="G329" s="56"/>
      <c r="H329" s="100">
        <v>6600</v>
      </c>
      <c r="I329" s="100">
        <v>0</v>
      </c>
      <c r="J329" s="100">
        <v>0</v>
      </c>
      <c r="K329" s="100">
        <v>6600</v>
      </c>
      <c r="L329" s="100">
        <f t="shared" ref="L329" si="4">I329-J329</f>
        <v>0</v>
      </c>
    </row>
    <row r="330" spans="1:12" x14ac:dyDescent="0.3">
      <c r="A330" s="61" t="s">
        <v>844</v>
      </c>
      <c r="B330" s="59" t="s">
        <v>354</v>
      </c>
      <c r="C330" s="60"/>
      <c r="D330" s="60"/>
      <c r="E330" s="60"/>
      <c r="F330" s="60"/>
      <c r="G330" s="62" t="s">
        <v>845</v>
      </c>
      <c r="H330" s="101">
        <v>6600</v>
      </c>
      <c r="I330" s="101">
        <v>0</v>
      </c>
      <c r="J330" s="101">
        <v>0</v>
      </c>
      <c r="K330" s="101">
        <v>6600</v>
      </c>
      <c r="L330" s="101"/>
    </row>
    <row r="331" spans="1:12" x14ac:dyDescent="0.3">
      <c r="A331" s="65" t="s">
        <v>354</v>
      </c>
      <c r="B331" s="59" t="s">
        <v>354</v>
      </c>
      <c r="C331" s="60"/>
      <c r="D331" s="60"/>
      <c r="E331" s="60"/>
      <c r="F331" s="60"/>
      <c r="G331" s="66" t="s">
        <v>354</v>
      </c>
      <c r="H331" s="102"/>
      <c r="I331" s="102"/>
      <c r="J331" s="102"/>
      <c r="K331" s="102"/>
      <c r="L331" s="102"/>
    </row>
    <row r="332" spans="1:12" x14ac:dyDescent="0.3">
      <c r="A332" s="54" t="s">
        <v>846</v>
      </c>
      <c r="B332" s="59" t="s">
        <v>354</v>
      </c>
      <c r="C332" s="60"/>
      <c r="D332" s="60"/>
      <c r="E332" s="60"/>
      <c r="F332" s="55" t="s">
        <v>847</v>
      </c>
      <c r="G332" s="56"/>
      <c r="H332" s="100">
        <v>18871.8</v>
      </c>
      <c r="I332" s="100">
        <v>0</v>
      </c>
      <c r="J332" s="100">
        <v>0</v>
      </c>
      <c r="K332" s="100">
        <v>18871.8</v>
      </c>
      <c r="L332" s="100">
        <f t="shared" ref="L332" si="5">I332-J332</f>
        <v>0</v>
      </c>
    </row>
    <row r="333" spans="1:12" x14ac:dyDescent="0.3">
      <c r="A333" s="61" t="s">
        <v>848</v>
      </c>
      <c r="B333" s="59" t="s">
        <v>354</v>
      </c>
      <c r="C333" s="60"/>
      <c r="D333" s="60"/>
      <c r="E333" s="60"/>
      <c r="F333" s="60"/>
      <c r="G333" s="62" t="s">
        <v>849</v>
      </c>
      <c r="H333" s="101">
        <v>18871.8</v>
      </c>
      <c r="I333" s="101">
        <v>0</v>
      </c>
      <c r="J333" s="101">
        <v>0</v>
      </c>
      <c r="K333" s="101">
        <v>18871.8</v>
      </c>
      <c r="L333" s="101"/>
    </row>
    <row r="334" spans="1:12" x14ac:dyDescent="0.3">
      <c r="A334" s="65" t="s">
        <v>354</v>
      </c>
      <c r="B334" s="59" t="s">
        <v>354</v>
      </c>
      <c r="C334" s="60"/>
      <c r="D334" s="60"/>
      <c r="E334" s="60"/>
      <c r="F334" s="60"/>
      <c r="G334" s="66" t="s">
        <v>354</v>
      </c>
      <c r="H334" s="102"/>
      <c r="I334" s="102"/>
      <c r="J334" s="102"/>
      <c r="K334" s="102"/>
      <c r="L334" s="102"/>
    </row>
    <row r="335" spans="1:12" x14ac:dyDescent="0.3">
      <c r="A335" s="54" t="s">
        <v>850</v>
      </c>
      <c r="B335" s="59" t="s">
        <v>354</v>
      </c>
      <c r="C335" s="60"/>
      <c r="D335" s="60"/>
      <c r="E335" s="60"/>
      <c r="F335" s="55" t="s">
        <v>787</v>
      </c>
      <c r="G335" s="56"/>
      <c r="H335" s="100">
        <v>23758.54</v>
      </c>
      <c r="I335" s="100">
        <v>1458.42</v>
      </c>
      <c r="J335" s="100">
        <v>0.02</v>
      </c>
      <c r="K335" s="100">
        <v>25216.94</v>
      </c>
      <c r="L335" s="100">
        <f t="shared" ref="L335" si="6">I335-J335</f>
        <v>1458.4</v>
      </c>
    </row>
    <row r="336" spans="1:12" x14ac:dyDescent="0.3">
      <c r="A336" s="61" t="s">
        <v>851</v>
      </c>
      <c r="B336" s="59" t="s">
        <v>354</v>
      </c>
      <c r="C336" s="60"/>
      <c r="D336" s="60"/>
      <c r="E336" s="60"/>
      <c r="F336" s="60"/>
      <c r="G336" s="62" t="s">
        <v>791</v>
      </c>
      <c r="H336" s="101">
        <v>10633</v>
      </c>
      <c r="I336" s="101">
        <v>0</v>
      </c>
      <c r="J336" s="101">
        <v>0</v>
      </c>
      <c r="K336" s="101">
        <v>10633</v>
      </c>
      <c r="L336" s="101"/>
    </row>
    <row r="337" spans="1:12" x14ac:dyDescent="0.3">
      <c r="A337" s="61" t="s">
        <v>852</v>
      </c>
      <c r="B337" s="59" t="s">
        <v>354</v>
      </c>
      <c r="C337" s="60"/>
      <c r="D337" s="60"/>
      <c r="E337" s="60"/>
      <c r="F337" s="60"/>
      <c r="G337" s="62" t="s">
        <v>853</v>
      </c>
      <c r="H337" s="101">
        <v>13125.54</v>
      </c>
      <c r="I337" s="101">
        <v>1458.42</v>
      </c>
      <c r="J337" s="101">
        <v>0.02</v>
      </c>
      <c r="K337" s="101">
        <v>14583.94</v>
      </c>
      <c r="L337" s="101"/>
    </row>
    <row r="338" spans="1:12" x14ac:dyDescent="0.3">
      <c r="A338" s="54" t="s">
        <v>354</v>
      </c>
      <c r="B338" s="59" t="s">
        <v>354</v>
      </c>
      <c r="C338" s="60"/>
      <c r="D338" s="60"/>
      <c r="E338" s="55" t="s">
        <v>354</v>
      </c>
      <c r="F338" s="56"/>
      <c r="G338" s="56"/>
      <c r="H338" s="99"/>
      <c r="I338" s="99"/>
      <c r="J338" s="99"/>
      <c r="K338" s="99"/>
      <c r="L338" s="99"/>
    </row>
    <row r="339" spans="1:12" x14ac:dyDescent="0.3">
      <c r="A339" s="54" t="s">
        <v>854</v>
      </c>
      <c r="B339" s="58" t="s">
        <v>354</v>
      </c>
      <c r="C339" s="55" t="s">
        <v>855</v>
      </c>
      <c r="D339" s="56"/>
      <c r="E339" s="56"/>
      <c r="F339" s="56"/>
      <c r="G339" s="56"/>
      <c r="H339" s="100">
        <v>817736.56</v>
      </c>
      <c r="I339" s="100">
        <v>178236.5</v>
      </c>
      <c r="J339" s="100">
        <v>13.63</v>
      </c>
      <c r="K339" s="100">
        <v>995959.43</v>
      </c>
      <c r="L339" s="100"/>
    </row>
    <row r="340" spans="1:12" x14ac:dyDescent="0.3">
      <c r="A340" s="54" t="s">
        <v>856</v>
      </c>
      <c r="B340" s="59" t="s">
        <v>354</v>
      </c>
      <c r="C340" s="60"/>
      <c r="D340" s="55" t="s">
        <v>855</v>
      </c>
      <c r="E340" s="56"/>
      <c r="F340" s="56"/>
      <c r="G340" s="56"/>
      <c r="H340" s="100">
        <v>817736.56</v>
      </c>
      <c r="I340" s="100">
        <v>178236.5</v>
      </c>
      <c r="J340" s="100">
        <v>13.63</v>
      </c>
      <c r="K340" s="100">
        <v>995959.43</v>
      </c>
      <c r="L340" s="100"/>
    </row>
    <row r="341" spans="1:12" x14ac:dyDescent="0.3">
      <c r="A341" s="54" t="s">
        <v>857</v>
      </c>
      <c r="B341" s="59" t="s">
        <v>354</v>
      </c>
      <c r="C341" s="60"/>
      <c r="D341" s="60"/>
      <c r="E341" s="55" t="s">
        <v>855</v>
      </c>
      <c r="F341" s="56"/>
      <c r="G341" s="56"/>
      <c r="H341" s="100">
        <v>817736.56</v>
      </c>
      <c r="I341" s="100">
        <v>178236.5</v>
      </c>
      <c r="J341" s="100">
        <v>13.63</v>
      </c>
      <c r="K341" s="100">
        <v>995959.43</v>
      </c>
      <c r="L341" s="100"/>
    </row>
    <row r="342" spans="1:12" x14ac:dyDescent="0.3">
      <c r="A342" s="54" t="s">
        <v>858</v>
      </c>
      <c r="B342" s="59" t="s">
        <v>354</v>
      </c>
      <c r="C342" s="60"/>
      <c r="D342" s="60"/>
      <c r="E342" s="60"/>
      <c r="F342" s="55" t="s">
        <v>843</v>
      </c>
      <c r="G342" s="56"/>
      <c r="H342" s="100">
        <v>538930.96</v>
      </c>
      <c r="I342" s="100">
        <v>120497.48</v>
      </c>
      <c r="J342" s="100">
        <v>13.62</v>
      </c>
      <c r="K342" s="100">
        <v>659414.81999999995</v>
      </c>
      <c r="L342" s="100">
        <f t="shared" ref="L342" si="7">I342-J342</f>
        <v>120483.86</v>
      </c>
    </row>
    <row r="343" spans="1:12" x14ac:dyDescent="0.3">
      <c r="A343" s="61" t="s">
        <v>859</v>
      </c>
      <c r="B343" s="59" t="s">
        <v>354</v>
      </c>
      <c r="C343" s="60"/>
      <c r="D343" s="60"/>
      <c r="E343" s="60"/>
      <c r="F343" s="60"/>
      <c r="G343" s="62" t="s">
        <v>860</v>
      </c>
      <c r="H343" s="101">
        <v>538930.96</v>
      </c>
      <c r="I343" s="101">
        <v>120497.48</v>
      </c>
      <c r="J343" s="101">
        <v>13.62</v>
      </c>
      <c r="K343" s="101">
        <v>659414.81999999995</v>
      </c>
      <c r="L343" s="101"/>
    </row>
    <row r="344" spans="1:12" x14ac:dyDescent="0.3">
      <c r="A344" s="65" t="s">
        <v>354</v>
      </c>
      <c r="B344" s="59" t="s">
        <v>354</v>
      </c>
      <c r="C344" s="60"/>
      <c r="D344" s="60"/>
      <c r="E344" s="60"/>
      <c r="F344" s="60"/>
      <c r="G344" s="66" t="s">
        <v>354</v>
      </c>
      <c r="H344" s="102"/>
      <c r="I344" s="102"/>
      <c r="J344" s="102"/>
      <c r="K344" s="102"/>
      <c r="L344" s="102"/>
    </row>
    <row r="345" spans="1:12" x14ac:dyDescent="0.3">
      <c r="A345" s="54" t="s">
        <v>861</v>
      </c>
      <c r="B345" s="59" t="s">
        <v>354</v>
      </c>
      <c r="C345" s="60"/>
      <c r="D345" s="60"/>
      <c r="E345" s="60"/>
      <c r="F345" s="55" t="s">
        <v>862</v>
      </c>
      <c r="G345" s="56"/>
      <c r="H345" s="100">
        <v>193626.9</v>
      </c>
      <c r="I345" s="100">
        <v>57739.02</v>
      </c>
      <c r="J345" s="100">
        <v>0.01</v>
      </c>
      <c r="K345" s="100">
        <v>251365.91</v>
      </c>
      <c r="L345" s="100"/>
    </row>
    <row r="346" spans="1:12" x14ac:dyDescent="0.3">
      <c r="A346" s="61" t="s">
        <v>863</v>
      </c>
      <c r="B346" s="59" t="s">
        <v>354</v>
      </c>
      <c r="C346" s="60"/>
      <c r="D346" s="60"/>
      <c r="E346" s="60"/>
      <c r="F346" s="60"/>
      <c r="G346" s="62" t="s">
        <v>864</v>
      </c>
      <c r="H346" s="101">
        <v>122693.34</v>
      </c>
      <c r="I346" s="101">
        <v>50775</v>
      </c>
      <c r="J346" s="101">
        <v>0.01</v>
      </c>
      <c r="K346" s="101">
        <v>173468.33</v>
      </c>
      <c r="L346" s="101">
        <f t="shared" ref="L346:L347" si="8">I346-J346</f>
        <v>50774.99</v>
      </c>
    </row>
    <row r="347" spans="1:12" x14ac:dyDescent="0.3">
      <c r="A347" s="61" t="s">
        <v>865</v>
      </c>
      <c r="B347" s="59" t="s">
        <v>354</v>
      </c>
      <c r="C347" s="60"/>
      <c r="D347" s="60"/>
      <c r="E347" s="60"/>
      <c r="F347" s="60"/>
      <c r="G347" s="62" t="s">
        <v>866</v>
      </c>
      <c r="H347" s="101">
        <v>70933.56</v>
      </c>
      <c r="I347" s="101">
        <v>6964.02</v>
      </c>
      <c r="J347" s="101">
        <v>0</v>
      </c>
      <c r="K347" s="101">
        <v>77897.58</v>
      </c>
      <c r="L347" s="101">
        <f t="shared" si="8"/>
        <v>6964.02</v>
      </c>
    </row>
    <row r="348" spans="1:12" x14ac:dyDescent="0.3">
      <c r="A348" s="65" t="s">
        <v>354</v>
      </c>
      <c r="B348" s="59" t="s">
        <v>354</v>
      </c>
      <c r="C348" s="60"/>
      <c r="D348" s="60"/>
      <c r="E348" s="60"/>
      <c r="F348" s="60"/>
      <c r="G348" s="66" t="s">
        <v>354</v>
      </c>
      <c r="H348" s="102"/>
      <c r="I348" s="102"/>
      <c r="J348" s="102"/>
      <c r="K348" s="102"/>
      <c r="L348" s="102"/>
    </row>
    <row r="349" spans="1:12" x14ac:dyDescent="0.3">
      <c r="A349" s="54" t="s">
        <v>867</v>
      </c>
      <c r="B349" s="59" t="s">
        <v>354</v>
      </c>
      <c r="C349" s="60"/>
      <c r="D349" s="60"/>
      <c r="E349" s="60"/>
      <c r="F349" s="55" t="s">
        <v>787</v>
      </c>
      <c r="G349" s="56"/>
      <c r="H349" s="100">
        <v>85178.7</v>
      </c>
      <c r="I349" s="100">
        <v>0</v>
      </c>
      <c r="J349" s="100">
        <v>0</v>
      </c>
      <c r="K349" s="100">
        <v>85178.7</v>
      </c>
      <c r="L349" s="100">
        <f t="shared" ref="L349" si="9">I349-J349</f>
        <v>0</v>
      </c>
    </row>
    <row r="350" spans="1:12" x14ac:dyDescent="0.3">
      <c r="A350" s="61" t="s">
        <v>868</v>
      </c>
      <c r="B350" s="59" t="s">
        <v>354</v>
      </c>
      <c r="C350" s="60"/>
      <c r="D350" s="60"/>
      <c r="E350" s="60"/>
      <c r="F350" s="60"/>
      <c r="G350" s="62" t="s">
        <v>789</v>
      </c>
      <c r="H350" s="101">
        <v>68138.399999999994</v>
      </c>
      <c r="I350" s="101">
        <v>0</v>
      </c>
      <c r="J350" s="101">
        <v>0</v>
      </c>
      <c r="K350" s="101">
        <v>68138.399999999994</v>
      </c>
      <c r="L350" s="101"/>
    </row>
    <row r="351" spans="1:12" x14ac:dyDescent="0.3">
      <c r="A351" s="61" t="s">
        <v>869</v>
      </c>
      <c r="B351" s="59" t="s">
        <v>354</v>
      </c>
      <c r="C351" s="60"/>
      <c r="D351" s="60"/>
      <c r="E351" s="60"/>
      <c r="F351" s="60"/>
      <c r="G351" s="62" t="s">
        <v>791</v>
      </c>
      <c r="H351" s="101">
        <v>17040.3</v>
      </c>
      <c r="I351" s="101">
        <v>0</v>
      </c>
      <c r="J351" s="101">
        <v>0</v>
      </c>
      <c r="K351" s="101">
        <v>17040.3</v>
      </c>
      <c r="L351" s="101"/>
    </row>
    <row r="352" spans="1:12" x14ac:dyDescent="0.3">
      <c r="A352" s="65" t="s">
        <v>354</v>
      </c>
      <c r="B352" s="59" t="s">
        <v>354</v>
      </c>
      <c r="C352" s="60"/>
      <c r="D352" s="60"/>
      <c r="E352" s="60"/>
      <c r="F352" s="60"/>
      <c r="G352" s="66" t="s">
        <v>354</v>
      </c>
      <c r="H352" s="102"/>
      <c r="I352" s="102"/>
      <c r="J352" s="102"/>
      <c r="K352" s="102"/>
      <c r="L352" s="102"/>
    </row>
    <row r="353" spans="1:12" x14ac:dyDescent="0.3">
      <c r="A353" s="54" t="s">
        <v>870</v>
      </c>
      <c r="B353" s="58" t="s">
        <v>354</v>
      </c>
      <c r="C353" s="55" t="s">
        <v>871</v>
      </c>
      <c r="D353" s="56"/>
      <c r="E353" s="56"/>
      <c r="F353" s="56"/>
      <c r="G353" s="56"/>
      <c r="H353" s="100">
        <v>1952301.55</v>
      </c>
      <c r="I353" s="100">
        <v>226958.73</v>
      </c>
      <c r="J353" s="100">
        <v>3.33</v>
      </c>
      <c r="K353" s="100">
        <v>2179256.9500000002</v>
      </c>
      <c r="L353" s="100"/>
    </row>
    <row r="354" spans="1:12" x14ac:dyDescent="0.3">
      <c r="A354" s="54" t="s">
        <v>872</v>
      </c>
      <c r="B354" s="59" t="s">
        <v>354</v>
      </c>
      <c r="C354" s="60"/>
      <c r="D354" s="55" t="s">
        <v>871</v>
      </c>
      <c r="E354" s="56"/>
      <c r="F354" s="56"/>
      <c r="G354" s="56"/>
      <c r="H354" s="100">
        <v>1952301.55</v>
      </c>
      <c r="I354" s="100">
        <v>226958.73</v>
      </c>
      <c r="J354" s="100">
        <v>3.33</v>
      </c>
      <c r="K354" s="100">
        <v>2179256.9500000002</v>
      </c>
      <c r="L354" s="100"/>
    </row>
    <row r="355" spans="1:12" x14ac:dyDescent="0.3">
      <c r="A355" s="54" t="s">
        <v>873</v>
      </c>
      <c r="B355" s="59" t="s">
        <v>354</v>
      </c>
      <c r="C355" s="60"/>
      <c r="D355" s="60"/>
      <c r="E355" s="55" t="s">
        <v>871</v>
      </c>
      <c r="F355" s="56"/>
      <c r="G355" s="56"/>
      <c r="H355" s="100">
        <v>1952301.55</v>
      </c>
      <c r="I355" s="100">
        <v>226958.73</v>
      </c>
      <c r="J355" s="100">
        <v>3.33</v>
      </c>
      <c r="K355" s="100">
        <v>2179256.9500000002</v>
      </c>
      <c r="L355" s="100"/>
    </row>
    <row r="356" spans="1:12" x14ac:dyDescent="0.3">
      <c r="A356" s="54" t="s">
        <v>874</v>
      </c>
      <c r="B356" s="59" t="s">
        <v>354</v>
      </c>
      <c r="C356" s="60"/>
      <c r="D356" s="60"/>
      <c r="E356" s="60"/>
      <c r="F356" s="55" t="s">
        <v>875</v>
      </c>
      <c r="G356" s="56"/>
      <c r="H356" s="100">
        <v>125660.34</v>
      </c>
      <c r="I356" s="100">
        <v>75567.16</v>
      </c>
      <c r="J356" s="100">
        <v>3.33</v>
      </c>
      <c r="K356" s="100">
        <v>201224.17</v>
      </c>
      <c r="L356" s="100">
        <f t="shared" ref="L356" si="10">I356-J356</f>
        <v>75563.83</v>
      </c>
    </row>
    <row r="357" spans="1:12" x14ac:dyDescent="0.3">
      <c r="A357" s="61" t="s">
        <v>876</v>
      </c>
      <c r="B357" s="59" t="s">
        <v>354</v>
      </c>
      <c r="C357" s="60"/>
      <c r="D357" s="60"/>
      <c r="E357" s="60"/>
      <c r="F357" s="60"/>
      <c r="G357" s="62" t="s">
        <v>875</v>
      </c>
      <c r="H357" s="101">
        <v>125660.34</v>
      </c>
      <c r="I357" s="101">
        <v>75567.16</v>
      </c>
      <c r="J357" s="101">
        <v>3.33</v>
      </c>
      <c r="K357" s="101">
        <v>201224.17</v>
      </c>
      <c r="L357" s="101"/>
    </row>
    <row r="358" spans="1:12" x14ac:dyDescent="0.3">
      <c r="A358" s="65" t="s">
        <v>354</v>
      </c>
      <c r="B358" s="59" t="s">
        <v>354</v>
      </c>
      <c r="C358" s="60"/>
      <c r="D358" s="60"/>
      <c r="E358" s="60"/>
      <c r="F358" s="60"/>
      <c r="G358" s="66" t="s">
        <v>354</v>
      </c>
      <c r="H358" s="102"/>
      <c r="I358" s="102"/>
      <c r="J358" s="102"/>
      <c r="K358" s="102"/>
      <c r="L358" s="102"/>
    </row>
    <row r="359" spans="1:12" x14ac:dyDescent="0.3">
      <c r="A359" s="54" t="s">
        <v>877</v>
      </c>
      <c r="B359" s="59" t="s">
        <v>354</v>
      </c>
      <c r="C359" s="60"/>
      <c r="D359" s="60"/>
      <c r="E359" s="60"/>
      <c r="F359" s="55" t="s">
        <v>878</v>
      </c>
      <c r="G359" s="56"/>
      <c r="H359" s="100">
        <v>72744</v>
      </c>
      <c r="I359" s="100">
        <v>0</v>
      </c>
      <c r="J359" s="100">
        <v>0</v>
      </c>
      <c r="K359" s="100">
        <v>72744</v>
      </c>
      <c r="L359" s="100">
        <f t="shared" ref="L359" si="11">I359-J359</f>
        <v>0</v>
      </c>
    </row>
    <row r="360" spans="1:12" x14ac:dyDescent="0.3">
      <c r="A360" s="61" t="s">
        <v>879</v>
      </c>
      <c r="B360" s="59" t="s">
        <v>354</v>
      </c>
      <c r="C360" s="60"/>
      <c r="D360" s="60"/>
      <c r="E360" s="60"/>
      <c r="F360" s="60"/>
      <c r="G360" s="62" t="s">
        <v>880</v>
      </c>
      <c r="H360" s="101">
        <v>61800</v>
      </c>
      <c r="I360" s="101">
        <v>0</v>
      </c>
      <c r="J360" s="101">
        <v>0</v>
      </c>
      <c r="K360" s="101">
        <v>61800</v>
      </c>
      <c r="L360" s="101"/>
    </row>
    <row r="361" spans="1:12" x14ac:dyDescent="0.3">
      <c r="A361" s="61" t="s">
        <v>881</v>
      </c>
      <c r="B361" s="59" t="s">
        <v>354</v>
      </c>
      <c r="C361" s="60"/>
      <c r="D361" s="60"/>
      <c r="E361" s="60"/>
      <c r="F361" s="60"/>
      <c r="G361" s="62" t="s">
        <v>882</v>
      </c>
      <c r="H361" s="101">
        <v>10944</v>
      </c>
      <c r="I361" s="101">
        <v>0</v>
      </c>
      <c r="J361" s="101">
        <v>0</v>
      </c>
      <c r="K361" s="101">
        <v>10944</v>
      </c>
      <c r="L361" s="101"/>
    </row>
    <row r="362" spans="1:12" x14ac:dyDescent="0.3">
      <c r="A362" s="65" t="s">
        <v>354</v>
      </c>
      <c r="B362" s="59" t="s">
        <v>354</v>
      </c>
      <c r="C362" s="60"/>
      <c r="D362" s="60"/>
      <c r="E362" s="60"/>
      <c r="F362" s="60"/>
      <c r="G362" s="66" t="s">
        <v>354</v>
      </c>
      <c r="H362" s="102"/>
      <c r="I362" s="102"/>
      <c r="J362" s="102"/>
      <c r="K362" s="102"/>
      <c r="L362" s="102"/>
    </row>
    <row r="363" spans="1:12" x14ac:dyDescent="0.3">
      <c r="A363" s="54" t="s">
        <v>883</v>
      </c>
      <c r="B363" s="59" t="s">
        <v>354</v>
      </c>
      <c r="C363" s="60"/>
      <c r="D363" s="60"/>
      <c r="E363" s="60"/>
      <c r="F363" s="55" t="s">
        <v>884</v>
      </c>
      <c r="G363" s="56"/>
      <c r="H363" s="100">
        <v>1056</v>
      </c>
      <c r="I363" s="100">
        <v>0</v>
      </c>
      <c r="J363" s="100">
        <v>0</v>
      </c>
      <c r="K363" s="100">
        <v>1056</v>
      </c>
      <c r="L363" s="100">
        <f t="shared" ref="L363" si="12">I363-J363</f>
        <v>0</v>
      </c>
    </row>
    <row r="364" spans="1:12" x14ac:dyDescent="0.3">
      <c r="A364" s="61" t="s">
        <v>885</v>
      </c>
      <c r="B364" s="59" t="s">
        <v>354</v>
      </c>
      <c r="C364" s="60"/>
      <c r="D364" s="60"/>
      <c r="E364" s="60"/>
      <c r="F364" s="60"/>
      <c r="G364" s="62" t="s">
        <v>886</v>
      </c>
      <c r="H364" s="101">
        <v>1056</v>
      </c>
      <c r="I364" s="101">
        <v>0</v>
      </c>
      <c r="J364" s="101">
        <v>0</v>
      </c>
      <c r="K364" s="101">
        <v>1056</v>
      </c>
      <c r="L364" s="101"/>
    </row>
    <row r="365" spans="1:12" x14ac:dyDescent="0.3">
      <c r="A365" s="65" t="s">
        <v>354</v>
      </c>
      <c r="B365" s="59" t="s">
        <v>354</v>
      </c>
      <c r="C365" s="60"/>
      <c r="D365" s="60"/>
      <c r="E365" s="60"/>
      <c r="F365" s="60"/>
      <c r="G365" s="66" t="s">
        <v>354</v>
      </c>
      <c r="H365" s="102"/>
      <c r="I365" s="102"/>
      <c r="J365" s="102"/>
      <c r="K365" s="102"/>
      <c r="L365" s="102"/>
    </row>
    <row r="366" spans="1:12" x14ac:dyDescent="0.3">
      <c r="A366" s="54" t="s">
        <v>887</v>
      </c>
      <c r="B366" s="59" t="s">
        <v>354</v>
      </c>
      <c r="C366" s="60"/>
      <c r="D366" s="60"/>
      <c r="E366" s="60"/>
      <c r="F366" s="55" t="s">
        <v>888</v>
      </c>
      <c r="G366" s="56"/>
      <c r="H366" s="100">
        <v>1014125.27</v>
      </c>
      <c r="I366" s="100">
        <v>150323.26999999999</v>
      </c>
      <c r="J366" s="100">
        <v>0</v>
      </c>
      <c r="K366" s="100">
        <v>1164448.54</v>
      </c>
      <c r="L366" s="100"/>
    </row>
    <row r="367" spans="1:12" x14ac:dyDescent="0.3">
      <c r="A367" s="61" t="s">
        <v>889</v>
      </c>
      <c r="B367" s="59" t="s">
        <v>354</v>
      </c>
      <c r="C367" s="60"/>
      <c r="D367" s="60"/>
      <c r="E367" s="60"/>
      <c r="F367" s="60"/>
      <c r="G367" s="62" t="s">
        <v>849</v>
      </c>
      <c r="H367" s="101">
        <v>20258.7</v>
      </c>
      <c r="I367" s="101">
        <v>320</v>
      </c>
      <c r="J367" s="101">
        <v>0</v>
      </c>
      <c r="K367" s="101">
        <v>20578.7</v>
      </c>
      <c r="L367" s="101">
        <f t="shared" ref="L367:L374" si="13">I367-J367</f>
        <v>320</v>
      </c>
    </row>
    <row r="368" spans="1:12" x14ac:dyDescent="0.3">
      <c r="A368" s="61" t="s">
        <v>890</v>
      </c>
      <c r="B368" s="59" t="s">
        <v>354</v>
      </c>
      <c r="C368" s="60"/>
      <c r="D368" s="60"/>
      <c r="E368" s="60"/>
      <c r="F368" s="60"/>
      <c r="G368" s="62" t="s">
        <v>891</v>
      </c>
      <c r="H368" s="101">
        <v>472170.86</v>
      </c>
      <c r="I368" s="101">
        <v>87906</v>
      </c>
      <c r="J368" s="101">
        <v>0</v>
      </c>
      <c r="K368" s="101">
        <v>560076.86</v>
      </c>
      <c r="L368" s="101">
        <f t="shared" si="13"/>
        <v>87906</v>
      </c>
    </row>
    <row r="369" spans="1:12" x14ac:dyDescent="0.3">
      <c r="A369" s="61" t="s">
        <v>892</v>
      </c>
      <c r="B369" s="59" t="s">
        <v>354</v>
      </c>
      <c r="C369" s="60"/>
      <c r="D369" s="60"/>
      <c r="E369" s="60"/>
      <c r="F369" s="60"/>
      <c r="G369" s="62" t="s">
        <v>893</v>
      </c>
      <c r="H369" s="101">
        <v>198890.46</v>
      </c>
      <c r="I369" s="101">
        <v>10607.18</v>
      </c>
      <c r="J369" s="101">
        <v>0</v>
      </c>
      <c r="K369" s="101">
        <v>209497.64</v>
      </c>
      <c r="L369" s="101">
        <f t="shared" si="13"/>
        <v>10607.18</v>
      </c>
    </row>
    <row r="370" spans="1:12" x14ac:dyDescent="0.3">
      <c r="A370" s="61" t="s">
        <v>894</v>
      </c>
      <c r="B370" s="59" t="s">
        <v>354</v>
      </c>
      <c r="C370" s="60"/>
      <c r="D370" s="60"/>
      <c r="E370" s="60"/>
      <c r="F370" s="60"/>
      <c r="G370" s="62" t="s">
        <v>895</v>
      </c>
      <c r="H370" s="101">
        <v>77699.960000000006</v>
      </c>
      <c r="I370" s="101">
        <v>20230</v>
      </c>
      <c r="J370" s="101">
        <v>0</v>
      </c>
      <c r="K370" s="101">
        <v>97929.96</v>
      </c>
      <c r="L370" s="101">
        <f t="shared" si="13"/>
        <v>20230</v>
      </c>
    </row>
    <row r="371" spans="1:12" x14ac:dyDescent="0.3">
      <c r="A371" s="61" t="s">
        <v>896</v>
      </c>
      <c r="B371" s="59" t="s">
        <v>354</v>
      </c>
      <c r="C371" s="60"/>
      <c r="D371" s="60"/>
      <c r="E371" s="60"/>
      <c r="F371" s="60"/>
      <c r="G371" s="62" t="s">
        <v>897</v>
      </c>
      <c r="H371" s="101">
        <v>209295.43</v>
      </c>
      <c r="I371" s="101">
        <v>27520.400000000001</v>
      </c>
      <c r="J371" s="101">
        <v>0</v>
      </c>
      <c r="K371" s="101">
        <v>236815.83</v>
      </c>
      <c r="L371" s="101">
        <f t="shared" si="13"/>
        <v>27520.400000000001</v>
      </c>
    </row>
    <row r="372" spans="1:12" x14ac:dyDescent="0.3">
      <c r="A372" s="61" t="s">
        <v>898</v>
      </c>
      <c r="B372" s="59" t="s">
        <v>354</v>
      </c>
      <c r="C372" s="60"/>
      <c r="D372" s="60"/>
      <c r="E372" s="60"/>
      <c r="F372" s="60"/>
      <c r="G372" s="62" t="s">
        <v>899</v>
      </c>
      <c r="H372" s="101">
        <v>11500</v>
      </c>
      <c r="I372" s="101">
        <v>1001.7</v>
      </c>
      <c r="J372" s="101">
        <v>0</v>
      </c>
      <c r="K372" s="101">
        <v>12501.7</v>
      </c>
      <c r="L372" s="101">
        <f t="shared" si="13"/>
        <v>1001.7</v>
      </c>
    </row>
    <row r="373" spans="1:12" x14ac:dyDescent="0.3">
      <c r="A373" s="61" t="s">
        <v>900</v>
      </c>
      <c r="B373" s="59" t="s">
        <v>354</v>
      </c>
      <c r="C373" s="60"/>
      <c r="D373" s="60"/>
      <c r="E373" s="60"/>
      <c r="F373" s="60"/>
      <c r="G373" s="62" t="s">
        <v>901</v>
      </c>
      <c r="H373" s="101">
        <v>14393.03</v>
      </c>
      <c r="I373" s="101">
        <v>2737.99</v>
      </c>
      <c r="J373" s="101">
        <v>0</v>
      </c>
      <c r="K373" s="101">
        <v>17131.02</v>
      </c>
      <c r="L373" s="101">
        <f t="shared" si="13"/>
        <v>2737.99</v>
      </c>
    </row>
    <row r="374" spans="1:12" x14ac:dyDescent="0.3">
      <c r="A374" s="61" t="s">
        <v>902</v>
      </c>
      <c r="B374" s="59" t="s">
        <v>354</v>
      </c>
      <c r="C374" s="60"/>
      <c r="D374" s="60"/>
      <c r="E374" s="60"/>
      <c r="F374" s="60"/>
      <c r="G374" s="62" t="s">
        <v>903</v>
      </c>
      <c r="H374" s="101">
        <v>9916.83</v>
      </c>
      <c r="I374" s="101">
        <v>0</v>
      </c>
      <c r="J374" s="101">
        <v>0</v>
      </c>
      <c r="K374" s="101">
        <v>9916.83</v>
      </c>
      <c r="L374" s="101">
        <f t="shared" si="13"/>
        <v>0</v>
      </c>
    </row>
    <row r="375" spans="1:12" x14ac:dyDescent="0.3">
      <c r="A375" s="65" t="s">
        <v>354</v>
      </c>
      <c r="B375" s="59" t="s">
        <v>354</v>
      </c>
      <c r="C375" s="60"/>
      <c r="D375" s="60"/>
      <c r="E375" s="60"/>
      <c r="F375" s="60"/>
      <c r="G375" s="66" t="s">
        <v>354</v>
      </c>
      <c r="H375" s="102"/>
      <c r="I375" s="102"/>
      <c r="J375" s="102"/>
      <c r="K375" s="102"/>
      <c r="L375" s="102"/>
    </row>
    <row r="376" spans="1:12" x14ac:dyDescent="0.3">
      <c r="A376" s="54" t="s">
        <v>904</v>
      </c>
      <c r="B376" s="59" t="s">
        <v>354</v>
      </c>
      <c r="C376" s="60"/>
      <c r="D376" s="60"/>
      <c r="E376" s="60"/>
      <c r="F376" s="55" t="s">
        <v>787</v>
      </c>
      <c r="G376" s="56"/>
      <c r="H376" s="100">
        <v>738715.94</v>
      </c>
      <c r="I376" s="100">
        <v>1068.3</v>
      </c>
      <c r="J376" s="100">
        <v>0</v>
      </c>
      <c r="K376" s="100">
        <v>739784.24</v>
      </c>
      <c r="L376" s="100">
        <f t="shared" ref="L376" si="14">I376-J376</f>
        <v>1068.3</v>
      </c>
    </row>
    <row r="377" spans="1:12" x14ac:dyDescent="0.3">
      <c r="A377" s="61" t="s">
        <v>905</v>
      </c>
      <c r="B377" s="59" t="s">
        <v>354</v>
      </c>
      <c r="C377" s="60"/>
      <c r="D377" s="60"/>
      <c r="E377" s="60"/>
      <c r="F377" s="60"/>
      <c r="G377" s="62" t="s">
        <v>789</v>
      </c>
      <c r="H377" s="101">
        <v>376534.47</v>
      </c>
      <c r="I377" s="101">
        <v>395.1</v>
      </c>
      <c r="J377" s="101">
        <v>0</v>
      </c>
      <c r="K377" s="101">
        <v>376929.57</v>
      </c>
      <c r="L377" s="101"/>
    </row>
    <row r="378" spans="1:12" x14ac:dyDescent="0.3">
      <c r="A378" s="61" t="s">
        <v>906</v>
      </c>
      <c r="B378" s="59" t="s">
        <v>354</v>
      </c>
      <c r="C378" s="60"/>
      <c r="D378" s="60"/>
      <c r="E378" s="60"/>
      <c r="F378" s="60"/>
      <c r="G378" s="62" t="s">
        <v>791</v>
      </c>
      <c r="H378" s="101">
        <v>362181.47</v>
      </c>
      <c r="I378" s="101">
        <v>673.2</v>
      </c>
      <c r="J378" s="101">
        <v>0</v>
      </c>
      <c r="K378" s="101">
        <v>362854.67</v>
      </c>
      <c r="L378" s="101"/>
    </row>
    <row r="379" spans="1:12" x14ac:dyDescent="0.3">
      <c r="A379" s="65" t="s">
        <v>354</v>
      </c>
      <c r="B379" s="59" t="s">
        <v>354</v>
      </c>
      <c r="C379" s="60"/>
      <c r="D379" s="60"/>
      <c r="E379" s="60"/>
      <c r="F379" s="60"/>
      <c r="G379" s="66" t="s">
        <v>354</v>
      </c>
      <c r="H379" s="102"/>
      <c r="I379" s="102"/>
      <c r="J379" s="102"/>
      <c r="K379" s="102"/>
      <c r="L379" s="102"/>
    </row>
    <row r="380" spans="1:12" x14ac:dyDescent="0.3">
      <c r="A380" s="54" t="s">
        <v>907</v>
      </c>
      <c r="B380" s="58" t="s">
        <v>354</v>
      </c>
      <c r="C380" s="55" t="s">
        <v>908</v>
      </c>
      <c r="D380" s="56"/>
      <c r="E380" s="56"/>
      <c r="F380" s="56"/>
      <c r="G380" s="56"/>
      <c r="H380" s="100">
        <v>262046.32</v>
      </c>
      <c r="I380" s="100">
        <v>54564.61</v>
      </c>
      <c r="J380" s="100">
        <v>0.01</v>
      </c>
      <c r="K380" s="100">
        <v>316610.92</v>
      </c>
      <c r="L380" s="100"/>
    </row>
    <row r="381" spans="1:12" x14ac:dyDescent="0.3">
      <c r="A381" s="54" t="s">
        <v>909</v>
      </c>
      <c r="B381" s="59" t="s">
        <v>354</v>
      </c>
      <c r="C381" s="60"/>
      <c r="D381" s="55" t="s">
        <v>908</v>
      </c>
      <c r="E381" s="56"/>
      <c r="F381" s="56"/>
      <c r="G381" s="56"/>
      <c r="H381" s="100">
        <v>262046.32</v>
      </c>
      <c r="I381" s="100">
        <v>54564.61</v>
      </c>
      <c r="J381" s="100">
        <v>0.01</v>
      </c>
      <c r="K381" s="100">
        <v>316610.92</v>
      </c>
      <c r="L381" s="100"/>
    </row>
    <row r="382" spans="1:12" x14ac:dyDescent="0.3">
      <c r="A382" s="54" t="s">
        <v>910</v>
      </c>
      <c r="B382" s="59" t="s">
        <v>354</v>
      </c>
      <c r="C382" s="60"/>
      <c r="D382" s="60"/>
      <c r="E382" s="55" t="s">
        <v>908</v>
      </c>
      <c r="F382" s="56"/>
      <c r="G382" s="56"/>
      <c r="H382" s="100">
        <v>262046.32</v>
      </c>
      <c r="I382" s="100">
        <v>54564.61</v>
      </c>
      <c r="J382" s="100">
        <v>0.01</v>
      </c>
      <c r="K382" s="100">
        <v>316610.92</v>
      </c>
      <c r="L382" s="100"/>
    </row>
    <row r="383" spans="1:12" x14ac:dyDescent="0.3">
      <c r="A383" s="54" t="s">
        <v>911</v>
      </c>
      <c r="B383" s="59" t="s">
        <v>354</v>
      </c>
      <c r="C383" s="60"/>
      <c r="D383" s="60"/>
      <c r="E383" s="60"/>
      <c r="F383" s="55" t="s">
        <v>912</v>
      </c>
      <c r="G383" s="56"/>
      <c r="H383" s="100">
        <v>24194.58</v>
      </c>
      <c r="I383" s="100">
        <v>3137.53</v>
      </c>
      <c r="J383" s="100">
        <v>0.01</v>
      </c>
      <c r="K383" s="100">
        <v>27332.1</v>
      </c>
      <c r="L383" s="100">
        <f t="shared" ref="L383" si="15">I383-J383</f>
        <v>3137.52</v>
      </c>
    </row>
    <row r="384" spans="1:12" x14ac:dyDescent="0.3">
      <c r="A384" s="61" t="s">
        <v>913</v>
      </c>
      <c r="B384" s="59" t="s">
        <v>354</v>
      </c>
      <c r="C384" s="60"/>
      <c r="D384" s="60"/>
      <c r="E384" s="60"/>
      <c r="F384" s="60"/>
      <c r="G384" s="62" t="s">
        <v>914</v>
      </c>
      <c r="H384" s="101">
        <v>12037.41</v>
      </c>
      <c r="I384" s="101">
        <v>1737.53</v>
      </c>
      <c r="J384" s="101">
        <v>0.01</v>
      </c>
      <c r="K384" s="101">
        <v>13774.93</v>
      </c>
      <c r="L384" s="101"/>
    </row>
    <row r="385" spans="1:12" x14ac:dyDescent="0.3">
      <c r="A385" s="61" t="s">
        <v>915</v>
      </c>
      <c r="B385" s="59" t="s">
        <v>354</v>
      </c>
      <c r="C385" s="60"/>
      <c r="D385" s="60"/>
      <c r="E385" s="60"/>
      <c r="F385" s="60"/>
      <c r="G385" s="62" t="s">
        <v>916</v>
      </c>
      <c r="H385" s="101">
        <v>12157.17</v>
      </c>
      <c r="I385" s="101">
        <v>1400</v>
      </c>
      <c r="J385" s="101">
        <v>0</v>
      </c>
      <c r="K385" s="101">
        <v>13557.17</v>
      </c>
      <c r="L385" s="101"/>
    </row>
    <row r="386" spans="1:12" x14ac:dyDescent="0.3">
      <c r="A386" s="65" t="s">
        <v>354</v>
      </c>
      <c r="B386" s="59" t="s">
        <v>354</v>
      </c>
      <c r="C386" s="60"/>
      <c r="D386" s="60"/>
      <c r="E386" s="60"/>
      <c r="F386" s="60"/>
      <c r="G386" s="66" t="s">
        <v>354</v>
      </c>
      <c r="H386" s="102"/>
      <c r="I386" s="102"/>
      <c r="J386" s="102"/>
      <c r="K386" s="102"/>
      <c r="L386" s="102"/>
    </row>
    <row r="387" spans="1:12" x14ac:dyDescent="0.3">
      <c r="A387" s="54" t="s">
        <v>917</v>
      </c>
      <c r="B387" s="59" t="s">
        <v>354</v>
      </c>
      <c r="C387" s="60"/>
      <c r="D387" s="60"/>
      <c r="E387" s="60"/>
      <c r="F387" s="55" t="s">
        <v>918</v>
      </c>
      <c r="G387" s="56"/>
      <c r="H387" s="100">
        <v>180056.74</v>
      </c>
      <c r="I387" s="100">
        <v>44642.080000000002</v>
      </c>
      <c r="J387" s="100">
        <v>0</v>
      </c>
      <c r="K387" s="100">
        <v>224698.82</v>
      </c>
      <c r="L387" s="100">
        <f t="shared" ref="L387" si="16">I387-J387</f>
        <v>44642.080000000002</v>
      </c>
    </row>
    <row r="388" spans="1:12" x14ac:dyDescent="0.3">
      <c r="A388" s="61" t="s">
        <v>919</v>
      </c>
      <c r="B388" s="59" t="s">
        <v>354</v>
      </c>
      <c r="C388" s="60"/>
      <c r="D388" s="60"/>
      <c r="E388" s="60"/>
      <c r="F388" s="60"/>
      <c r="G388" s="62" t="s">
        <v>920</v>
      </c>
      <c r="H388" s="101">
        <v>3964.61</v>
      </c>
      <c r="I388" s="101">
        <v>17206.900000000001</v>
      </c>
      <c r="J388" s="101">
        <v>0</v>
      </c>
      <c r="K388" s="101">
        <v>21171.51</v>
      </c>
      <c r="L388" s="101"/>
    </row>
    <row r="389" spans="1:12" x14ac:dyDescent="0.3">
      <c r="A389" s="61" t="s">
        <v>921</v>
      </c>
      <c r="B389" s="59" t="s">
        <v>354</v>
      </c>
      <c r="C389" s="60"/>
      <c r="D389" s="60"/>
      <c r="E389" s="60"/>
      <c r="F389" s="60"/>
      <c r="G389" s="62" t="s">
        <v>922</v>
      </c>
      <c r="H389" s="101">
        <v>153447.17000000001</v>
      </c>
      <c r="I389" s="101">
        <v>27435.18</v>
      </c>
      <c r="J389" s="101">
        <v>0</v>
      </c>
      <c r="K389" s="101">
        <v>180882.35</v>
      </c>
      <c r="L389" s="101"/>
    </row>
    <row r="390" spans="1:12" x14ac:dyDescent="0.3">
      <c r="A390" s="61" t="s">
        <v>923</v>
      </c>
      <c r="B390" s="59" t="s">
        <v>354</v>
      </c>
      <c r="C390" s="60"/>
      <c r="D390" s="60"/>
      <c r="E390" s="60"/>
      <c r="F390" s="60"/>
      <c r="G390" s="62" t="s">
        <v>924</v>
      </c>
      <c r="H390" s="101">
        <v>11182.01</v>
      </c>
      <c r="I390" s="101">
        <v>0</v>
      </c>
      <c r="J390" s="101">
        <v>0</v>
      </c>
      <c r="K390" s="101">
        <v>11182.01</v>
      </c>
      <c r="L390" s="101"/>
    </row>
    <row r="391" spans="1:12" x14ac:dyDescent="0.3">
      <c r="A391" s="61" t="s">
        <v>926</v>
      </c>
      <c r="B391" s="59" t="s">
        <v>354</v>
      </c>
      <c r="C391" s="60"/>
      <c r="D391" s="60"/>
      <c r="E391" s="60"/>
      <c r="F391" s="60"/>
      <c r="G391" s="62" t="s">
        <v>927</v>
      </c>
      <c r="H391" s="101">
        <v>11462.95</v>
      </c>
      <c r="I391" s="101">
        <v>0</v>
      </c>
      <c r="J391" s="101">
        <v>0</v>
      </c>
      <c r="K391" s="101">
        <v>11462.95</v>
      </c>
      <c r="L391" s="101"/>
    </row>
    <row r="392" spans="1:12" x14ac:dyDescent="0.3">
      <c r="A392" s="65" t="s">
        <v>354</v>
      </c>
      <c r="B392" s="59" t="s">
        <v>354</v>
      </c>
      <c r="C392" s="60"/>
      <c r="D392" s="60"/>
      <c r="E392" s="60"/>
      <c r="F392" s="60"/>
      <c r="G392" s="66" t="s">
        <v>354</v>
      </c>
      <c r="H392" s="102"/>
      <c r="I392" s="102"/>
      <c r="J392" s="102"/>
      <c r="K392" s="102"/>
      <c r="L392" s="102"/>
    </row>
    <row r="393" spans="1:12" x14ac:dyDescent="0.3">
      <c r="A393" s="54" t="s">
        <v>928</v>
      </c>
      <c r="B393" s="59" t="s">
        <v>354</v>
      </c>
      <c r="C393" s="60"/>
      <c r="D393" s="60"/>
      <c r="E393" s="60"/>
      <c r="F393" s="55" t="s">
        <v>929</v>
      </c>
      <c r="G393" s="56"/>
      <c r="H393" s="100">
        <v>39080</v>
      </c>
      <c r="I393" s="100">
        <v>5800</v>
      </c>
      <c r="J393" s="100">
        <v>0</v>
      </c>
      <c r="K393" s="100">
        <v>44880</v>
      </c>
      <c r="L393" s="100">
        <f t="shared" ref="L393" si="17">I393-J393</f>
        <v>5800</v>
      </c>
    </row>
    <row r="394" spans="1:12" x14ac:dyDescent="0.3">
      <c r="A394" s="61" t="s">
        <v>930</v>
      </c>
      <c r="B394" s="59" t="s">
        <v>354</v>
      </c>
      <c r="C394" s="60"/>
      <c r="D394" s="60"/>
      <c r="E394" s="60"/>
      <c r="F394" s="60"/>
      <c r="G394" s="62" t="s">
        <v>931</v>
      </c>
      <c r="H394" s="101">
        <v>27080</v>
      </c>
      <c r="I394" s="101">
        <v>0</v>
      </c>
      <c r="J394" s="101">
        <v>0</v>
      </c>
      <c r="K394" s="101">
        <v>27080</v>
      </c>
      <c r="L394" s="101"/>
    </row>
    <row r="395" spans="1:12" x14ac:dyDescent="0.3">
      <c r="A395" s="61" t="s">
        <v>932</v>
      </c>
      <c r="B395" s="59" t="s">
        <v>354</v>
      </c>
      <c r="C395" s="60"/>
      <c r="D395" s="60"/>
      <c r="E395" s="60"/>
      <c r="F395" s="60"/>
      <c r="G395" s="62" t="s">
        <v>933</v>
      </c>
      <c r="H395" s="101">
        <v>12000</v>
      </c>
      <c r="I395" s="101">
        <v>5800</v>
      </c>
      <c r="J395" s="101">
        <v>0</v>
      </c>
      <c r="K395" s="101">
        <v>17800</v>
      </c>
      <c r="L395" s="101"/>
    </row>
    <row r="396" spans="1:12" x14ac:dyDescent="0.3">
      <c r="A396" s="65" t="s">
        <v>354</v>
      </c>
      <c r="B396" s="59" t="s">
        <v>354</v>
      </c>
      <c r="C396" s="60"/>
      <c r="D396" s="60"/>
      <c r="E396" s="60"/>
      <c r="F396" s="60"/>
      <c r="G396" s="66" t="s">
        <v>354</v>
      </c>
      <c r="H396" s="102"/>
      <c r="I396" s="102"/>
      <c r="J396" s="102"/>
      <c r="K396" s="102"/>
      <c r="L396" s="102"/>
    </row>
    <row r="397" spans="1:12" x14ac:dyDescent="0.3">
      <c r="A397" s="54" t="s">
        <v>934</v>
      </c>
      <c r="B397" s="59" t="s">
        <v>354</v>
      </c>
      <c r="C397" s="60"/>
      <c r="D397" s="60"/>
      <c r="E397" s="60"/>
      <c r="F397" s="55" t="s">
        <v>823</v>
      </c>
      <c r="G397" s="56"/>
      <c r="H397" s="100">
        <v>18715</v>
      </c>
      <c r="I397" s="100">
        <v>985</v>
      </c>
      <c r="J397" s="100">
        <v>0</v>
      </c>
      <c r="K397" s="100">
        <v>19700</v>
      </c>
      <c r="L397" s="100">
        <f t="shared" ref="L397" si="18">I397-J397</f>
        <v>985</v>
      </c>
    </row>
    <row r="398" spans="1:12" x14ac:dyDescent="0.3">
      <c r="A398" s="61" t="s">
        <v>935</v>
      </c>
      <c r="B398" s="59" t="s">
        <v>354</v>
      </c>
      <c r="C398" s="60"/>
      <c r="D398" s="60"/>
      <c r="E398" s="60"/>
      <c r="F398" s="60"/>
      <c r="G398" s="62" t="s">
        <v>823</v>
      </c>
      <c r="H398" s="101">
        <v>18715</v>
      </c>
      <c r="I398" s="101">
        <v>985</v>
      </c>
      <c r="J398" s="101">
        <v>0</v>
      </c>
      <c r="K398" s="101">
        <v>19700</v>
      </c>
      <c r="L398" s="101"/>
    </row>
    <row r="399" spans="1:12" x14ac:dyDescent="0.3">
      <c r="A399" s="54" t="s">
        <v>354</v>
      </c>
      <c r="B399" s="58" t="s">
        <v>354</v>
      </c>
      <c r="C399" s="55" t="s">
        <v>354</v>
      </c>
      <c r="D399" s="56"/>
      <c r="E399" s="56"/>
      <c r="F399" s="56"/>
      <c r="G399" s="56"/>
      <c r="H399" s="99"/>
      <c r="I399" s="99"/>
      <c r="J399" s="99"/>
      <c r="K399" s="99"/>
      <c r="L399" s="99"/>
    </row>
    <row r="400" spans="1:12" x14ac:dyDescent="0.3">
      <c r="A400" s="54" t="s">
        <v>936</v>
      </c>
      <c r="B400" s="58" t="s">
        <v>354</v>
      </c>
      <c r="C400" s="55" t="s">
        <v>937</v>
      </c>
      <c r="D400" s="56"/>
      <c r="E400" s="56"/>
      <c r="F400" s="56"/>
      <c r="G400" s="56"/>
      <c r="H400" s="100">
        <v>1559958.89</v>
      </c>
      <c r="I400" s="100">
        <v>331706.42</v>
      </c>
      <c r="J400" s="100">
        <v>0</v>
      </c>
      <c r="K400" s="100">
        <v>1891665.31</v>
      </c>
      <c r="L400" s="100"/>
    </row>
    <row r="401" spans="1:12" x14ac:dyDescent="0.3">
      <c r="A401" s="54" t="s">
        <v>938</v>
      </c>
      <c r="B401" s="59" t="s">
        <v>354</v>
      </c>
      <c r="C401" s="60"/>
      <c r="D401" s="55" t="s">
        <v>937</v>
      </c>
      <c r="E401" s="56"/>
      <c r="F401" s="56"/>
      <c r="G401" s="56"/>
      <c r="H401" s="100">
        <v>1559958.89</v>
      </c>
      <c r="I401" s="100">
        <v>331706.42</v>
      </c>
      <c r="J401" s="100">
        <v>0</v>
      </c>
      <c r="K401" s="100">
        <v>1891665.31</v>
      </c>
      <c r="L401" s="100"/>
    </row>
    <row r="402" spans="1:12" x14ac:dyDescent="0.3">
      <c r="A402" s="54" t="s">
        <v>939</v>
      </c>
      <c r="B402" s="59" t="s">
        <v>354</v>
      </c>
      <c r="C402" s="60"/>
      <c r="D402" s="60"/>
      <c r="E402" s="55" t="s">
        <v>937</v>
      </c>
      <c r="F402" s="56"/>
      <c r="G402" s="56"/>
      <c r="H402" s="100">
        <v>1559958.89</v>
      </c>
      <c r="I402" s="100">
        <v>331706.42</v>
      </c>
      <c r="J402" s="100">
        <v>0</v>
      </c>
      <c r="K402" s="100">
        <v>1891665.31</v>
      </c>
      <c r="L402" s="100"/>
    </row>
    <row r="403" spans="1:12" x14ac:dyDescent="0.3">
      <c r="A403" s="54" t="s">
        <v>940</v>
      </c>
      <c r="B403" s="59" t="s">
        <v>354</v>
      </c>
      <c r="C403" s="60"/>
      <c r="D403" s="60"/>
      <c r="E403" s="60"/>
      <c r="F403" s="55" t="s">
        <v>937</v>
      </c>
      <c r="G403" s="56"/>
      <c r="H403" s="100">
        <v>1559958.89</v>
      </c>
      <c r="I403" s="100">
        <v>331706.42</v>
      </c>
      <c r="J403" s="100">
        <v>0</v>
      </c>
      <c r="K403" s="100">
        <v>1891665.31</v>
      </c>
      <c r="L403" s="100"/>
    </row>
    <row r="404" spans="1:12" x14ac:dyDescent="0.3">
      <c r="A404" s="61" t="s">
        <v>941</v>
      </c>
      <c r="B404" s="59" t="s">
        <v>354</v>
      </c>
      <c r="C404" s="60"/>
      <c r="D404" s="60"/>
      <c r="E404" s="60"/>
      <c r="F404" s="60"/>
      <c r="G404" s="62" t="s">
        <v>942</v>
      </c>
      <c r="H404" s="101">
        <v>1552696.81</v>
      </c>
      <c r="I404" s="101">
        <v>330894.71999999997</v>
      </c>
      <c r="J404" s="101">
        <v>0</v>
      </c>
      <c r="K404" s="101">
        <v>1883591.53</v>
      </c>
      <c r="L404" s="101">
        <f t="shared" ref="L404:L405" si="19">I404-J404</f>
        <v>330894.71999999997</v>
      </c>
    </row>
    <row r="405" spans="1:12" x14ac:dyDescent="0.3">
      <c r="A405" s="61" t="s">
        <v>943</v>
      </c>
      <c r="B405" s="59" t="s">
        <v>354</v>
      </c>
      <c r="C405" s="60"/>
      <c r="D405" s="60"/>
      <c r="E405" s="60"/>
      <c r="F405" s="60"/>
      <c r="G405" s="62" t="s">
        <v>944</v>
      </c>
      <c r="H405" s="101">
        <v>7262.08</v>
      </c>
      <c r="I405" s="101">
        <v>811.7</v>
      </c>
      <c r="J405" s="101">
        <v>0</v>
      </c>
      <c r="K405" s="101">
        <v>8073.78</v>
      </c>
      <c r="L405" s="101">
        <f t="shared" si="19"/>
        <v>811.7</v>
      </c>
    </row>
    <row r="406" spans="1:12" x14ac:dyDescent="0.3">
      <c r="A406" s="65" t="s">
        <v>354</v>
      </c>
      <c r="B406" s="59" t="s">
        <v>354</v>
      </c>
      <c r="C406" s="60"/>
      <c r="D406" s="60"/>
      <c r="E406" s="60"/>
      <c r="F406" s="60"/>
      <c r="G406" s="66" t="s">
        <v>354</v>
      </c>
      <c r="H406" s="102"/>
      <c r="I406" s="102"/>
      <c r="J406" s="102"/>
      <c r="K406" s="102"/>
      <c r="L406" s="102"/>
    </row>
    <row r="407" spans="1:12" x14ac:dyDescent="0.3">
      <c r="A407" s="54" t="s">
        <v>945</v>
      </c>
      <c r="B407" s="58" t="s">
        <v>354</v>
      </c>
      <c r="C407" s="55" t="s">
        <v>946</v>
      </c>
      <c r="D407" s="56"/>
      <c r="E407" s="56"/>
      <c r="F407" s="56"/>
      <c r="G407" s="56"/>
      <c r="H407" s="100">
        <v>21573.46</v>
      </c>
      <c r="I407" s="100">
        <v>51405.81</v>
      </c>
      <c r="J407" s="100">
        <v>0</v>
      </c>
      <c r="K407" s="100">
        <v>72979.27</v>
      </c>
      <c r="L407" s="100"/>
    </row>
    <row r="408" spans="1:12" x14ac:dyDescent="0.3">
      <c r="A408" s="54" t="s">
        <v>947</v>
      </c>
      <c r="B408" s="59" t="s">
        <v>354</v>
      </c>
      <c r="C408" s="60"/>
      <c r="D408" s="55" t="s">
        <v>946</v>
      </c>
      <c r="E408" s="56"/>
      <c r="F408" s="56"/>
      <c r="G408" s="56"/>
      <c r="H408" s="100">
        <v>21573.46</v>
      </c>
      <c r="I408" s="100">
        <v>51405.81</v>
      </c>
      <c r="J408" s="100">
        <v>0</v>
      </c>
      <c r="K408" s="100">
        <v>72979.27</v>
      </c>
      <c r="L408" s="100"/>
    </row>
    <row r="409" spans="1:12" x14ac:dyDescent="0.3">
      <c r="A409" s="54" t="s">
        <v>948</v>
      </c>
      <c r="B409" s="59" t="s">
        <v>354</v>
      </c>
      <c r="C409" s="60"/>
      <c r="D409" s="60"/>
      <c r="E409" s="55" t="s">
        <v>946</v>
      </c>
      <c r="F409" s="56"/>
      <c r="G409" s="56"/>
      <c r="H409" s="100">
        <v>21573.46</v>
      </c>
      <c r="I409" s="100">
        <v>51405.81</v>
      </c>
      <c r="J409" s="100">
        <v>0</v>
      </c>
      <c r="K409" s="100">
        <v>72979.27</v>
      </c>
      <c r="L409" s="100"/>
    </row>
    <row r="410" spans="1:12" x14ac:dyDescent="0.3">
      <c r="A410" s="54" t="s">
        <v>949</v>
      </c>
      <c r="B410" s="59" t="s">
        <v>354</v>
      </c>
      <c r="C410" s="60"/>
      <c r="D410" s="60"/>
      <c r="E410" s="60"/>
      <c r="F410" s="55" t="s">
        <v>946</v>
      </c>
      <c r="G410" s="56"/>
      <c r="H410" s="100">
        <v>21573.46</v>
      </c>
      <c r="I410" s="100">
        <v>51405.81</v>
      </c>
      <c r="J410" s="100">
        <v>0</v>
      </c>
      <c r="K410" s="100">
        <v>72979.27</v>
      </c>
      <c r="L410" s="100">
        <f t="shared" ref="L410" si="20">I410-J410</f>
        <v>51405.81</v>
      </c>
    </row>
    <row r="411" spans="1:12" x14ac:dyDescent="0.3">
      <c r="A411" s="61" t="s">
        <v>950</v>
      </c>
      <c r="B411" s="59" t="s">
        <v>354</v>
      </c>
      <c r="C411" s="60"/>
      <c r="D411" s="60"/>
      <c r="E411" s="60"/>
      <c r="F411" s="60"/>
      <c r="G411" s="62" t="s">
        <v>580</v>
      </c>
      <c r="H411" s="101">
        <v>16845.09</v>
      </c>
      <c r="I411" s="101">
        <v>1918.78</v>
      </c>
      <c r="J411" s="101">
        <v>0</v>
      </c>
      <c r="K411" s="101">
        <v>18763.87</v>
      </c>
      <c r="L411" s="101"/>
    </row>
    <row r="412" spans="1:12" x14ac:dyDescent="0.3">
      <c r="A412" s="61" t="s">
        <v>951</v>
      </c>
      <c r="B412" s="59" t="s">
        <v>354</v>
      </c>
      <c r="C412" s="60"/>
      <c r="D412" s="60"/>
      <c r="E412" s="60"/>
      <c r="F412" s="60"/>
      <c r="G412" s="62" t="s">
        <v>578</v>
      </c>
      <c r="H412" s="101">
        <v>4728.37</v>
      </c>
      <c r="I412" s="101">
        <v>49487.03</v>
      </c>
      <c r="J412" s="101">
        <v>0</v>
      </c>
      <c r="K412" s="101">
        <v>54215.4</v>
      </c>
      <c r="L412" s="101"/>
    </row>
    <row r="413" spans="1:12" x14ac:dyDescent="0.3">
      <c r="A413" s="65" t="s">
        <v>354</v>
      </c>
      <c r="B413" s="59" t="s">
        <v>354</v>
      </c>
      <c r="C413" s="60"/>
      <c r="D413" s="60"/>
      <c r="E413" s="60"/>
      <c r="F413" s="60"/>
      <c r="G413" s="66" t="s">
        <v>354</v>
      </c>
      <c r="H413" s="102"/>
      <c r="I413" s="102"/>
      <c r="J413" s="102"/>
      <c r="K413" s="102"/>
      <c r="L413" s="102"/>
    </row>
    <row r="414" spans="1:12" x14ac:dyDescent="0.3">
      <c r="A414" s="54" t="s">
        <v>952</v>
      </c>
      <c r="B414" s="58" t="s">
        <v>354</v>
      </c>
      <c r="C414" s="55" t="s">
        <v>953</v>
      </c>
      <c r="D414" s="56"/>
      <c r="E414" s="56"/>
      <c r="F414" s="56"/>
      <c r="G414" s="56"/>
      <c r="H414" s="100">
        <v>11208.61</v>
      </c>
      <c r="I414" s="100">
        <v>37790.49</v>
      </c>
      <c r="J414" s="100">
        <v>29781.040000000001</v>
      </c>
      <c r="K414" s="100">
        <v>19218.060000000001</v>
      </c>
      <c r="L414" s="100"/>
    </row>
    <row r="415" spans="1:12" x14ac:dyDescent="0.3">
      <c r="A415" s="54" t="s">
        <v>954</v>
      </c>
      <c r="B415" s="59" t="s">
        <v>354</v>
      </c>
      <c r="C415" s="60"/>
      <c r="D415" s="55" t="s">
        <v>953</v>
      </c>
      <c r="E415" s="56"/>
      <c r="F415" s="56"/>
      <c r="G415" s="56"/>
      <c r="H415" s="100">
        <v>11208.61</v>
      </c>
      <c r="I415" s="100">
        <v>37790.49</v>
      </c>
      <c r="J415" s="100">
        <v>29781.040000000001</v>
      </c>
      <c r="K415" s="100">
        <v>19218.060000000001</v>
      </c>
      <c r="L415" s="100"/>
    </row>
    <row r="416" spans="1:12" x14ac:dyDescent="0.3">
      <c r="A416" s="54" t="s">
        <v>955</v>
      </c>
      <c r="B416" s="59" t="s">
        <v>354</v>
      </c>
      <c r="C416" s="60"/>
      <c r="D416" s="60"/>
      <c r="E416" s="55" t="s">
        <v>953</v>
      </c>
      <c r="F416" s="56"/>
      <c r="G416" s="56"/>
      <c r="H416" s="100">
        <v>11208.61</v>
      </c>
      <c r="I416" s="100">
        <v>37790.49</v>
      </c>
      <c r="J416" s="100">
        <v>29781.040000000001</v>
      </c>
      <c r="K416" s="100">
        <v>19218.060000000001</v>
      </c>
      <c r="L416" s="100"/>
    </row>
    <row r="417" spans="1:12" x14ac:dyDescent="0.3">
      <c r="A417" s="54" t="s">
        <v>956</v>
      </c>
      <c r="B417" s="59" t="s">
        <v>354</v>
      </c>
      <c r="C417" s="60"/>
      <c r="D417" s="60"/>
      <c r="E417" s="60"/>
      <c r="F417" s="55" t="s">
        <v>953</v>
      </c>
      <c r="G417" s="56"/>
      <c r="H417" s="100">
        <v>11208.61</v>
      </c>
      <c r="I417" s="100">
        <v>37790.49</v>
      </c>
      <c r="J417" s="100">
        <v>29781.040000000001</v>
      </c>
      <c r="K417" s="100">
        <v>19218.060000000001</v>
      </c>
      <c r="L417" s="100">
        <f t="shared" ref="L417" si="21">I417-J417</f>
        <v>8009.4499999999971</v>
      </c>
    </row>
    <row r="418" spans="1:12" x14ac:dyDescent="0.3">
      <c r="A418" s="61" t="s">
        <v>957</v>
      </c>
      <c r="B418" s="59" t="s">
        <v>354</v>
      </c>
      <c r="C418" s="60"/>
      <c r="D418" s="60"/>
      <c r="E418" s="60"/>
      <c r="F418" s="60"/>
      <c r="G418" s="62" t="s">
        <v>953</v>
      </c>
      <c r="H418" s="101">
        <v>11208.61</v>
      </c>
      <c r="I418" s="101">
        <v>37790.49</v>
      </c>
      <c r="J418" s="101">
        <v>29781.040000000001</v>
      </c>
      <c r="K418" s="101">
        <v>19218.060000000001</v>
      </c>
      <c r="L418" s="101"/>
    </row>
    <row r="419" spans="1:12" x14ac:dyDescent="0.3">
      <c r="A419" s="65" t="s">
        <v>354</v>
      </c>
      <c r="B419" s="59" t="s">
        <v>354</v>
      </c>
      <c r="C419" s="60"/>
      <c r="D419" s="60"/>
      <c r="E419" s="60"/>
      <c r="F419" s="60"/>
      <c r="G419" s="66" t="s">
        <v>354</v>
      </c>
      <c r="H419" s="102"/>
      <c r="I419" s="102"/>
      <c r="J419" s="102"/>
      <c r="K419" s="102"/>
      <c r="L419" s="102"/>
    </row>
    <row r="420" spans="1:12" x14ac:dyDescent="0.3">
      <c r="A420" s="54" t="s">
        <v>958</v>
      </c>
      <c r="B420" s="58" t="s">
        <v>354</v>
      </c>
      <c r="C420" s="55" t="s">
        <v>959</v>
      </c>
      <c r="D420" s="56"/>
      <c r="E420" s="56"/>
      <c r="F420" s="56"/>
      <c r="G420" s="56"/>
      <c r="H420" s="100">
        <v>487452.45</v>
      </c>
      <c r="I420" s="100">
        <v>5321.89</v>
      </c>
      <c r="J420" s="100">
        <v>0</v>
      </c>
      <c r="K420" s="100">
        <v>492774.34</v>
      </c>
      <c r="L420" s="100"/>
    </row>
    <row r="421" spans="1:12" x14ac:dyDescent="0.3">
      <c r="A421" s="54" t="s">
        <v>960</v>
      </c>
      <c r="B421" s="59" t="s">
        <v>354</v>
      </c>
      <c r="C421" s="60"/>
      <c r="D421" s="55" t="s">
        <v>959</v>
      </c>
      <c r="E421" s="56"/>
      <c r="F421" s="56"/>
      <c r="G421" s="56"/>
      <c r="H421" s="100">
        <v>487452.45</v>
      </c>
      <c r="I421" s="100">
        <v>5321.89</v>
      </c>
      <c r="J421" s="100">
        <v>0</v>
      </c>
      <c r="K421" s="100">
        <v>492774.34</v>
      </c>
      <c r="L421" s="100"/>
    </row>
    <row r="422" spans="1:12" x14ac:dyDescent="0.3">
      <c r="A422" s="54" t="s">
        <v>961</v>
      </c>
      <c r="B422" s="59" t="s">
        <v>354</v>
      </c>
      <c r="C422" s="60"/>
      <c r="D422" s="60"/>
      <c r="E422" s="55" t="s">
        <v>959</v>
      </c>
      <c r="F422" s="56"/>
      <c r="G422" s="56"/>
      <c r="H422" s="100">
        <v>487452.45</v>
      </c>
      <c r="I422" s="100">
        <v>5321.89</v>
      </c>
      <c r="J422" s="100">
        <v>0</v>
      </c>
      <c r="K422" s="100">
        <v>492774.34</v>
      </c>
      <c r="L422" s="100"/>
    </row>
    <row r="423" spans="1:12" x14ac:dyDescent="0.3">
      <c r="A423" s="54" t="s">
        <v>962</v>
      </c>
      <c r="B423" s="59" t="s">
        <v>354</v>
      </c>
      <c r="C423" s="60"/>
      <c r="D423" s="60"/>
      <c r="E423" s="60"/>
      <c r="F423" s="55" t="s">
        <v>959</v>
      </c>
      <c r="G423" s="56"/>
      <c r="H423" s="100">
        <v>487452.45</v>
      </c>
      <c r="I423" s="100">
        <v>5321.89</v>
      </c>
      <c r="J423" s="100">
        <v>0</v>
      </c>
      <c r="K423" s="100">
        <v>492774.34</v>
      </c>
      <c r="L423" s="100">
        <f t="shared" ref="L423" si="22">I423-J423</f>
        <v>5321.89</v>
      </c>
    </row>
    <row r="424" spans="1:12" x14ac:dyDescent="0.3">
      <c r="A424" s="61" t="s">
        <v>963</v>
      </c>
      <c r="B424" s="59" t="s">
        <v>354</v>
      </c>
      <c r="C424" s="60"/>
      <c r="D424" s="60"/>
      <c r="E424" s="60"/>
      <c r="F424" s="60"/>
      <c r="G424" s="62" t="s">
        <v>964</v>
      </c>
      <c r="H424" s="101">
        <v>8309.4699999999993</v>
      </c>
      <c r="I424" s="101">
        <v>2821.89</v>
      </c>
      <c r="J424" s="101">
        <v>0</v>
      </c>
      <c r="K424" s="101">
        <v>11131.36</v>
      </c>
      <c r="L424" s="64"/>
    </row>
    <row r="425" spans="1:12" x14ac:dyDescent="0.3">
      <c r="A425" s="61" t="s">
        <v>965</v>
      </c>
      <c r="B425" s="59" t="s">
        <v>354</v>
      </c>
      <c r="C425" s="60"/>
      <c r="D425" s="60"/>
      <c r="E425" s="60"/>
      <c r="F425" s="60"/>
      <c r="G425" s="62" t="s">
        <v>966</v>
      </c>
      <c r="H425" s="101">
        <v>470987.78</v>
      </c>
      <c r="I425" s="101">
        <v>2500</v>
      </c>
      <c r="J425" s="101">
        <v>0</v>
      </c>
      <c r="K425" s="101">
        <v>473487.78</v>
      </c>
      <c r="L425" s="64"/>
    </row>
    <row r="426" spans="1:12" x14ac:dyDescent="0.3">
      <c r="A426" s="61" t="s">
        <v>967</v>
      </c>
      <c r="B426" s="59" t="s">
        <v>354</v>
      </c>
      <c r="C426" s="60"/>
      <c r="D426" s="60"/>
      <c r="E426" s="60"/>
      <c r="F426" s="60"/>
      <c r="G426" s="62" t="s">
        <v>968</v>
      </c>
      <c r="H426" s="101">
        <v>8155.2</v>
      </c>
      <c r="I426" s="101">
        <v>0</v>
      </c>
      <c r="J426" s="101">
        <v>0</v>
      </c>
      <c r="K426" s="101">
        <v>8155.2</v>
      </c>
      <c r="L426" s="64"/>
    </row>
    <row r="427" spans="1:12" x14ac:dyDescent="0.3">
      <c r="A427" s="65" t="s">
        <v>354</v>
      </c>
      <c r="B427" s="59" t="s">
        <v>354</v>
      </c>
      <c r="C427" s="60"/>
      <c r="D427" s="60"/>
      <c r="E427" s="60"/>
      <c r="F427" s="60"/>
      <c r="G427" s="66" t="s">
        <v>354</v>
      </c>
      <c r="H427" s="102"/>
      <c r="I427" s="102"/>
      <c r="J427" s="102"/>
      <c r="K427" s="102"/>
      <c r="L427" s="68"/>
    </row>
    <row r="428" spans="1:12" x14ac:dyDescent="0.3">
      <c r="A428" s="54" t="s">
        <v>74</v>
      </c>
      <c r="B428" s="55" t="s">
        <v>969</v>
      </c>
      <c r="C428" s="56"/>
      <c r="D428" s="56"/>
      <c r="E428" s="56"/>
      <c r="F428" s="56"/>
      <c r="G428" s="56"/>
      <c r="H428" s="100">
        <v>37948257.969999999</v>
      </c>
      <c r="I428" s="100">
        <v>0</v>
      </c>
      <c r="J428" s="100">
        <v>5001880.33</v>
      </c>
      <c r="K428" s="100">
        <v>42950138.299999997</v>
      </c>
      <c r="L428" s="57"/>
    </row>
    <row r="429" spans="1:12" x14ac:dyDescent="0.3">
      <c r="A429" s="54" t="s">
        <v>970</v>
      </c>
      <c r="B429" s="58" t="s">
        <v>354</v>
      </c>
      <c r="C429" s="55" t="s">
        <v>969</v>
      </c>
      <c r="D429" s="56"/>
      <c r="E429" s="56"/>
      <c r="F429" s="56"/>
      <c r="G429" s="56"/>
      <c r="H429" s="100">
        <v>37948257.969999999</v>
      </c>
      <c r="I429" s="100">
        <v>0</v>
      </c>
      <c r="J429" s="100">
        <v>5001880.33</v>
      </c>
      <c r="K429" s="100">
        <v>42950138.299999997</v>
      </c>
      <c r="L429" s="57"/>
    </row>
    <row r="430" spans="1:12" x14ac:dyDescent="0.3">
      <c r="A430" s="54" t="s">
        <v>971</v>
      </c>
      <c r="B430" s="59" t="s">
        <v>354</v>
      </c>
      <c r="C430" s="60"/>
      <c r="D430" s="55" t="s">
        <v>969</v>
      </c>
      <c r="E430" s="56"/>
      <c r="F430" s="56"/>
      <c r="G430" s="56"/>
      <c r="H430" s="100">
        <v>37948257.969999999</v>
      </c>
      <c r="I430" s="100">
        <v>0</v>
      </c>
      <c r="J430" s="100">
        <v>5001880.33</v>
      </c>
      <c r="K430" s="100">
        <v>42950138.299999997</v>
      </c>
      <c r="L430" s="57"/>
    </row>
    <row r="431" spans="1:12" x14ac:dyDescent="0.3">
      <c r="A431" s="54" t="s">
        <v>972</v>
      </c>
      <c r="B431" s="59" t="s">
        <v>354</v>
      </c>
      <c r="C431" s="60"/>
      <c r="D431" s="60"/>
      <c r="E431" s="55" t="s">
        <v>973</v>
      </c>
      <c r="F431" s="56"/>
      <c r="G431" s="56"/>
      <c r="H431" s="100">
        <v>35604735.75</v>
      </c>
      <c r="I431" s="100">
        <v>0</v>
      </c>
      <c r="J431" s="100">
        <v>4678981.49</v>
      </c>
      <c r="K431" s="100">
        <v>40283717.240000002</v>
      </c>
      <c r="L431" s="57"/>
    </row>
    <row r="432" spans="1:12" x14ac:dyDescent="0.3">
      <c r="A432" s="54" t="s">
        <v>974</v>
      </c>
      <c r="B432" s="59" t="s">
        <v>354</v>
      </c>
      <c r="C432" s="60"/>
      <c r="D432" s="60"/>
      <c r="E432" s="60"/>
      <c r="F432" s="55" t="s">
        <v>973</v>
      </c>
      <c r="G432" s="56"/>
      <c r="H432" s="100">
        <v>35604735.75</v>
      </c>
      <c r="I432" s="100">
        <v>0</v>
      </c>
      <c r="J432" s="100">
        <v>4678981.49</v>
      </c>
      <c r="K432" s="100">
        <v>40283717.240000002</v>
      </c>
      <c r="L432" s="57"/>
    </row>
    <row r="433" spans="1:12" x14ac:dyDescent="0.3">
      <c r="A433" s="61" t="s">
        <v>975</v>
      </c>
      <c r="B433" s="59" t="s">
        <v>354</v>
      </c>
      <c r="C433" s="60"/>
      <c r="D433" s="60"/>
      <c r="E433" s="60"/>
      <c r="F433" s="60"/>
      <c r="G433" s="62" t="s">
        <v>976</v>
      </c>
      <c r="H433" s="101">
        <v>35604735.75</v>
      </c>
      <c r="I433" s="101">
        <v>0</v>
      </c>
      <c r="J433" s="101">
        <v>4678981.49</v>
      </c>
      <c r="K433" s="101">
        <v>40283717.240000002</v>
      </c>
      <c r="L433" s="64"/>
    </row>
    <row r="434" spans="1:12" x14ac:dyDescent="0.3">
      <c r="A434" s="65" t="s">
        <v>354</v>
      </c>
      <c r="B434" s="59" t="s">
        <v>354</v>
      </c>
      <c r="C434" s="60"/>
      <c r="D434" s="60"/>
      <c r="E434" s="60"/>
      <c r="F434" s="60"/>
      <c r="G434" s="66" t="s">
        <v>354</v>
      </c>
      <c r="H434" s="102"/>
      <c r="I434" s="102"/>
      <c r="J434" s="102"/>
      <c r="K434" s="102"/>
      <c r="L434" s="68"/>
    </row>
    <row r="435" spans="1:12" x14ac:dyDescent="0.3">
      <c r="A435" s="54" t="s">
        <v>977</v>
      </c>
      <c r="B435" s="59" t="s">
        <v>354</v>
      </c>
      <c r="C435" s="60"/>
      <c r="D435" s="60"/>
      <c r="E435" s="55" t="s">
        <v>978</v>
      </c>
      <c r="F435" s="56"/>
      <c r="G435" s="56"/>
      <c r="H435" s="100">
        <v>522081.75</v>
      </c>
      <c r="I435" s="100">
        <v>0</v>
      </c>
      <c r="J435" s="100">
        <v>2822.42</v>
      </c>
      <c r="K435" s="100">
        <v>524904.17000000004</v>
      </c>
      <c r="L435" s="57"/>
    </row>
    <row r="436" spans="1:12" x14ac:dyDescent="0.3">
      <c r="A436" s="54" t="s">
        <v>979</v>
      </c>
      <c r="B436" s="59" t="s">
        <v>354</v>
      </c>
      <c r="C436" s="60"/>
      <c r="D436" s="60"/>
      <c r="E436" s="60"/>
      <c r="F436" s="55" t="s">
        <v>980</v>
      </c>
      <c r="G436" s="56"/>
      <c r="H436" s="100">
        <v>40099.440000000002</v>
      </c>
      <c r="I436" s="100">
        <v>0</v>
      </c>
      <c r="J436" s="100">
        <v>0</v>
      </c>
      <c r="K436" s="100">
        <v>40099.440000000002</v>
      </c>
      <c r="L436" s="57"/>
    </row>
    <row r="437" spans="1:12" x14ac:dyDescent="0.3">
      <c r="A437" s="61" t="s">
        <v>981</v>
      </c>
      <c r="B437" s="59" t="s">
        <v>354</v>
      </c>
      <c r="C437" s="60"/>
      <c r="D437" s="60"/>
      <c r="E437" s="60"/>
      <c r="F437" s="60"/>
      <c r="G437" s="62" t="s">
        <v>982</v>
      </c>
      <c r="H437" s="101">
        <v>40099.440000000002</v>
      </c>
      <c r="I437" s="101">
        <v>0</v>
      </c>
      <c r="J437" s="101">
        <v>0</v>
      </c>
      <c r="K437" s="101">
        <v>40099.440000000002</v>
      </c>
      <c r="L437" s="64"/>
    </row>
    <row r="438" spans="1:12" x14ac:dyDescent="0.3">
      <c r="A438" s="65" t="s">
        <v>354</v>
      </c>
      <c r="B438" s="59" t="s">
        <v>354</v>
      </c>
      <c r="C438" s="60"/>
      <c r="D438" s="60"/>
      <c r="E438" s="60"/>
      <c r="F438" s="60"/>
      <c r="G438" s="66" t="s">
        <v>354</v>
      </c>
      <c r="H438" s="102"/>
      <c r="I438" s="102"/>
      <c r="J438" s="102"/>
      <c r="K438" s="102"/>
      <c r="L438" s="68"/>
    </row>
    <row r="439" spans="1:12" x14ac:dyDescent="0.3">
      <c r="A439" s="54" t="s">
        <v>983</v>
      </c>
      <c r="B439" s="59" t="s">
        <v>354</v>
      </c>
      <c r="C439" s="60"/>
      <c r="D439" s="60"/>
      <c r="E439" s="60"/>
      <c r="F439" s="55" t="s">
        <v>984</v>
      </c>
      <c r="G439" s="56"/>
      <c r="H439" s="100">
        <v>481982.31</v>
      </c>
      <c r="I439" s="100">
        <v>0</v>
      </c>
      <c r="J439" s="100">
        <v>2822.42</v>
      </c>
      <c r="K439" s="100">
        <v>484804.73</v>
      </c>
      <c r="L439" s="57"/>
    </row>
    <row r="440" spans="1:12" x14ac:dyDescent="0.3">
      <c r="A440" s="61" t="s">
        <v>985</v>
      </c>
      <c r="B440" s="59" t="s">
        <v>354</v>
      </c>
      <c r="C440" s="60"/>
      <c r="D440" s="60"/>
      <c r="E440" s="60"/>
      <c r="F440" s="60"/>
      <c r="G440" s="62" t="s">
        <v>986</v>
      </c>
      <c r="H440" s="101">
        <v>481982.31</v>
      </c>
      <c r="I440" s="101">
        <v>0</v>
      </c>
      <c r="J440" s="101">
        <v>2822.42</v>
      </c>
      <c r="K440" s="101">
        <v>484804.73</v>
      </c>
      <c r="L440" s="64"/>
    </row>
    <row r="441" spans="1:12" x14ac:dyDescent="0.3">
      <c r="A441" s="65" t="s">
        <v>354</v>
      </c>
      <c r="B441" s="59" t="s">
        <v>354</v>
      </c>
      <c r="C441" s="60"/>
      <c r="D441" s="60"/>
      <c r="E441" s="60"/>
      <c r="F441" s="60"/>
      <c r="G441" s="66" t="s">
        <v>354</v>
      </c>
      <c r="H441" s="102"/>
      <c r="I441" s="102"/>
      <c r="J441" s="102"/>
      <c r="K441" s="102"/>
      <c r="L441" s="68"/>
    </row>
    <row r="442" spans="1:12" x14ac:dyDescent="0.3">
      <c r="A442" s="54" t="s">
        <v>987</v>
      </c>
      <c r="B442" s="59" t="s">
        <v>354</v>
      </c>
      <c r="C442" s="60"/>
      <c r="D442" s="60"/>
      <c r="E442" s="55" t="s">
        <v>988</v>
      </c>
      <c r="F442" s="56"/>
      <c r="G442" s="56"/>
      <c r="H442" s="100">
        <v>1789224.35</v>
      </c>
      <c r="I442" s="100">
        <v>0</v>
      </c>
      <c r="J442" s="100">
        <v>308255.53000000003</v>
      </c>
      <c r="K442" s="100">
        <v>2097479.88</v>
      </c>
      <c r="L442" s="57"/>
    </row>
    <row r="443" spans="1:12" x14ac:dyDescent="0.3">
      <c r="A443" s="54" t="s">
        <v>989</v>
      </c>
      <c r="B443" s="59" t="s">
        <v>354</v>
      </c>
      <c r="C443" s="60"/>
      <c r="D443" s="60"/>
      <c r="E443" s="60"/>
      <c r="F443" s="55" t="s">
        <v>988</v>
      </c>
      <c r="G443" s="56"/>
      <c r="H443" s="100">
        <v>1789224.35</v>
      </c>
      <c r="I443" s="100">
        <v>0</v>
      </c>
      <c r="J443" s="100">
        <v>308255.53000000003</v>
      </c>
      <c r="K443" s="100">
        <v>2097479.88</v>
      </c>
      <c r="L443" s="57"/>
    </row>
    <row r="444" spans="1:12" x14ac:dyDescent="0.3">
      <c r="A444" s="61" t="s">
        <v>990</v>
      </c>
      <c r="B444" s="59" t="s">
        <v>354</v>
      </c>
      <c r="C444" s="60"/>
      <c r="D444" s="60"/>
      <c r="E444" s="60"/>
      <c r="F444" s="60"/>
      <c r="G444" s="62" t="s">
        <v>991</v>
      </c>
      <c r="H444" s="101">
        <v>1779744.6</v>
      </c>
      <c r="I444" s="101">
        <v>0</v>
      </c>
      <c r="J444" s="101">
        <v>304291.01</v>
      </c>
      <c r="K444" s="101">
        <v>2084035.61</v>
      </c>
      <c r="L444" s="64"/>
    </row>
    <row r="445" spans="1:12" x14ac:dyDescent="0.3">
      <c r="A445" s="61" t="s">
        <v>992</v>
      </c>
      <c r="B445" s="59" t="s">
        <v>354</v>
      </c>
      <c r="C445" s="60"/>
      <c r="D445" s="60"/>
      <c r="E445" s="60"/>
      <c r="F445" s="60"/>
      <c r="G445" s="62" t="s">
        <v>993</v>
      </c>
      <c r="H445" s="101">
        <v>9479.75</v>
      </c>
      <c r="I445" s="101">
        <v>0</v>
      </c>
      <c r="J445" s="101">
        <v>3964.52</v>
      </c>
      <c r="K445" s="101">
        <v>13444.27</v>
      </c>
      <c r="L445" s="64"/>
    </row>
    <row r="446" spans="1:12" x14ac:dyDescent="0.3">
      <c r="A446" s="65" t="s">
        <v>354</v>
      </c>
      <c r="B446" s="59" t="s">
        <v>354</v>
      </c>
      <c r="C446" s="60"/>
      <c r="D446" s="60"/>
      <c r="E446" s="60"/>
      <c r="F446" s="60"/>
      <c r="G446" s="66" t="s">
        <v>354</v>
      </c>
      <c r="H446" s="102"/>
      <c r="I446" s="102"/>
      <c r="J446" s="102"/>
      <c r="K446" s="102"/>
      <c r="L446" s="68"/>
    </row>
    <row r="447" spans="1:12" x14ac:dyDescent="0.3">
      <c r="A447" s="54" t="s">
        <v>994</v>
      </c>
      <c r="B447" s="59" t="s">
        <v>354</v>
      </c>
      <c r="C447" s="60"/>
      <c r="D447" s="60"/>
      <c r="E447" s="55" t="s">
        <v>995</v>
      </c>
      <c r="F447" s="56"/>
      <c r="G447" s="56"/>
      <c r="H447" s="100">
        <v>11914.9</v>
      </c>
      <c r="I447" s="100">
        <v>0</v>
      </c>
      <c r="J447" s="100">
        <v>8999</v>
      </c>
      <c r="K447" s="100">
        <v>20913.900000000001</v>
      </c>
      <c r="L447" s="57"/>
    </row>
    <row r="448" spans="1:12" x14ac:dyDescent="0.3">
      <c r="A448" s="54" t="s">
        <v>996</v>
      </c>
      <c r="B448" s="59" t="s">
        <v>354</v>
      </c>
      <c r="C448" s="60"/>
      <c r="D448" s="60"/>
      <c r="E448" s="60"/>
      <c r="F448" s="55" t="s">
        <v>995</v>
      </c>
      <c r="G448" s="56"/>
      <c r="H448" s="100">
        <v>11914.9</v>
      </c>
      <c r="I448" s="100">
        <v>0</v>
      </c>
      <c r="J448" s="100">
        <v>8999</v>
      </c>
      <c r="K448" s="100">
        <v>20913.900000000001</v>
      </c>
      <c r="L448" s="57"/>
    </row>
    <row r="449" spans="1:12" x14ac:dyDescent="0.3">
      <c r="A449" s="61" t="s">
        <v>997</v>
      </c>
      <c r="B449" s="59" t="s">
        <v>354</v>
      </c>
      <c r="C449" s="60"/>
      <c r="D449" s="60"/>
      <c r="E449" s="60"/>
      <c r="F449" s="60"/>
      <c r="G449" s="62" t="s">
        <v>998</v>
      </c>
      <c r="H449" s="101">
        <v>11914.9</v>
      </c>
      <c r="I449" s="101">
        <v>0</v>
      </c>
      <c r="J449" s="101">
        <v>8999</v>
      </c>
      <c r="K449" s="101">
        <v>20913.900000000001</v>
      </c>
      <c r="L449" s="64"/>
    </row>
    <row r="450" spans="1:12" x14ac:dyDescent="0.3">
      <c r="A450" s="65" t="s">
        <v>354</v>
      </c>
      <c r="B450" s="59" t="s">
        <v>354</v>
      </c>
      <c r="C450" s="60"/>
      <c r="D450" s="60"/>
      <c r="E450" s="60"/>
      <c r="F450" s="60"/>
      <c r="G450" s="66" t="s">
        <v>354</v>
      </c>
      <c r="H450" s="102"/>
      <c r="I450" s="102"/>
      <c r="J450" s="102"/>
      <c r="K450" s="102"/>
      <c r="L450" s="68"/>
    </row>
    <row r="451" spans="1:12" x14ac:dyDescent="0.3">
      <c r="A451" s="54" t="s">
        <v>999</v>
      </c>
      <c r="B451" s="59" t="s">
        <v>354</v>
      </c>
      <c r="C451" s="60"/>
      <c r="D451" s="60"/>
      <c r="E451" s="55" t="s">
        <v>1000</v>
      </c>
      <c r="F451" s="56"/>
      <c r="G451" s="56"/>
      <c r="H451" s="100">
        <v>11991.75</v>
      </c>
      <c r="I451" s="100">
        <v>0</v>
      </c>
      <c r="J451" s="100">
        <v>0</v>
      </c>
      <c r="K451" s="100">
        <v>11991.75</v>
      </c>
      <c r="L451" s="57"/>
    </row>
    <row r="452" spans="1:12" x14ac:dyDescent="0.3">
      <c r="A452" s="54" t="s">
        <v>1001</v>
      </c>
      <c r="B452" s="59" t="s">
        <v>354</v>
      </c>
      <c r="C452" s="60"/>
      <c r="D452" s="60"/>
      <c r="E452" s="60"/>
      <c r="F452" s="55" t="s">
        <v>1002</v>
      </c>
      <c r="G452" s="56"/>
      <c r="H452" s="100">
        <v>11991.75</v>
      </c>
      <c r="I452" s="100">
        <v>0</v>
      </c>
      <c r="J452" s="100">
        <v>0</v>
      </c>
      <c r="K452" s="100">
        <v>11991.75</v>
      </c>
      <c r="L452" s="57"/>
    </row>
    <row r="453" spans="1:12" x14ac:dyDescent="0.3">
      <c r="A453" s="61" t="s">
        <v>1003</v>
      </c>
      <c r="B453" s="59" t="s">
        <v>354</v>
      </c>
      <c r="C453" s="60"/>
      <c r="D453" s="60"/>
      <c r="E453" s="60"/>
      <c r="F453" s="60"/>
      <c r="G453" s="62" t="s">
        <v>1009</v>
      </c>
      <c r="H453" s="101">
        <v>11991.75</v>
      </c>
      <c r="I453" s="101">
        <v>0</v>
      </c>
      <c r="J453" s="101">
        <v>0</v>
      </c>
      <c r="K453" s="101">
        <v>11991.75</v>
      </c>
      <c r="L453" s="64"/>
    </row>
    <row r="454" spans="1:12" x14ac:dyDescent="0.3">
      <c r="A454" s="65" t="s">
        <v>354</v>
      </c>
      <c r="B454" s="59" t="s">
        <v>354</v>
      </c>
      <c r="C454" s="60"/>
      <c r="D454" s="60"/>
      <c r="E454" s="60"/>
      <c r="F454" s="60"/>
      <c r="G454" s="66" t="s">
        <v>354</v>
      </c>
      <c r="H454" s="102"/>
      <c r="I454" s="102"/>
      <c r="J454" s="102"/>
      <c r="K454" s="102"/>
      <c r="L454" s="68"/>
    </row>
    <row r="455" spans="1:12" x14ac:dyDescent="0.3">
      <c r="A455" s="54" t="s">
        <v>1005</v>
      </c>
      <c r="B455" s="59" t="s">
        <v>354</v>
      </c>
      <c r="C455" s="60"/>
      <c r="D455" s="60"/>
      <c r="E455" s="55" t="s">
        <v>959</v>
      </c>
      <c r="F455" s="56"/>
      <c r="G455" s="56"/>
      <c r="H455" s="100">
        <v>8309.4699999999993</v>
      </c>
      <c r="I455" s="100">
        <v>0</v>
      </c>
      <c r="J455" s="100">
        <v>2821.89</v>
      </c>
      <c r="K455" s="100">
        <v>11131.36</v>
      </c>
      <c r="L455" s="57"/>
    </row>
    <row r="456" spans="1:12" x14ac:dyDescent="0.3">
      <c r="A456" s="54" t="s">
        <v>1006</v>
      </c>
      <c r="B456" s="59" t="s">
        <v>354</v>
      </c>
      <c r="C456" s="60"/>
      <c r="D456" s="60"/>
      <c r="E456" s="60"/>
      <c r="F456" s="55" t="s">
        <v>959</v>
      </c>
      <c r="G456" s="56"/>
      <c r="H456" s="100">
        <v>8309.4699999999993</v>
      </c>
      <c r="I456" s="100">
        <v>0</v>
      </c>
      <c r="J456" s="100">
        <v>2821.89</v>
      </c>
      <c r="K456" s="100">
        <v>11131.36</v>
      </c>
      <c r="L456" s="57"/>
    </row>
    <row r="457" spans="1:12" x14ac:dyDescent="0.3">
      <c r="A457" s="61" t="s">
        <v>1007</v>
      </c>
      <c r="B457" s="59" t="s">
        <v>354</v>
      </c>
      <c r="C457" s="60"/>
      <c r="D457" s="60"/>
      <c r="E457" s="60"/>
      <c r="F457" s="60"/>
      <c r="G457" s="62" t="s">
        <v>964</v>
      </c>
      <c r="H457" s="101">
        <v>8309.4699999999993</v>
      </c>
      <c r="I457" s="101">
        <v>0</v>
      </c>
      <c r="J457" s="101">
        <v>2821.89</v>
      </c>
      <c r="K457" s="101">
        <v>11131.36</v>
      </c>
      <c r="L457" s="64"/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756CB-762E-4795-8F6B-7478EE9A8F30}">
  <dimension ref="A1:H449"/>
  <sheetViews>
    <sheetView topLeftCell="A365" workbookViewId="0">
      <selection activeCell="L405" sqref="L405"/>
    </sheetView>
  </sheetViews>
  <sheetFormatPr defaultColWidth="8.88671875" defaultRowHeight="14.4" x14ac:dyDescent="0.3"/>
  <cols>
    <col min="1" max="1" width="16" style="103" bestFit="1" customWidth="1"/>
    <col min="2" max="2" width="2" style="103" customWidth="1"/>
    <col min="3" max="3" width="52" style="103" bestFit="1" customWidth="1"/>
    <col min="4" max="4" width="14" style="127" bestFit="1" customWidth="1"/>
    <col min="5" max="6" width="13.6640625" style="127" bestFit="1" customWidth="1"/>
    <col min="7" max="7" width="14" style="127" bestFit="1" customWidth="1"/>
    <col min="8" max="256" width="15.33203125" style="98" customWidth="1"/>
    <col min="257" max="257" width="16" style="98" bestFit="1" customWidth="1"/>
    <col min="258" max="258" width="2" style="98" customWidth="1"/>
    <col min="259" max="259" width="52" style="98" bestFit="1" customWidth="1"/>
    <col min="260" max="260" width="14" style="98" bestFit="1" customWidth="1"/>
    <col min="261" max="262" width="13.6640625" style="98" bestFit="1" customWidth="1"/>
    <col min="263" max="263" width="14" style="98" bestFit="1" customWidth="1"/>
    <col min="264" max="512" width="15.33203125" style="98" customWidth="1"/>
    <col min="513" max="513" width="16" style="98" bestFit="1" customWidth="1"/>
    <col min="514" max="514" width="2" style="98" customWidth="1"/>
    <col min="515" max="515" width="52" style="98" bestFit="1" customWidth="1"/>
    <col min="516" max="516" width="14" style="98" bestFit="1" customWidth="1"/>
    <col min="517" max="518" width="13.6640625" style="98" bestFit="1" customWidth="1"/>
    <col min="519" max="519" width="14" style="98" bestFit="1" customWidth="1"/>
    <col min="520" max="768" width="15.33203125" style="98" customWidth="1"/>
    <col min="769" max="769" width="16" style="98" bestFit="1" customWidth="1"/>
    <col min="770" max="770" width="2" style="98" customWidth="1"/>
    <col min="771" max="771" width="52" style="98" bestFit="1" customWidth="1"/>
    <col min="772" max="772" width="14" style="98" bestFit="1" customWidth="1"/>
    <col min="773" max="774" width="13.6640625" style="98" bestFit="1" customWidth="1"/>
    <col min="775" max="775" width="14" style="98" bestFit="1" customWidth="1"/>
    <col min="776" max="1024" width="15.33203125" style="98" customWidth="1"/>
    <col min="1025" max="1025" width="16" style="98" bestFit="1" customWidth="1"/>
    <col min="1026" max="1026" width="2" style="98" customWidth="1"/>
    <col min="1027" max="1027" width="52" style="98" bestFit="1" customWidth="1"/>
    <col min="1028" max="1028" width="14" style="98" bestFit="1" customWidth="1"/>
    <col min="1029" max="1030" width="13.6640625" style="98" bestFit="1" customWidth="1"/>
    <col min="1031" max="1031" width="14" style="98" bestFit="1" customWidth="1"/>
    <col min="1032" max="1280" width="15.33203125" style="98" customWidth="1"/>
    <col min="1281" max="1281" width="16" style="98" bestFit="1" customWidth="1"/>
    <col min="1282" max="1282" width="2" style="98" customWidth="1"/>
    <col min="1283" max="1283" width="52" style="98" bestFit="1" customWidth="1"/>
    <col min="1284" max="1284" width="14" style="98" bestFit="1" customWidth="1"/>
    <col min="1285" max="1286" width="13.6640625" style="98" bestFit="1" customWidth="1"/>
    <col min="1287" max="1287" width="14" style="98" bestFit="1" customWidth="1"/>
    <col min="1288" max="1536" width="15.33203125" style="98" customWidth="1"/>
    <col min="1537" max="1537" width="16" style="98" bestFit="1" customWidth="1"/>
    <col min="1538" max="1538" width="2" style="98" customWidth="1"/>
    <col min="1539" max="1539" width="52" style="98" bestFit="1" customWidth="1"/>
    <col min="1540" max="1540" width="14" style="98" bestFit="1" customWidth="1"/>
    <col min="1541" max="1542" width="13.6640625" style="98" bestFit="1" customWidth="1"/>
    <col min="1543" max="1543" width="14" style="98" bestFit="1" customWidth="1"/>
    <col min="1544" max="1792" width="15.33203125" style="98" customWidth="1"/>
    <col min="1793" max="1793" width="16" style="98" bestFit="1" customWidth="1"/>
    <col min="1794" max="1794" width="2" style="98" customWidth="1"/>
    <col min="1795" max="1795" width="52" style="98" bestFit="1" customWidth="1"/>
    <col min="1796" max="1796" width="14" style="98" bestFit="1" customWidth="1"/>
    <col min="1797" max="1798" width="13.6640625" style="98" bestFit="1" customWidth="1"/>
    <col min="1799" max="1799" width="14" style="98" bestFit="1" customWidth="1"/>
    <col min="1800" max="2048" width="15.33203125" style="98" customWidth="1"/>
    <col min="2049" max="2049" width="16" style="98" bestFit="1" customWidth="1"/>
    <col min="2050" max="2050" width="2" style="98" customWidth="1"/>
    <col min="2051" max="2051" width="52" style="98" bestFit="1" customWidth="1"/>
    <col min="2052" max="2052" width="14" style="98" bestFit="1" customWidth="1"/>
    <col min="2053" max="2054" width="13.6640625" style="98" bestFit="1" customWidth="1"/>
    <col min="2055" max="2055" width="14" style="98" bestFit="1" customWidth="1"/>
    <col min="2056" max="2304" width="15.33203125" style="98" customWidth="1"/>
    <col min="2305" max="2305" width="16" style="98" bestFit="1" customWidth="1"/>
    <col min="2306" max="2306" width="2" style="98" customWidth="1"/>
    <col min="2307" max="2307" width="52" style="98" bestFit="1" customWidth="1"/>
    <col min="2308" max="2308" width="14" style="98" bestFit="1" customWidth="1"/>
    <col min="2309" max="2310" width="13.6640625" style="98" bestFit="1" customWidth="1"/>
    <col min="2311" max="2311" width="14" style="98" bestFit="1" customWidth="1"/>
    <col min="2312" max="2560" width="15.33203125" style="98" customWidth="1"/>
    <col min="2561" max="2561" width="16" style="98" bestFit="1" customWidth="1"/>
    <col min="2562" max="2562" width="2" style="98" customWidth="1"/>
    <col min="2563" max="2563" width="52" style="98" bestFit="1" customWidth="1"/>
    <col min="2564" max="2564" width="14" style="98" bestFit="1" customWidth="1"/>
    <col min="2565" max="2566" width="13.6640625" style="98" bestFit="1" customWidth="1"/>
    <col min="2567" max="2567" width="14" style="98" bestFit="1" customWidth="1"/>
    <col min="2568" max="2816" width="15.33203125" style="98" customWidth="1"/>
    <col min="2817" max="2817" width="16" style="98" bestFit="1" customWidth="1"/>
    <col min="2818" max="2818" width="2" style="98" customWidth="1"/>
    <col min="2819" max="2819" width="52" style="98" bestFit="1" customWidth="1"/>
    <col min="2820" max="2820" width="14" style="98" bestFit="1" customWidth="1"/>
    <col min="2821" max="2822" width="13.6640625" style="98" bestFit="1" customWidth="1"/>
    <col min="2823" max="2823" width="14" style="98" bestFit="1" customWidth="1"/>
    <col min="2824" max="3072" width="15.33203125" style="98" customWidth="1"/>
    <col min="3073" max="3073" width="16" style="98" bestFit="1" customWidth="1"/>
    <col min="3074" max="3074" width="2" style="98" customWidth="1"/>
    <col min="3075" max="3075" width="52" style="98" bestFit="1" customWidth="1"/>
    <col min="3076" max="3076" width="14" style="98" bestFit="1" customWidth="1"/>
    <col min="3077" max="3078" width="13.6640625" style="98" bestFit="1" customWidth="1"/>
    <col min="3079" max="3079" width="14" style="98" bestFit="1" customWidth="1"/>
    <col min="3080" max="3328" width="15.33203125" style="98" customWidth="1"/>
    <col min="3329" max="3329" width="16" style="98" bestFit="1" customWidth="1"/>
    <col min="3330" max="3330" width="2" style="98" customWidth="1"/>
    <col min="3331" max="3331" width="52" style="98" bestFit="1" customWidth="1"/>
    <col min="3332" max="3332" width="14" style="98" bestFit="1" customWidth="1"/>
    <col min="3333" max="3334" width="13.6640625" style="98" bestFit="1" customWidth="1"/>
    <col min="3335" max="3335" width="14" style="98" bestFit="1" customWidth="1"/>
    <col min="3336" max="3584" width="15.33203125" style="98" customWidth="1"/>
    <col min="3585" max="3585" width="16" style="98" bestFit="1" customWidth="1"/>
    <col min="3586" max="3586" width="2" style="98" customWidth="1"/>
    <col min="3587" max="3587" width="52" style="98" bestFit="1" customWidth="1"/>
    <col min="3588" max="3588" width="14" style="98" bestFit="1" customWidth="1"/>
    <col min="3589" max="3590" width="13.6640625" style="98" bestFit="1" customWidth="1"/>
    <col min="3591" max="3591" width="14" style="98" bestFit="1" customWidth="1"/>
    <col min="3592" max="3840" width="15.33203125" style="98" customWidth="1"/>
    <col min="3841" max="3841" width="16" style="98" bestFit="1" customWidth="1"/>
    <col min="3842" max="3842" width="2" style="98" customWidth="1"/>
    <col min="3843" max="3843" width="52" style="98" bestFit="1" customWidth="1"/>
    <col min="3844" max="3844" width="14" style="98" bestFit="1" customWidth="1"/>
    <col min="3845" max="3846" width="13.6640625" style="98" bestFit="1" customWidth="1"/>
    <col min="3847" max="3847" width="14" style="98" bestFit="1" customWidth="1"/>
    <col min="3848" max="4096" width="15.33203125" style="98" customWidth="1"/>
    <col min="4097" max="4097" width="16" style="98" bestFit="1" customWidth="1"/>
    <col min="4098" max="4098" width="2" style="98" customWidth="1"/>
    <col min="4099" max="4099" width="52" style="98" bestFit="1" customWidth="1"/>
    <col min="4100" max="4100" width="14" style="98" bestFit="1" customWidth="1"/>
    <col min="4101" max="4102" width="13.6640625" style="98" bestFit="1" customWidth="1"/>
    <col min="4103" max="4103" width="14" style="98" bestFit="1" customWidth="1"/>
    <col min="4104" max="4352" width="15.33203125" style="98" customWidth="1"/>
    <col min="4353" max="4353" width="16" style="98" bestFit="1" customWidth="1"/>
    <col min="4354" max="4354" width="2" style="98" customWidth="1"/>
    <col min="4355" max="4355" width="52" style="98" bestFit="1" customWidth="1"/>
    <col min="4356" max="4356" width="14" style="98" bestFit="1" customWidth="1"/>
    <col min="4357" max="4358" width="13.6640625" style="98" bestFit="1" customWidth="1"/>
    <col min="4359" max="4359" width="14" style="98" bestFit="1" customWidth="1"/>
    <col min="4360" max="4608" width="15.33203125" style="98" customWidth="1"/>
    <col min="4609" max="4609" width="16" style="98" bestFit="1" customWidth="1"/>
    <col min="4610" max="4610" width="2" style="98" customWidth="1"/>
    <col min="4611" max="4611" width="52" style="98" bestFit="1" customWidth="1"/>
    <col min="4612" max="4612" width="14" style="98" bestFit="1" customWidth="1"/>
    <col min="4613" max="4614" width="13.6640625" style="98" bestFit="1" customWidth="1"/>
    <col min="4615" max="4615" width="14" style="98" bestFit="1" customWidth="1"/>
    <col min="4616" max="4864" width="15.33203125" style="98" customWidth="1"/>
    <col min="4865" max="4865" width="16" style="98" bestFit="1" customWidth="1"/>
    <col min="4866" max="4866" width="2" style="98" customWidth="1"/>
    <col min="4867" max="4867" width="52" style="98" bestFit="1" customWidth="1"/>
    <col min="4868" max="4868" width="14" style="98" bestFit="1" customWidth="1"/>
    <col min="4869" max="4870" width="13.6640625" style="98" bestFit="1" customWidth="1"/>
    <col min="4871" max="4871" width="14" style="98" bestFit="1" customWidth="1"/>
    <col min="4872" max="5120" width="15.33203125" style="98" customWidth="1"/>
    <col min="5121" max="5121" width="16" style="98" bestFit="1" customWidth="1"/>
    <col min="5122" max="5122" width="2" style="98" customWidth="1"/>
    <col min="5123" max="5123" width="52" style="98" bestFit="1" customWidth="1"/>
    <col min="5124" max="5124" width="14" style="98" bestFit="1" customWidth="1"/>
    <col min="5125" max="5126" width="13.6640625" style="98" bestFit="1" customWidth="1"/>
    <col min="5127" max="5127" width="14" style="98" bestFit="1" customWidth="1"/>
    <col min="5128" max="5376" width="15.33203125" style="98" customWidth="1"/>
    <col min="5377" max="5377" width="16" style="98" bestFit="1" customWidth="1"/>
    <col min="5378" max="5378" width="2" style="98" customWidth="1"/>
    <col min="5379" max="5379" width="52" style="98" bestFit="1" customWidth="1"/>
    <col min="5380" max="5380" width="14" style="98" bestFit="1" customWidth="1"/>
    <col min="5381" max="5382" width="13.6640625" style="98" bestFit="1" customWidth="1"/>
    <col min="5383" max="5383" width="14" style="98" bestFit="1" customWidth="1"/>
    <col min="5384" max="5632" width="15.33203125" style="98" customWidth="1"/>
    <col min="5633" max="5633" width="16" style="98" bestFit="1" customWidth="1"/>
    <col min="5634" max="5634" width="2" style="98" customWidth="1"/>
    <col min="5635" max="5635" width="52" style="98" bestFit="1" customWidth="1"/>
    <col min="5636" max="5636" width="14" style="98" bestFit="1" customWidth="1"/>
    <col min="5637" max="5638" width="13.6640625" style="98" bestFit="1" customWidth="1"/>
    <col min="5639" max="5639" width="14" style="98" bestFit="1" customWidth="1"/>
    <col min="5640" max="5888" width="15.33203125" style="98" customWidth="1"/>
    <col min="5889" max="5889" width="16" style="98" bestFit="1" customWidth="1"/>
    <col min="5890" max="5890" width="2" style="98" customWidth="1"/>
    <col min="5891" max="5891" width="52" style="98" bestFit="1" customWidth="1"/>
    <col min="5892" max="5892" width="14" style="98" bestFit="1" customWidth="1"/>
    <col min="5893" max="5894" width="13.6640625" style="98" bestFit="1" customWidth="1"/>
    <col min="5895" max="5895" width="14" style="98" bestFit="1" customWidth="1"/>
    <col min="5896" max="6144" width="15.33203125" style="98" customWidth="1"/>
    <col min="6145" max="6145" width="16" style="98" bestFit="1" customWidth="1"/>
    <col min="6146" max="6146" width="2" style="98" customWidth="1"/>
    <col min="6147" max="6147" width="52" style="98" bestFit="1" customWidth="1"/>
    <col min="6148" max="6148" width="14" style="98" bestFit="1" customWidth="1"/>
    <col min="6149" max="6150" width="13.6640625" style="98" bestFit="1" customWidth="1"/>
    <col min="6151" max="6151" width="14" style="98" bestFit="1" customWidth="1"/>
    <col min="6152" max="6400" width="15.33203125" style="98" customWidth="1"/>
    <col min="6401" max="6401" width="16" style="98" bestFit="1" customWidth="1"/>
    <col min="6402" max="6402" width="2" style="98" customWidth="1"/>
    <col min="6403" max="6403" width="52" style="98" bestFit="1" customWidth="1"/>
    <col min="6404" max="6404" width="14" style="98" bestFit="1" customWidth="1"/>
    <col min="6405" max="6406" width="13.6640625" style="98" bestFit="1" customWidth="1"/>
    <col min="6407" max="6407" width="14" style="98" bestFit="1" customWidth="1"/>
    <col min="6408" max="6656" width="15.33203125" style="98" customWidth="1"/>
    <col min="6657" max="6657" width="16" style="98" bestFit="1" customWidth="1"/>
    <col min="6658" max="6658" width="2" style="98" customWidth="1"/>
    <col min="6659" max="6659" width="52" style="98" bestFit="1" customWidth="1"/>
    <col min="6660" max="6660" width="14" style="98" bestFit="1" customWidth="1"/>
    <col min="6661" max="6662" width="13.6640625" style="98" bestFit="1" customWidth="1"/>
    <col min="6663" max="6663" width="14" style="98" bestFit="1" customWidth="1"/>
    <col min="6664" max="6912" width="15.33203125" style="98" customWidth="1"/>
    <col min="6913" max="6913" width="16" style="98" bestFit="1" customWidth="1"/>
    <col min="6914" max="6914" width="2" style="98" customWidth="1"/>
    <col min="6915" max="6915" width="52" style="98" bestFit="1" customWidth="1"/>
    <col min="6916" max="6916" width="14" style="98" bestFit="1" customWidth="1"/>
    <col min="6917" max="6918" width="13.6640625" style="98" bestFit="1" customWidth="1"/>
    <col min="6919" max="6919" width="14" style="98" bestFit="1" customWidth="1"/>
    <col min="6920" max="7168" width="15.33203125" style="98" customWidth="1"/>
    <col min="7169" max="7169" width="16" style="98" bestFit="1" customWidth="1"/>
    <col min="7170" max="7170" width="2" style="98" customWidth="1"/>
    <col min="7171" max="7171" width="52" style="98" bestFit="1" customWidth="1"/>
    <col min="7172" max="7172" width="14" style="98" bestFit="1" customWidth="1"/>
    <col min="7173" max="7174" width="13.6640625" style="98" bestFit="1" customWidth="1"/>
    <col min="7175" max="7175" width="14" style="98" bestFit="1" customWidth="1"/>
    <col min="7176" max="7424" width="15.33203125" style="98" customWidth="1"/>
    <col min="7425" max="7425" width="16" style="98" bestFit="1" customWidth="1"/>
    <col min="7426" max="7426" width="2" style="98" customWidth="1"/>
    <col min="7427" max="7427" width="52" style="98" bestFit="1" customWidth="1"/>
    <col min="7428" max="7428" width="14" style="98" bestFit="1" customWidth="1"/>
    <col min="7429" max="7430" width="13.6640625" style="98" bestFit="1" customWidth="1"/>
    <col min="7431" max="7431" width="14" style="98" bestFit="1" customWidth="1"/>
    <col min="7432" max="7680" width="15.33203125" style="98" customWidth="1"/>
    <col min="7681" max="7681" width="16" style="98" bestFit="1" customWidth="1"/>
    <col min="7682" max="7682" width="2" style="98" customWidth="1"/>
    <col min="7683" max="7683" width="52" style="98" bestFit="1" customWidth="1"/>
    <col min="7684" max="7684" width="14" style="98" bestFit="1" customWidth="1"/>
    <col min="7685" max="7686" width="13.6640625" style="98" bestFit="1" customWidth="1"/>
    <col min="7687" max="7687" width="14" style="98" bestFit="1" customWidth="1"/>
    <col min="7688" max="7936" width="15.33203125" style="98" customWidth="1"/>
    <col min="7937" max="7937" width="16" style="98" bestFit="1" customWidth="1"/>
    <col min="7938" max="7938" width="2" style="98" customWidth="1"/>
    <col min="7939" max="7939" width="52" style="98" bestFit="1" customWidth="1"/>
    <col min="7940" max="7940" width="14" style="98" bestFit="1" customWidth="1"/>
    <col min="7941" max="7942" width="13.6640625" style="98" bestFit="1" customWidth="1"/>
    <col min="7943" max="7943" width="14" style="98" bestFit="1" customWidth="1"/>
    <col min="7944" max="8192" width="15.33203125" style="98" customWidth="1"/>
    <col min="8193" max="8193" width="16" style="98" bestFit="1" customWidth="1"/>
    <col min="8194" max="8194" width="2" style="98" customWidth="1"/>
    <col min="8195" max="8195" width="52" style="98" bestFit="1" customWidth="1"/>
    <col min="8196" max="8196" width="14" style="98" bestFit="1" customWidth="1"/>
    <col min="8197" max="8198" width="13.6640625" style="98" bestFit="1" customWidth="1"/>
    <col min="8199" max="8199" width="14" style="98" bestFit="1" customWidth="1"/>
    <col min="8200" max="8448" width="15.33203125" style="98" customWidth="1"/>
    <col min="8449" max="8449" width="16" style="98" bestFit="1" customWidth="1"/>
    <col min="8450" max="8450" width="2" style="98" customWidth="1"/>
    <col min="8451" max="8451" width="52" style="98" bestFit="1" customWidth="1"/>
    <col min="8452" max="8452" width="14" style="98" bestFit="1" customWidth="1"/>
    <col min="8453" max="8454" width="13.6640625" style="98" bestFit="1" customWidth="1"/>
    <col min="8455" max="8455" width="14" style="98" bestFit="1" customWidth="1"/>
    <col min="8456" max="8704" width="15.33203125" style="98" customWidth="1"/>
    <col min="8705" max="8705" width="16" style="98" bestFit="1" customWidth="1"/>
    <col min="8706" max="8706" width="2" style="98" customWidth="1"/>
    <col min="8707" max="8707" width="52" style="98" bestFit="1" customWidth="1"/>
    <col min="8708" max="8708" width="14" style="98" bestFit="1" customWidth="1"/>
    <col min="8709" max="8710" width="13.6640625" style="98" bestFit="1" customWidth="1"/>
    <col min="8711" max="8711" width="14" style="98" bestFit="1" customWidth="1"/>
    <col min="8712" max="8960" width="15.33203125" style="98" customWidth="1"/>
    <col min="8961" max="8961" width="16" style="98" bestFit="1" customWidth="1"/>
    <col min="8962" max="8962" width="2" style="98" customWidth="1"/>
    <col min="8963" max="8963" width="52" style="98" bestFit="1" customWidth="1"/>
    <col min="8964" max="8964" width="14" style="98" bestFit="1" customWidth="1"/>
    <col min="8965" max="8966" width="13.6640625" style="98" bestFit="1" customWidth="1"/>
    <col min="8967" max="8967" width="14" style="98" bestFit="1" customWidth="1"/>
    <col min="8968" max="9216" width="15.33203125" style="98" customWidth="1"/>
    <col min="9217" max="9217" width="16" style="98" bestFit="1" customWidth="1"/>
    <col min="9218" max="9218" width="2" style="98" customWidth="1"/>
    <col min="9219" max="9219" width="52" style="98" bestFit="1" customWidth="1"/>
    <col min="9220" max="9220" width="14" style="98" bestFit="1" customWidth="1"/>
    <col min="9221" max="9222" width="13.6640625" style="98" bestFit="1" customWidth="1"/>
    <col min="9223" max="9223" width="14" style="98" bestFit="1" customWidth="1"/>
    <col min="9224" max="9472" width="15.33203125" style="98" customWidth="1"/>
    <col min="9473" max="9473" width="16" style="98" bestFit="1" customWidth="1"/>
    <col min="9474" max="9474" width="2" style="98" customWidth="1"/>
    <col min="9475" max="9475" width="52" style="98" bestFit="1" customWidth="1"/>
    <col min="9476" max="9476" width="14" style="98" bestFit="1" customWidth="1"/>
    <col min="9477" max="9478" width="13.6640625" style="98" bestFit="1" customWidth="1"/>
    <col min="9479" max="9479" width="14" style="98" bestFit="1" customWidth="1"/>
    <col min="9480" max="9728" width="15.33203125" style="98" customWidth="1"/>
    <col min="9729" max="9729" width="16" style="98" bestFit="1" customWidth="1"/>
    <col min="9730" max="9730" width="2" style="98" customWidth="1"/>
    <col min="9731" max="9731" width="52" style="98" bestFit="1" customWidth="1"/>
    <col min="9732" max="9732" width="14" style="98" bestFit="1" customWidth="1"/>
    <col min="9733" max="9734" width="13.6640625" style="98" bestFit="1" customWidth="1"/>
    <col min="9735" max="9735" width="14" style="98" bestFit="1" customWidth="1"/>
    <col min="9736" max="9984" width="15.33203125" style="98" customWidth="1"/>
    <col min="9985" max="9985" width="16" style="98" bestFit="1" customWidth="1"/>
    <col min="9986" max="9986" width="2" style="98" customWidth="1"/>
    <col min="9987" max="9987" width="52" style="98" bestFit="1" customWidth="1"/>
    <col min="9988" max="9988" width="14" style="98" bestFit="1" customWidth="1"/>
    <col min="9989" max="9990" width="13.6640625" style="98" bestFit="1" customWidth="1"/>
    <col min="9991" max="9991" width="14" style="98" bestFit="1" customWidth="1"/>
    <col min="9992" max="10240" width="15.33203125" style="98" customWidth="1"/>
    <col min="10241" max="10241" width="16" style="98" bestFit="1" customWidth="1"/>
    <col min="10242" max="10242" width="2" style="98" customWidth="1"/>
    <col min="10243" max="10243" width="52" style="98" bestFit="1" customWidth="1"/>
    <col min="10244" max="10244" width="14" style="98" bestFit="1" customWidth="1"/>
    <col min="10245" max="10246" width="13.6640625" style="98" bestFit="1" customWidth="1"/>
    <col min="10247" max="10247" width="14" style="98" bestFit="1" customWidth="1"/>
    <col min="10248" max="10496" width="15.33203125" style="98" customWidth="1"/>
    <col min="10497" max="10497" width="16" style="98" bestFit="1" customWidth="1"/>
    <col min="10498" max="10498" width="2" style="98" customWidth="1"/>
    <col min="10499" max="10499" width="52" style="98" bestFit="1" customWidth="1"/>
    <col min="10500" max="10500" width="14" style="98" bestFit="1" customWidth="1"/>
    <col min="10501" max="10502" width="13.6640625" style="98" bestFit="1" customWidth="1"/>
    <col min="10503" max="10503" width="14" style="98" bestFit="1" customWidth="1"/>
    <col min="10504" max="10752" width="15.33203125" style="98" customWidth="1"/>
    <col min="10753" max="10753" width="16" style="98" bestFit="1" customWidth="1"/>
    <col min="10754" max="10754" width="2" style="98" customWidth="1"/>
    <col min="10755" max="10755" width="52" style="98" bestFit="1" customWidth="1"/>
    <col min="10756" max="10756" width="14" style="98" bestFit="1" customWidth="1"/>
    <col min="10757" max="10758" width="13.6640625" style="98" bestFit="1" customWidth="1"/>
    <col min="10759" max="10759" width="14" style="98" bestFit="1" customWidth="1"/>
    <col min="10760" max="11008" width="15.33203125" style="98" customWidth="1"/>
    <col min="11009" max="11009" width="16" style="98" bestFit="1" customWidth="1"/>
    <col min="11010" max="11010" width="2" style="98" customWidth="1"/>
    <col min="11011" max="11011" width="52" style="98" bestFit="1" customWidth="1"/>
    <col min="11012" max="11012" width="14" style="98" bestFit="1" customWidth="1"/>
    <col min="11013" max="11014" width="13.6640625" style="98" bestFit="1" customWidth="1"/>
    <col min="11015" max="11015" width="14" style="98" bestFit="1" customWidth="1"/>
    <col min="11016" max="11264" width="15.33203125" style="98" customWidth="1"/>
    <col min="11265" max="11265" width="16" style="98" bestFit="1" customWidth="1"/>
    <col min="11266" max="11266" width="2" style="98" customWidth="1"/>
    <col min="11267" max="11267" width="52" style="98" bestFit="1" customWidth="1"/>
    <col min="11268" max="11268" width="14" style="98" bestFit="1" customWidth="1"/>
    <col min="11269" max="11270" width="13.6640625" style="98" bestFit="1" customWidth="1"/>
    <col min="11271" max="11271" width="14" style="98" bestFit="1" customWidth="1"/>
    <col min="11272" max="11520" width="15.33203125" style="98" customWidth="1"/>
    <col min="11521" max="11521" width="16" style="98" bestFit="1" customWidth="1"/>
    <col min="11522" max="11522" width="2" style="98" customWidth="1"/>
    <col min="11523" max="11523" width="52" style="98" bestFit="1" customWidth="1"/>
    <col min="11524" max="11524" width="14" style="98" bestFit="1" customWidth="1"/>
    <col min="11525" max="11526" width="13.6640625" style="98" bestFit="1" customWidth="1"/>
    <col min="11527" max="11527" width="14" style="98" bestFit="1" customWidth="1"/>
    <col min="11528" max="11776" width="15.33203125" style="98" customWidth="1"/>
    <col min="11777" max="11777" width="16" style="98" bestFit="1" customWidth="1"/>
    <col min="11778" max="11778" width="2" style="98" customWidth="1"/>
    <col min="11779" max="11779" width="52" style="98" bestFit="1" customWidth="1"/>
    <col min="11780" max="11780" width="14" style="98" bestFit="1" customWidth="1"/>
    <col min="11781" max="11782" width="13.6640625" style="98" bestFit="1" customWidth="1"/>
    <col min="11783" max="11783" width="14" style="98" bestFit="1" customWidth="1"/>
    <col min="11784" max="12032" width="15.33203125" style="98" customWidth="1"/>
    <col min="12033" max="12033" width="16" style="98" bestFit="1" customWidth="1"/>
    <col min="12034" max="12034" width="2" style="98" customWidth="1"/>
    <col min="12035" max="12035" width="52" style="98" bestFit="1" customWidth="1"/>
    <col min="12036" max="12036" width="14" style="98" bestFit="1" customWidth="1"/>
    <col min="12037" max="12038" width="13.6640625" style="98" bestFit="1" customWidth="1"/>
    <col min="12039" max="12039" width="14" style="98" bestFit="1" customWidth="1"/>
    <col min="12040" max="12288" width="15.33203125" style="98" customWidth="1"/>
    <col min="12289" max="12289" width="16" style="98" bestFit="1" customWidth="1"/>
    <col min="12290" max="12290" width="2" style="98" customWidth="1"/>
    <col min="12291" max="12291" width="52" style="98" bestFit="1" customWidth="1"/>
    <col min="12292" max="12292" width="14" style="98" bestFit="1" customWidth="1"/>
    <col min="12293" max="12294" width="13.6640625" style="98" bestFit="1" customWidth="1"/>
    <col min="12295" max="12295" width="14" style="98" bestFit="1" customWidth="1"/>
    <col min="12296" max="12544" width="15.33203125" style="98" customWidth="1"/>
    <col min="12545" max="12545" width="16" style="98" bestFit="1" customWidth="1"/>
    <col min="12546" max="12546" width="2" style="98" customWidth="1"/>
    <col min="12547" max="12547" width="52" style="98" bestFit="1" customWidth="1"/>
    <col min="12548" max="12548" width="14" style="98" bestFit="1" customWidth="1"/>
    <col min="12549" max="12550" width="13.6640625" style="98" bestFit="1" customWidth="1"/>
    <col min="12551" max="12551" width="14" style="98" bestFit="1" customWidth="1"/>
    <col min="12552" max="12800" width="15.33203125" style="98" customWidth="1"/>
    <col min="12801" max="12801" width="16" style="98" bestFit="1" customWidth="1"/>
    <col min="12802" max="12802" width="2" style="98" customWidth="1"/>
    <col min="12803" max="12803" width="52" style="98" bestFit="1" customWidth="1"/>
    <col min="12804" max="12804" width="14" style="98" bestFit="1" customWidth="1"/>
    <col min="12805" max="12806" width="13.6640625" style="98" bestFit="1" customWidth="1"/>
    <col min="12807" max="12807" width="14" style="98" bestFit="1" customWidth="1"/>
    <col min="12808" max="13056" width="15.33203125" style="98" customWidth="1"/>
    <col min="13057" max="13057" width="16" style="98" bestFit="1" customWidth="1"/>
    <col min="13058" max="13058" width="2" style="98" customWidth="1"/>
    <col min="13059" max="13059" width="52" style="98" bestFit="1" customWidth="1"/>
    <col min="13060" max="13060" width="14" style="98" bestFit="1" customWidth="1"/>
    <col min="13061" max="13062" width="13.6640625" style="98" bestFit="1" customWidth="1"/>
    <col min="13063" max="13063" width="14" style="98" bestFit="1" customWidth="1"/>
    <col min="13064" max="13312" width="15.33203125" style="98" customWidth="1"/>
    <col min="13313" max="13313" width="16" style="98" bestFit="1" customWidth="1"/>
    <col min="13314" max="13314" width="2" style="98" customWidth="1"/>
    <col min="13315" max="13315" width="52" style="98" bestFit="1" customWidth="1"/>
    <col min="13316" max="13316" width="14" style="98" bestFit="1" customWidth="1"/>
    <col min="13317" max="13318" width="13.6640625" style="98" bestFit="1" customWidth="1"/>
    <col min="13319" max="13319" width="14" style="98" bestFit="1" customWidth="1"/>
    <col min="13320" max="13568" width="15.33203125" style="98" customWidth="1"/>
    <col min="13569" max="13569" width="16" style="98" bestFit="1" customWidth="1"/>
    <col min="13570" max="13570" width="2" style="98" customWidth="1"/>
    <col min="13571" max="13571" width="52" style="98" bestFit="1" customWidth="1"/>
    <col min="13572" max="13572" width="14" style="98" bestFit="1" customWidth="1"/>
    <col min="13573" max="13574" width="13.6640625" style="98" bestFit="1" customWidth="1"/>
    <col min="13575" max="13575" width="14" style="98" bestFit="1" customWidth="1"/>
    <col min="13576" max="13824" width="15.33203125" style="98" customWidth="1"/>
    <col min="13825" max="13825" width="16" style="98" bestFit="1" customWidth="1"/>
    <col min="13826" max="13826" width="2" style="98" customWidth="1"/>
    <col min="13827" max="13827" width="52" style="98" bestFit="1" customWidth="1"/>
    <col min="13828" max="13828" width="14" style="98" bestFit="1" customWidth="1"/>
    <col min="13829" max="13830" width="13.6640625" style="98" bestFit="1" customWidth="1"/>
    <col min="13831" max="13831" width="14" style="98" bestFit="1" customWidth="1"/>
    <col min="13832" max="14080" width="15.33203125" style="98" customWidth="1"/>
    <col min="14081" max="14081" width="16" style="98" bestFit="1" customWidth="1"/>
    <col min="14082" max="14082" width="2" style="98" customWidth="1"/>
    <col min="14083" max="14083" width="52" style="98" bestFit="1" customWidth="1"/>
    <col min="14084" max="14084" width="14" style="98" bestFit="1" customWidth="1"/>
    <col min="14085" max="14086" width="13.6640625" style="98" bestFit="1" customWidth="1"/>
    <col min="14087" max="14087" width="14" style="98" bestFit="1" customWidth="1"/>
    <col min="14088" max="14336" width="15.33203125" style="98" customWidth="1"/>
    <col min="14337" max="14337" width="16" style="98" bestFit="1" customWidth="1"/>
    <col min="14338" max="14338" width="2" style="98" customWidth="1"/>
    <col min="14339" max="14339" width="52" style="98" bestFit="1" customWidth="1"/>
    <col min="14340" max="14340" width="14" style="98" bestFit="1" customWidth="1"/>
    <col min="14341" max="14342" width="13.6640625" style="98" bestFit="1" customWidth="1"/>
    <col min="14343" max="14343" width="14" style="98" bestFit="1" customWidth="1"/>
    <col min="14344" max="14592" width="15.33203125" style="98" customWidth="1"/>
    <col min="14593" max="14593" width="16" style="98" bestFit="1" customWidth="1"/>
    <col min="14594" max="14594" width="2" style="98" customWidth="1"/>
    <col min="14595" max="14595" width="52" style="98" bestFit="1" customWidth="1"/>
    <col min="14596" max="14596" width="14" style="98" bestFit="1" customWidth="1"/>
    <col min="14597" max="14598" width="13.6640625" style="98" bestFit="1" customWidth="1"/>
    <col min="14599" max="14599" width="14" style="98" bestFit="1" customWidth="1"/>
    <col min="14600" max="14848" width="15.33203125" style="98" customWidth="1"/>
    <col min="14849" max="14849" width="16" style="98" bestFit="1" customWidth="1"/>
    <col min="14850" max="14850" width="2" style="98" customWidth="1"/>
    <col min="14851" max="14851" width="52" style="98" bestFit="1" customWidth="1"/>
    <col min="14852" max="14852" width="14" style="98" bestFit="1" customWidth="1"/>
    <col min="14853" max="14854" width="13.6640625" style="98" bestFit="1" customWidth="1"/>
    <col min="14855" max="14855" width="14" style="98" bestFit="1" customWidth="1"/>
    <col min="14856" max="15104" width="15.33203125" style="98" customWidth="1"/>
    <col min="15105" max="15105" width="16" style="98" bestFit="1" customWidth="1"/>
    <col min="15106" max="15106" width="2" style="98" customWidth="1"/>
    <col min="15107" max="15107" width="52" style="98" bestFit="1" customWidth="1"/>
    <col min="15108" max="15108" width="14" style="98" bestFit="1" customWidth="1"/>
    <col min="15109" max="15110" width="13.6640625" style="98" bestFit="1" customWidth="1"/>
    <col min="15111" max="15111" width="14" style="98" bestFit="1" customWidth="1"/>
    <col min="15112" max="15360" width="15.33203125" style="98" customWidth="1"/>
    <col min="15361" max="15361" width="16" style="98" bestFit="1" customWidth="1"/>
    <col min="15362" max="15362" width="2" style="98" customWidth="1"/>
    <col min="15363" max="15363" width="52" style="98" bestFit="1" customWidth="1"/>
    <col min="15364" max="15364" width="14" style="98" bestFit="1" customWidth="1"/>
    <col min="15365" max="15366" width="13.6640625" style="98" bestFit="1" customWidth="1"/>
    <col min="15367" max="15367" width="14" style="98" bestFit="1" customWidth="1"/>
    <col min="15368" max="15616" width="15.33203125" style="98" customWidth="1"/>
    <col min="15617" max="15617" width="16" style="98" bestFit="1" customWidth="1"/>
    <col min="15618" max="15618" width="2" style="98" customWidth="1"/>
    <col min="15619" max="15619" width="52" style="98" bestFit="1" customWidth="1"/>
    <col min="15620" max="15620" width="14" style="98" bestFit="1" customWidth="1"/>
    <col min="15621" max="15622" width="13.6640625" style="98" bestFit="1" customWidth="1"/>
    <col min="15623" max="15623" width="14" style="98" bestFit="1" customWidth="1"/>
    <col min="15624" max="15872" width="15.33203125" style="98" customWidth="1"/>
    <col min="15873" max="15873" width="16" style="98" bestFit="1" customWidth="1"/>
    <col min="15874" max="15874" width="2" style="98" customWidth="1"/>
    <col min="15875" max="15875" width="52" style="98" bestFit="1" customWidth="1"/>
    <col min="15876" max="15876" width="14" style="98" bestFit="1" customWidth="1"/>
    <col min="15877" max="15878" width="13.6640625" style="98" bestFit="1" customWidth="1"/>
    <col min="15879" max="15879" width="14" style="98" bestFit="1" customWidth="1"/>
    <col min="15880" max="16128" width="15.33203125" style="98" customWidth="1"/>
    <col min="16129" max="16129" width="16" style="98" bestFit="1" customWidth="1"/>
    <col min="16130" max="16130" width="2" style="98" customWidth="1"/>
    <col min="16131" max="16131" width="52" style="98" bestFit="1" customWidth="1"/>
    <col min="16132" max="16132" width="14" style="98" bestFit="1" customWidth="1"/>
    <col min="16133" max="16134" width="13.6640625" style="98" bestFit="1" customWidth="1"/>
    <col min="16135" max="16135" width="14" style="98" bestFit="1" customWidth="1"/>
    <col min="16136" max="16384" width="15.33203125" style="98" customWidth="1"/>
  </cols>
  <sheetData>
    <row r="1" spans="1:8" x14ac:dyDescent="0.3">
      <c r="A1" s="112" t="s">
        <v>345</v>
      </c>
      <c r="B1" s="112" t="s">
        <v>346</v>
      </c>
      <c r="C1" s="113"/>
      <c r="D1" s="114" t="s">
        <v>347</v>
      </c>
      <c r="E1" s="114" t="s">
        <v>348</v>
      </c>
      <c r="F1" s="114" t="s">
        <v>349</v>
      </c>
      <c r="G1" s="114" t="s">
        <v>350</v>
      </c>
      <c r="H1" s="115"/>
    </row>
    <row r="2" spans="1:8" x14ac:dyDescent="0.3">
      <c r="A2" s="116" t="s">
        <v>351</v>
      </c>
      <c r="B2" s="79"/>
      <c r="C2" s="79"/>
      <c r="D2" s="117"/>
      <c r="E2" s="117"/>
      <c r="F2" s="117"/>
      <c r="G2" s="117"/>
      <c r="H2" s="118"/>
    </row>
    <row r="3" spans="1:8" x14ac:dyDescent="0.3">
      <c r="A3" s="81" t="s">
        <v>26</v>
      </c>
      <c r="B3" s="81" t="s">
        <v>352</v>
      </c>
      <c r="C3" s="82"/>
      <c r="D3" s="119">
        <v>42300609.280000001</v>
      </c>
      <c r="E3" s="119">
        <v>27891617.850000001</v>
      </c>
      <c r="F3" s="119">
        <v>25087622.73</v>
      </c>
      <c r="G3" s="119">
        <v>45104604.399999999</v>
      </c>
      <c r="H3" s="120"/>
    </row>
    <row r="4" spans="1:8" x14ac:dyDescent="0.3">
      <c r="A4" s="81" t="s">
        <v>353</v>
      </c>
      <c r="B4" s="58" t="s">
        <v>354</v>
      </c>
      <c r="C4" s="81" t="s">
        <v>355</v>
      </c>
      <c r="D4" s="119">
        <v>32132488.489999998</v>
      </c>
      <c r="E4" s="119">
        <v>24630777.510000002</v>
      </c>
      <c r="F4" s="119">
        <v>24811907.969999999</v>
      </c>
      <c r="G4" s="119">
        <v>31951358.030000001</v>
      </c>
      <c r="H4" s="120"/>
    </row>
    <row r="5" spans="1:8" x14ac:dyDescent="0.3">
      <c r="A5" s="81" t="s">
        <v>356</v>
      </c>
      <c r="B5" s="58" t="s">
        <v>354</v>
      </c>
      <c r="C5" s="81" t="s">
        <v>357</v>
      </c>
      <c r="D5" s="119">
        <v>32055478.989999998</v>
      </c>
      <c r="E5" s="119">
        <v>24226312.629999999</v>
      </c>
      <c r="F5" s="119">
        <v>24441998.84</v>
      </c>
      <c r="G5" s="119">
        <v>31839792.780000001</v>
      </c>
      <c r="H5" s="120"/>
    </row>
    <row r="6" spans="1:8" x14ac:dyDescent="0.3">
      <c r="A6" s="81" t="s">
        <v>358</v>
      </c>
      <c r="B6" s="58" t="s">
        <v>354</v>
      </c>
      <c r="C6" s="81" t="s">
        <v>357</v>
      </c>
      <c r="D6" s="119">
        <v>32055478.989999998</v>
      </c>
      <c r="E6" s="119">
        <v>24226312.629999999</v>
      </c>
      <c r="F6" s="119">
        <v>24441998.84</v>
      </c>
      <c r="G6" s="119">
        <v>31839792.780000001</v>
      </c>
      <c r="H6" s="120"/>
    </row>
    <row r="7" spans="1:8" x14ac:dyDescent="0.3">
      <c r="A7" s="81" t="s">
        <v>359</v>
      </c>
      <c r="B7" s="58" t="s">
        <v>354</v>
      </c>
      <c r="C7" s="81" t="s">
        <v>360</v>
      </c>
      <c r="D7" s="119">
        <v>5000</v>
      </c>
      <c r="E7" s="119">
        <v>22600.06</v>
      </c>
      <c r="F7" s="119">
        <v>22600.06</v>
      </c>
      <c r="G7" s="119">
        <v>5000</v>
      </c>
      <c r="H7" s="120"/>
    </row>
    <row r="8" spans="1:8" x14ac:dyDescent="0.3">
      <c r="A8" s="84" t="s">
        <v>361</v>
      </c>
      <c r="B8" s="58" t="s">
        <v>354</v>
      </c>
      <c r="C8" s="84" t="s">
        <v>362</v>
      </c>
      <c r="D8" s="121">
        <v>5000</v>
      </c>
      <c r="E8" s="121">
        <v>22600.06</v>
      </c>
      <c r="F8" s="121">
        <v>22600.06</v>
      </c>
      <c r="G8" s="121">
        <v>5000</v>
      </c>
      <c r="H8" s="122"/>
    </row>
    <row r="9" spans="1:8" x14ac:dyDescent="0.3">
      <c r="A9" s="87" t="s">
        <v>354</v>
      </c>
      <c r="B9" s="58" t="s">
        <v>354</v>
      </c>
      <c r="C9" s="87" t="s">
        <v>354</v>
      </c>
      <c r="D9" s="123"/>
      <c r="E9" s="123"/>
      <c r="F9" s="123"/>
      <c r="G9" s="123"/>
      <c r="H9" s="124"/>
    </row>
    <row r="10" spans="1:8" x14ac:dyDescent="0.3">
      <c r="A10" s="81" t="s">
        <v>363</v>
      </c>
      <c r="B10" s="58" t="s">
        <v>354</v>
      </c>
      <c r="C10" s="81" t="s">
        <v>364</v>
      </c>
      <c r="D10" s="119">
        <v>26292.36</v>
      </c>
      <c r="E10" s="119">
        <v>16594187.23</v>
      </c>
      <c r="F10" s="119">
        <v>16619942.529999999</v>
      </c>
      <c r="G10" s="119">
        <v>537.05999999999995</v>
      </c>
      <c r="H10" s="120"/>
    </row>
    <row r="11" spans="1:8" x14ac:dyDescent="0.3">
      <c r="A11" s="84" t="s">
        <v>365</v>
      </c>
      <c r="B11" s="58" t="s">
        <v>354</v>
      </c>
      <c r="C11" s="84" t="s">
        <v>366</v>
      </c>
      <c r="D11" s="121">
        <v>25644.66</v>
      </c>
      <c r="E11" s="121">
        <v>16256638.49</v>
      </c>
      <c r="F11" s="121">
        <v>16282238.720000001</v>
      </c>
      <c r="G11" s="121">
        <v>44.43</v>
      </c>
      <c r="H11" s="122"/>
    </row>
    <row r="12" spans="1:8" x14ac:dyDescent="0.3">
      <c r="A12" s="84" t="s">
        <v>367</v>
      </c>
      <c r="B12" s="58" t="s">
        <v>354</v>
      </c>
      <c r="C12" s="84" t="s">
        <v>368</v>
      </c>
      <c r="D12" s="121">
        <v>277.08</v>
      </c>
      <c r="E12" s="121">
        <v>250268.23</v>
      </c>
      <c r="F12" s="121">
        <v>250500</v>
      </c>
      <c r="G12" s="121">
        <v>45.31</v>
      </c>
      <c r="H12" s="122"/>
    </row>
    <row r="13" spans="1:8" x14ac:dyDescent="0.3">
      <c r="A13" s="84" t="s">
        <v>369</v>
      </c>
      <c r="B13" s="58" t="s">
        <v>354</v>
      </c>
      <c r="C13" s="84" t="s">
        <v>370</v>
      </c>
      <c r="D13" s="121">
        <v>128.05000000000001</v>
      </c>
      <c r="E13" s="121">
        <v>87280.51</v>
      </c>
      <c r="F13" s="121">
        <v>87137.81</v>
      </c>
      <c r="G13" s="121">
        <v>270.75</v>
      </c>
      <c r="H13" s="122"/>
    </row>
    <row r="14" spans="1:8" x14ac:dyDescent="0.3">
      <c r="A14" s="84" t="s">
        <v>371</v>
      </c>
      <c r="B14" s="58" t="s">
        <v>354</v>
      </c>
      <c r="C14" s="84" t="s">
        <v>372</v>
      </c>
      <c r="D14" s="121">
        <v>242.57</v>
      </c>
      <c r="E14" s="121">
        <v>0</v>
      </c>
      <c r="F14" s="121">
        <v>66</v>
      </c>
      <c r="G14" s="121">
        <v>176.57</v>
      </c>
      <c r="H14" s="122"/>
    </row>
    <row r="15" spans="1:8" x14ac:dyDescent="0.3">
      <c r="A15" s="87" t="s">
        <v>354</v>
      </c>
      <c r="B15" s="58" t="s">
        <v>354</v>
      </c>
      <c r="C15" s="87" t="s">
        <v>354</v>
      </c>
      <c r="D15" s="123"/>
      <c r="E15" s="123"/>
      <c r="F15" s="123"/>
      <c r="G15" s="123"/>
      <c r="H15" s="124"/>
    </row>
    <row r="16" spans="1:8" x14ac:dyDescent="0.3">
      <c r="A16" s="81" t="s">
        <v>373</v>
      </c>
      <c r="B16" s="58" t="s">
        <v>354</v>
      </c>
      <c r="C16" s="81" t="s">
        <v>374</v>
      </c>
      <c r="D16" s="119">
        <v>32024186.629999999</v>
      </c>
      <c r="E16" s="119">
        <v>7520345.6500000004</v>
      </c>
      <c r="F16" s="119">
        <v>7710276.5599999996</v>
      </c>
      <c r="G16" s="119">
        <v>31834255.719999999</v>
      </c>
      <c r="H16" s="120"/>
    </row>
    <row r="17" spans="1:8" x14ac:dyDescent="0.3">
      <c r="A17" s="84" t="s">
        <v>375</v>
      </c>
      <c r="B17" s="58" t="s">
        <v>354</v>
      </c>
      <c r="C17" s="84" t="s">
        <v>376</v>
      </c>
      <c r="D17" s="121">
        <v>27824315.16</v>
      </c>
      <c r="E17" s="121">
        <v>7141136.4299999997</v>
      </c>
      <c r="F17" s="121">
        <v>7697820.8899999997</v>
      </c>
      <c r="G17" s="121">
        <v>27267630.699999999</v>
      </c>
      <c r="H17" s="122"/>
    </row>
    <row r="18" spans="1:8" x14ac:dyDescent="0.3">
      <c r="A18" s="84" t="s">
        <v>377</v>
      </c>
      <c r="B18" s="58" t="s">
        <v>354</v>
      </c>
      <c r="C18" s="84" t="s">
        <v>378</v>
      </c>
      <c r="D18" s="121">
        <v>3048871.49</v>
      </c>
      <c r="E18" s="121">
        <v>283347.49</v>
      </c>
      <c r="F18" s="121">
        <v>6278.13</v>
      </c>
      <c r="G18" s="121">
        <v>3325940.85</v>
      </c>
      <c r="H18" s="122"/>
    </row>
    <row r="19" spans="1:8" x14ac:dyDescent="0.3">
      <c r="A19" s="84" t="s">
        <v>379</v>
      </c>
      <c r="B19" s="58" t="s">
        <v>354</v>
      </c>
      <c r="C19" s="84" t="s">
        <v>380</v>
      </c>
      <c r="D19" s="121">
        <v>1130688.3899999999</v>
      </c>
      <c r="E19" s="121">
        <v>95650.35</v>
      </c>
      <c r="F19" s="121">
        <v>6161.55</v>
      </c>
      <c r="G19" s="121">
        <v>1220177.19</v>
      </c>
      <c r="H19" s="122"/>
    </row>
    <row r="20" spans="1:8" x14ac:dyDescent="0.3">
      <c r="A20" s="84" t="s">
        <v>381</v>
      </c>
      <c r="B20" s="58" t="s">
        <v>354</v>
      </c>
      <c r="C20" s="84" t="s">
        <v>382</v>
      </c>
      <c r="D20" s="121">
        <v>20311.59</v>
      </c>
      <c r="E20" s="121">
        <v>211.38</v>
      </c>
      <c r="F20" s="121">
        <v>15.99</v>
      </c>
      <c r="G20" s="121">
        <v>20506.98</v>
      </c>
      <c r="H20" s="122"/>
    </row>
    <row r="21" spans="1:8" x14ac:dyDescent="0.3">
      <c r="A21" s="87" t="s">
        <v>354</v>
      </c>
      <c r="B21" s="58" t="s">
        <v>354</v>
      </c>
      <c r="C21" s="87" t="s">
        <v>354</v>
      </c>
      <c r="D21" s="123"/>
      <c r="E21" s="123"/>
      <c r="F21" s="123"/>
      <c r="G21" s="123"/>
      <c r="H21" s="124"/>
    </row>
    <row r="22" spans="1:8" x14ac:dyDescent="0.3">
      <c r="A22" s="81" t="s">
        <v>383</v>
      </c>
      <c r="B22" s="58" t="s">
        <v>354</v>
      </c>
      <c r="C22" s="81" t="s">
        <v>384</v>
      </c>
      <c r="D22" s="119">
        <v>0</v>
      </c>
      <c r="E22" s="119">
        <v>89179.69</v>
      </c>
      <c r="F22" s="119">
        <v>89179.69</v>
      </c>
      <c r="G22" s="119">
        <v>0</v>
      </c>
      <c r="H22" s="120"/>
    </row>
    <row r="23" spans="1:8" x14ac:dyDescent="0.3">
      <c r="A23" s="84" t="s">
        <v>1010</v>
      </c>
      <c r="B23" s="58" t="s">
        <v>354</v>
      </c>
      <c r="C23" s="84" t="s">
        <v>1011</v>
      </c>
      <c r="D23" s="121">
        <v>0</v>
      </c>
      <c r="E23" s="121">
        <v>89028.7</v>
      </c>
      <c r="F23" s="121">
        <v>89028.7</v>
      </c>
      <c r="G23" s="121">
        <v>0</v>
      </c>
      <c r="H23" s="122"/>
    </row>
    <row r="24" spans="1:8" x14ac:dyDescent="0.3">
      <c r="A24" s="84" t="s">
        <v>385</v>
      </c>
      <c r="B24" s="58" t="s">
        <v>354</v>
      </c>
      <c r="C24" s="84" t="s">
        <v>386</v>
      </c>
      <c r="D24" s="121">
        <v>0</v>
      </c>
      <c r="E24" s="121">
        <v>150.99</v>
      </c>
      <c r="F24" s="121">
        <v>150.99</v>
      </c>
      <c r="G24" s="121">
        <v>0</v>
      </c>
      <c r="H24" s="122"/>
    </row>
    <row r="25" spans="1:8" x14ac:dyDescent="0.3">
      <c r="A25" s="87" t="s">
        <v>354</v>
      </c>
      <c r="B25" s="58" t="s">
        <v>354</v>
      </c>
      <c r="C25" s="87" t="s">
        <v>354</v>
      </c>
      <c r="D25" s="123"/>
      <c r="E25" s="123"/>
      <c r="F25" s="123"/>
      <c r="G25" s="123"/>
      <c r="H25" s="124"/>
    </row>
    <row r="26" spans="1:8" x14ac:dyDescent="0.3">
      <c r="A26" s="81" t="s">
        <v>387</v>
      </c>
      <c r="B26" s="58" t="s">
        <v>354</v>
      </c>
      <c r="C26" s="81" t="s">
        <v>388</v>
      </c>
      <c r="D26" s="119">
        <v>77009.5</v>
      </c>
      <c r="E26" s="119">
        <v>404464.88</v>
      </c>
      <c r="F26" s="119">
        <v>369909.13</v>
      </c>
      <c r="G26" s="119">
        <v>111565.25</v>
      </c>
      <c r="H26" s="120"/>
    </row>
    <row r="27" spans="1:8" x14ac:dyDescent="0.3">
      <c r="A27" s="81" t="s">
        <v>389</v>
      </c>
      <c r="B27" s="58" t="s">
        <v>354</v>
      </c>
      <c r="C27" s="81" t="s">
        <v>390</v>
      </c>
      <c r="D27" s="119">
        <v>58713.08</v>
      </c>
      <c r="E27" s="119">
        <v>404464.88</v>
      </c>
      <c r="F27" s="119">
        <v>365410.01</v>
      </c>
      <c r="G27" s="119">
        <v>97767.95</v>
      </c>
      <c r="H27" s="120"/>
    </row>
    <row r="28" spans="1:8" x14ac:dyDescent="0.3">
      <c r="A28" s="81" t="s">
        <v>391</v>
      </c>
      <c r="B28" s="58" t="s">
        <v>354</v>
      </c>
      <c r="C28" s="81" t="s">
        <v>390</v>
      </c>
      <c r="D28" s="119">
        <v>58713.08</v>
      </c>
      <c r="E28" s="119">
        <v>404464.88</v>
      </c>
      <c r="F28" s="119">
        <v>365410.01</v>
      </c>
      <c r="G28" s="119">
        <v>97767.95</v>
      </c>
      <c r="H28" s="120"/>
    </row>
    <row r="29" spans="1:8" x14ac:dyDescent="0.3">
      <c r="A29" s="84" t="s">
        <v>392</v>
      </c>
      <c r="B29" s="58" t="s">
        <v>354</v>
      </c>
      <c r="C29" s="84" t="s">
        <v>393</v>
      </c>
      <c r="D29" s="121">
        <v>9873.73</v>
      </c>
      <c r="E29" s="121">
        <v>121.2</v>
      </c>
      <c r="F29" s="121">
        <v>113.12</v>
      </c>
      <c r="G29" s="121">
        <v>9881.81</v>
      </c>
      <c r="H29" s="122"/>
    </row>
    <row r="30" spans="1:8" x14ac:dyDescent="0.3">
      <c r="A30" s="84" t="s">
        <v>394</v>
      </c>
      <c r="B30" s="58" t="s">
        <v>354</v>
      </c>
      <c r="C30" s="84" t="s">
        <v>395</v>
      </c>
      <c r="D30" s="121">
        <v>33113.19</v>
      </c>
      <c r="E30" s="121">
        <v>96975.26</v>
      </c>
      <c r="F30" s="121">
        <v>63085.7</v>
      </c>
      <c r="G30" s="121">
        <v>67002.75</v>
      </c>
      <c r="H30" s="122"/>
    </row>
    <row r="31" spans="1:8" x14ac:dyDescent="0.3">
      <c r="A31" s="84" t="s">
        <v>396</v>
      </c>
      <c r="B31" s="58" t="s">
        <v>354</v>
      </c>
      <c r="C31" s="84" t="s">
        <v>397</v>
      </c>
      <c r="D31" s="121">
        <v>15326.25</v>
      </c>
      <c r="E31" s="121">
        <v>8344.2199999999993</v>
      </c>
      <c r="F31" s="121">
        <v>4171.99</v>
      </c>
      <c r="G31" s="121">
        <v>19498.48</v>
      </c>
      <c r="H31" s="122"/>
    </row>
    <row r="32" spans="1:8" x14ac:dyDescent="0.3">
      <c r="A32" s="84" t="s">
        <v>398</v>
      </c>
      <c r="B32" s="58" t="s">
        <v>354</v>
      </c>
      <c r="C32" s="84" t="s">
        <v>399</v>
      </c>
      <c r="D32" s="121">
        <v>0</v>
      </c>
      <c r="E32" s="121">
        <v>13357.75</v>
      </c>
      <c r="F32" s="121">
        <v>13357.75</v>
      </c>
      <c r="G32" s="121">
        <v>0</v>
      </c>
      <c r="H32" s="122"/>
    </row>
    <row r="33" spans="1:8" x14ac:dyDescent="0.3">
      <c r="A33" s="84" t="s">
        <v>400</v>
      </c>
      <c r="B33" s="58" t="s">
        <v>354</v>
      </c>
      <c r="C33" s="84" t="s">
        <v>401</v>
      </c>
      <c r="D33" s="121">
        <v>399.91</v>
      </c>
      <c r="E33" s="121">
        <v>19700</v>
      </c>
      <c r="F33" s="121">
        <v>18715</v>
      </c>
      <c r="G33" s="121">
        <v>1384.91</v>
      </c>
      <c r="H33" s="122"/>
    </row>
    <row r="34" spans="1:8" x14ac:dyDescent="0.3">
      <c r="A34" s="84" t="s">
        <v>402</v>
      </c>
      <c r="B34" s="58" t="s">
        <v>354</v>
      </c>
      <c r="C34" s="84" t="s">
        <v>403</v>
      </c>
      <c r="D34" s="121">
        <v>0</v>
      </c>
      <c r="E34" s="121">
        <v>265966.45</v>
      </c>
      <c r="F34" s="121">
        <v>265966.45</v>
      </c>
      <c r="G34" s="121">
        <v>0</v>
      </c>
      <c r="H34" s="122"/>
    </row>
    <row r="35" spans="1:8" x14ac:dyDescent="0.3">
      <c r="A35" s="87" t="s">
        <v>354</v>
      </c>
      <c r="B35" s="58" t="s">
        <v>354</v>
      </c>
      <c r="C35" s="87" t="s">
        <v>354</v>
      </c>
      <c r="D35" s="123"/>
      <c r="E35" s="123"/>
      <c r="F35" s="123"/>
      <c r="G35" s="123"/>
      <c r="H35" s="124"/>
    </row>
    <row r="36" spans="1:8" x14ac:dyDescent="0.3">
      <c r="A36" s="81" t="s">
        <v>406</v>
      </c>
      <c r="B36" s="58" t="s">
        <v>354</v>
      </c>
      <c r="C36" s="81" t="s">
        <v>407</v>
      </c>
      <c r="D36" s="119">
        <v>18296.419999999998</v>
      </c>
      <c r="E36" s="119">
        <v>0</v>
      </c>
      <c r="F36" s="119">
        <v>4499.12</v>
      </c>
      <c r="G36" s="119">
        <v>13797.3</v>
      </c>
      <c r="H36" s="120"/>
    </row>
    <row r="37" spans="1:8" x14ac:dyDescent="0.3">
      <c r="A37" s="81" t="s">
        <v>408</v>
      </c>
      <c r="B37" s="58" t="s">
        <v>354</v>
      </c>
      <c r="C37" s="81" t="s">
        <v>407</v>
      </c>
      <c r="D37" s="119">
        <v>18296.419999999998</v>
      </c>
      <c r="E37" s="119">
        <v>0</v>
      </c>
      <c r="F37" s="119">
        <v>4499.12</v>
      </c>
      <c r="G37" s="119">
        <v>13797.3</v>
      </c>
      <c r="H37" s="120"/>
    </row>
    <row r="38" spans="1:8" x14ac:dyDescent="0.3">
      <c r="A38" s="84" t="s">
        <v>409</v>
      </c>
      <c r="B38" s="58" t="s">
        <v>354</v>
      </c>
      <c r="C38" s="84" t="s">
        <v>410</v>
      </c>
      <c r="D38" s="121">
        <v>18296.419999999998</v>
      </c>
      <c r="E38" s="121">
        <v>0</v>
      </c>
      <c r="F38" s="121">
        <v>4499.12</v>
      </c>
      <c r="G38" s="121">
        <v>13797.3</v>
      </c>
      <c r="H38" s="122"/>
    </row>
    <row r="39" spans="1:8" x14ac:dyDescent="0.3">
      <c r="A39" s="87" t="s">
        <v>354</v>
      </c>
      <c r="B39" s="58" t="s">
        <v>354</v>
      </c>
      <c r="C39" s="87" t="s">
        <v>354</v>
      </c>
      <c r="D39" s="123"/>
      <c r="E39" s="123"/>
      <c r="F39" s="123"/>
      <c r="G39" s="123"/>
      <c r="H39" s="124"/>
    </row>
    <row r="40" spans="1:8" x14ac:dyDescent="0.3">
      <c r="A40" s="81" t="s">
        <v>413</v>
      </c>
      <c r="B40" s="58" t="s">
        <v>354</v>
      </c>
      <c r="C40" s="81" t="s">
        <v>414</v>
      </c>
      <c r="D40" s="119">
        <v>10168120.789999999</v>
      </c>
      <c r="E40" s="119">
        <v>3260840.34</v>
      </c>
      <c r="F40" s="119">
        <v>275714.76</v>
      </c>
      <c r="G40" s="119">
        <v>13153246.369999999</v>
      </c>
      <c r="H40" s="120"/>
    </row>
    <row r="41" spans="1:8" x14ac:dyDescent="0.3">
      <c r="A41" s="81" t="s">
        <v>415</v>
      </c>
      <c r="B41" s="58" t="s">
        <v>354</v>
      </c>
      <c r="C41" s="81" t="s">
        <v>416</v>
      </c>
      <c r="D41" s="119">
        <v>10168120.789999999</v>
      </c>
      <c r="E41" s="119">
        <v>3260840.34</v>
      </c>
      <c r="F41" s="119">
        <v>275714.76</v>
      </c>
      <c r="G41" s="119">
        <v>13153246.369999999</v>
      </c>
      <c r="H41" s="120"/>
    </row>
    <row r="42" spans="1:8" x14ac:dyDescent="0.3">
      <c r="A42" s="81" t="s">
        <v>417</v>
      </c>
      <c r="B42" s="58" t="s">
        <v>354</v>
      </c>
      <c r="C42" s="81" t="s">
        <v>418</v>
      </c>
      <c r="D42" s="119">
        <v>1930225.44</v>
      </c>
      <c r="E42" s="119">
        <v>0</v>
      </c>
      <c r="F42" s="119">
        <v>0</v>
      </c>
      <c r="G42" s="119">
        <v>1930225.44</v>
      </c>
      <c r="H42" s="120"/>
    </row>
    <row r="43" spans="1:8" x14ac:dyDescent="0.3">
      <c r="A43" s="81" t="s">
        <v>419</v>
      </c>
      <c r="B43" s="58" t="s">
        <v>354</v>
      </c>
      <c r="C43" s="81" t="s">
        <v>418</v>
      </c>
      <c r="D43" s="119">
        <v>1930225.44</v>
      </c>
      <c r="E43" s="119">
        <v>0</v>
      </c>
      <c r="F43" s="119">
        <v>0</v>
      </c>
      <c r="G43" s="119">
        <v>1930225.44</v>
      </c>
      <c r="H43" s="120"/>
    </row>
    <row r="44" spans="1:8" x14ac:dyDescent="0.3">
      <c r="A44" s="84" t="s">
        <v>420</v>
      </c>
      <c r="B44" s="58" t="s">
        <v>354</v>
      </c>
      <c r="C44" s="84" t="s">
        <v>421</v>
      </c>
      <c r="D44" s="121">
        <v>181970</v>
      </c>
      <c r="E44" s="121">
        <v>0</v>
      </c>
      <c r="F44" s="121">
        <v>0</v>
      </c>
      <c r="G44" s="121">
        <v>181970</v>
      </c>
      <c r="H44" s="122"/>
    </row>
    <row r="45" spans="1:8" x14ac:dyDescent="0.3">
      <c r="A45" s="84" t="s">
        <v>422</v>
      </c>
      <c r="B45" s="58" t="s">
        <v>354</v>
      </c>
      <c r="C45" s="84" t="s">
        <v>423</v>
      </c>
      <c r="D45" s="121">
        <v>176360.55</v>
      </c>
      <c r="E45" s="121">
        <v>0</v>
      </c>
      <c r="F45" s="121">
        <v>0</v>
      </c>
      <c r="G45" s="121">
        <v>176360.55</v>
      </c>
      <c r="H45" s="122"/>
    </row>
    <row r="46" spans="1:8" x14ac:dyDescent="0.3">
      <c r="A46" s="84" t="s">
        <v>424</v>
      </c>
      <c r="B46" s="58" t="s">
        <v>354</v>
      </c>
      <c r="C46" s="84" t="s">
        <v>425</v>
      </c>
      <c r="D46" s="121">
        <v>75546.350000000006</v>
      </c>
      <c r="E46" s="121">
        <v>0</v>
      </c>
      <c r="F46" s="121">
        <v>0</v>
      </c>
      <c r="G46" s="121">
        <v>75546.350000000006</v>
      </c>
      <c r="H46" s="122"/>
    </row>
    <row r="47" spans="1:8" x14ac:dyDescent="0.3">
      <c r="A47" s="84" t="s">
        <v>426</v>
      </c>
      <c r="B47" s="58" t="s">
        <v>354</v>
      </c>
      <c r="C47" s="84" t="s">
        <v>427</v>
      </c>
      <c r="D47" s="121">
        <v>1375269.54</v>
      </c>
      <c r="E47" s="121">
        <v>0</v>
      </c>
      <c r="F47" s="121">
        <v>0</v>
      </c>
      <c r="G47" s="121">
        <v>1375269.54</v>
      </c>
      <c r="H47" s="122"/>
    </row>
    <row r="48" spans="1:8" x14ac:dyDescent="0.3">
      <c r="A48" s="84" t="s">
        <v>428</v>
      </c>
      <c r="B48" s="58" t="s">
        <v>354</v>
      </c>
      <c r="C48" s="84" t="s">
        <v>429</v>
      </c>
      <c r="D48" s="121">
        <v>121079</v>
      </c>
      <c r="E48" s="121">
        <v>0</v>
      </c>
      <c r="F48" s="121">
        <v>0</v>
      </c>
      <c r="G48" s="121">
        <v>121079</v>
      </c>
      <c r="H48" s="122"/>
    </row>
    <row r="49" spans="1:8" x14ac:dyDescent="0.3">
      <c r="A49" s="87" t="s">
        <v>354</v>
      </c>
      <c r="B49" s="58" t="s">
        <v>354</v>
      </c>
      <c r="C49" s="87" t="s">
        <v>354</v>
      </c>
      <c r="D49" s="123"/>
      <c r="E49" s="123"/>
      <c r="F49" s="123"/>
      <c r="G49" s="123"/>
      <c r="H49" s="124"/>
    </row>
    <row r="50" spans="1:8" x14ac:dyDescent="0.3">
      <c r="A50" s="81" t="s">
        <v>430</v>
      </c>
      <c r="B50" s="58" t="s">
        <v>354</v>
      </c>
      <c r="C50" s="81" t="s">
        <v>431</v>
      </c>
      <c r="D50" s="119">
        <v>-1930225.44</v>
      </c>
      <c r="E50" s="119">
        <v>0</v>
      </c>
      <c r="F50" s="119">
        <v>0</v>
      </c>
      <c r="G50" s="119">
        <v>-1930225.44</v>
      </c>
      <c r="H50" s="120"/>
    </row>
    <row r="51" spans="1:8" x14ac:dyDescent="0.3">
      <c r="A51" s="81" t="s">
        <v>432</v>
      </c>
      <c r="B51" s="58" t="s">
        <v>354</v>
      </c>
      <c r="C51" s="81" t="s">
        <v>431</v>
      </c>
      <c r="D51" s="119">
        <v>-1930225.44</v>
      </c>
      <c r="E51" s="119">
        <v>0</v>
      </c>
      <c r="F51" s="119">
        <v>0</v>
      </c>
      <c r="G51" s="119">
        <v>-1930225.44</v>
      </c>
      <c r="H51" s="120"/>
    </row>
    <row r="52" spans="1:8" x14ac:dyDescent="0.3">
      <c r="A52" s="84" t="s">
        <v>433</v>
      </c>
      <c r="B52" s="58" t="s">
        <v>354</v>
      </c>
      <c r="C52" s="84" t="s">
        <v>434</v>
      </c>
      <c r="D52" s="121">
        <v>-176360.55</v>
      </c>
      <c r="E52" s="121">
        <v>0</v>
      </c>
      <c r="F52" s="121">
        <v>0</v>
      </c>
      <c r="G52" s="121">
        <v>-176360.55</v>
      </c>
      <c r="H52" s="122"/>
    </row>
    <row r="53" spans="1:8" x14ac:dyDescent="0.3">
      <c r="A53" s="84" t="s">
        <v>435</v>
      </c>
      <c r="B53" s="58" t="s">
        <v>354</v>
      </c>
      <c r="C53" s="84" t="s">
        <v>436</v>
      </c>
      <c r="D53" s="121">
        <v>-75546.350000000006</v>
      </c>
      <c r="E53" s="121">
        <v>0</v>
      </c>
      <c r="F53" s="121">
        <v>0</v>
      </c>
      <c r="G53" s="121">
        <v>-75546.350000000006</v>
      </c>
      <c r="H53" s="122"/>
    </row>
    <row r="54" spans="1:8" x14ac:dyDescent="0.3">
      <c r="A54" s="84" t="s">
        <v>437</v>
      </c>
      <c r="B54" s="58" t="s">
        <v>354</v>
      </c>
      <c r="C54" s="84" t="s">
        <v>438</v>
      </c>
      <c r="D54" s="121">
        <v>-1375269.54</v>
      </c>
      <c r="E54" s="121">
        <v>0</v>
      </c>
      <c r="F54" s="121">
        <v>0</v>
      </c>
      <c r="G54" s="121">
        <v>-1375269.54</v>
      </c>
      <c r="H54" s="122"/>
    </row>
    <row r="55" spans="1:8" x14ac:dyDescent="0.3">
      <c r="A55" s="84" t="s">
        <v>439</v>
      </c>
      <c r="B55" s="58" t="s">
        <v>354</v>
      </c>
      <c r="C55" s="84" t="s">
        <v>440</v>
      </c>
      <c r="D55" s="121">
        <v>-181970</v>
      </c>
      <c r="E55" s="121">
        <v>0</v>
      </c>
      <c r="F55" s="121">
        <v>0</v>
      </c>
      <c r="G55" s="121">
        <v>-181970</v>
      </c>
      <c r="H55" s="122"/>
    </row>
    <row r="56" spans="1:8" x14ac:dyDescent="0.3">
      <c r="A56" s="84" t="s">
        <v>441</v>
      </c>
      <c r="B56" s="58" t="s">
        <v>354</v>
      </c>
      <c r="C56" s="84" t="s">
        <v>442</v>
      </c>
      <c r="D56" s="121">
        <v>-121079</v>
      </c>
      <c r="E56" s="121">
        <v>0</v>
      </c>
      <c r="F56" s="121">
        <v>0</v>
      </c>
      <c r="G56" s="121">
        <v>-121079</v>
      </c>
      <c r="H56" s="122"/>
    </row>
    <row r="57" spans="1:8" x14ac:dyDescent="0.3">
      <c r="A57" s="87" t="s">
        <v>354</v>
      </c>
      <c r="B57" s="58" t="s">
        <v>354</v>
      </c>
      <c r="C57" s="87" t="s">
        <v>354</v>
      </c>
      <c r="D57" s="123"/>
      <c r="E57" s="123"/>
      <c r="F57" s="123"/>
      <c r="G57" s="123"/>
      <c r="H57" s="124"/>
    </row>
    <row r="58" spans="1:8" x14ac:dyDescent="0.3">
      <c r="A58" s="81" t="s">
        <v>443</v>
      </c>
      <c r="B58" s="58" t="s">
        <v>354</v>
      </c>
      <c r="C58" s="81" t="s">
        <v>444</v>
      </c>
      <c r="D58" s="119">
        <v>25911795.879999999</v>
      </c>
      <c r="E58" s="119">
        <v>3254358.54</v>
      </c>
      <c r="F58" s="119">
        <v>13893.82</v>
      </c>
      <c r="G58" s="119">
        <v>29152260.600000001</v>
      </c>
      <c r="H58" s="120"/>
    </row>
    <row r="59" spans="1:8" x14ac:dyDescent="0.3">
      <c r="A59" s="81" t="s">
        <v>445</v>
      </c>
      <c r="B59" s="58" t="s">
        <v>354</v>
      </c>
      <c r="C59" s="81" t="s">
        <v>444</v>
      </c>
      <c r="D59" s="119">
        <v>25911795.879999999</v>
      </c>
      <c r="E59" s="119">
        <v>3254358.54</v>
      </c>
      <c r="F59" s="119">
        <v>13893.82</v>
      </c>
      <c r="G59" s="119">
        <v>29152260.600000001</v>
      </c>
      <c r="H59" s="120"/>
    </row>
    <row r="60" spans="1:8" x14ac:dyDescent="0.3">
      <c r="A60" s="84" t="s">
        <v>446</v>
      </c>
      <c r="B60" s="58" t="s">
        <v>354</v>
      </c>
      <c r="C60" s="84" t="s">
        <v>427</v>
      </c>
      <c r="D60" s="121">
        <v>319785.2</v>
      </c>
      <c r="E60" s="121">
        <v>0</v>
      </c>
      <c r="F60" s="121">
        <v>0</v>
      </c>
      <c r="G60" s="121">
        <v>319785.2</v>
      </c>
      <c r="H60" s="122"/>
    </row>
    <row r="61" spans="1:8" x14ac:dyDescent="0.3">
      <c r="A61" s="84" t="s">
        <v>447</v>
      </c>
      <c r="B61" s="58" t="s">
        <v>354</v>
      </c>
      <c r="C61" s="84" t="s">
        <v>448</v>
      </c>
      <c r="D61" s="121">
        <v>178724.35</v>
      </c>
      <c r="E61" s="121">
        <v>0</v>
      </c>
      <c r="F61" s="121">
        <v>0</v>
      </c>
      <c r="G61" s="121">
        <v>178724.35</v>
      </c>
      <c r="H61" s="122"/>
    </row>
    <row r="62" spans="1:8" x14ac:dyDescent="0.3">
      <c r="A62" s="84" t="s">
        <v>449</v>
      </c>
      <c r="B62" s="58" t="s">
        <v>354</v>
      </c>
      <c r="C62" s="84" t="s">
        <v>450</v>
      </c>
      <c r="D62" s="121">
        <v>2371607.81</v>
      </c>
      <c r="E62" s="121">
        <v>0</v>
      </c>
      <c r="F62" s="121">
        <v>0</v>
      </c>
      <c r="G62" s="121">
        <v>2371607.81</v>
      </c>
      <c r="H62" s="122"/>
    </row>
    <row r="63" spans="1:8" x14ac:dyDescent="0.3">
      <c r="A63" s="84" t="s">
        <v>451</v>
      </c>
      <c r="B63" s="58" t="s">
        <v>354</v>
      </c>
      <c r="C63" s="84" t="s">
        <v>425</v>
      </c>
      <c r="D63" s="121">
        <v>2079795.31</v>
      </c>
      <c r="E63" s="121">
        <v>353820.45</v>
      </c>
      <c r="F63" s="121">
        <v>372.65</v>
      </c>
      <c r="G63" s="121">
        <v>2433243.11</v>
      </c>
      <c r="H63" s="122"/>
    </row>
    <row r="64" spans="1:8" x14ac:dyDescent="0.3">
      <c r="A64" s="84" t="s">
        <v>452</v>
      </c>
      <c r="B64" s="58" t="s">
        <v>354</v>
      </c>
      <c r="C64" s="84" t="s">
        <v>423</v>
      </c>
      <c r="D64" s="121">
        <v>9093859.9800000004</v>
      </c>
      <c r="E64" s="121">
        <v>904913.45</v>
      </c>
      <c r="F64" s="121">
        <v>11619.17</v>
      </c>
      <c r="G64" s="121">
        <v>9987154.2599999998</v>
      </c>
      <c r="H64" s="122"/>
    </row>
    <row r="65" spans="1:8" x14ac:dyDescent="0.3">
      <c r="A65" s="84" t="s">
        <v>453</v>
      </c>
      <c r="B65" s="58" t="s">
        <v>354</v>
      </c>
      <c r="C65" s="84" t="s">
        <v>454</v>
      </c>
      <c r="D65" s="121">
        <v>9998091.8300000001</v>
      </c>
      <c r="E65" s="121">
        <v>1795759.81</v>
      </c>
      <c r="F65" s="121">
        <v>0</v>
      </c>
      <c r="G65" s="121">
        <v>11793851.640000001</v>
      </c>
      <c r="H65" s="122"/>
    </row>
    <row r="66" spans="1:8" x14ac:dyDescent="0.3">
      <c r="A66" s="84" t="s">
        <v>455</v>
      </c>
      <c r="B66" s="58" t="s">
        <v>354</v>
      </c>
      <c r="C66" s="84" t="s">
        <v>456</v>
      </c>
      <c r="D66" s="121">
        <v>1425147.62</v>
      </c>
      <c r="E66" s="121">
        <v>199864.83</v>
      </c>
      <c r="F66" s="121">
        <v>1577</v>
      </c>
      <c r="G66" s="121">
        <v>1623435.45</v>
      </c>
      <c r="H66" s="122"/>
    </row>
    <row r="67" spans="1:8" x14ac:dyDescent="0.3">
      <c r="A67" s="84" t="s">
        <v>457</v>
      </c>
      <c r="B67" s="58" t="s">
        <v>354</v>
      </c>
      <c r="C67" s="84" t="s">
        <v>458</v>
      </c>
      <c r="D67" s="121">
        <v>104202.72</v>
      </c>
      <c r="E67" s="121">
        <v>0</v>
      </c>
      <c r="F67" s="121">
        <v>0</v>
      </c>
      <c r="G67" s="121">
        <v>104202.72</v>
      </c>
      <c r="H67" s="122"/>
    </row>
    <row r="68" spans="1:8" x14ac:dyDescent="0.3">
      <c r="A68" s="84" t="s">
        <v>459</v>
      </c>
      <c r="B68" s="58" t="s">
        <v>354</v>
      </c>
      <c r="C68" s="84" t="s">
        <v>421</v>
      </c>
      <c r="D68" s="121">
        <v>280685.06</v>
      </c>
      <c r="E68" s="121">
        <v>0</v>
      </c>
      <c r="F68" s="121">
        <v>325</v>
      </c>
      <c r="G68" s="121">
        <v>280360.06</v>
      </c>
      <c r="H68" s="122"/>
    </row>
    <row r="69" spans="1:8" x14ac:dyDescent="0.3">
      <c r="A69" s="84" t="s">
        <v>460</v>
      </c>
      <c r="B69" s="58" t="s">
        <v>354</v>
      </c>
      <c r="C69" s="84" t="s">
        <v>461</v>
      </c>
      <c r="D69" s="121">
        <v>59896</v>
      </c>
      <c r="E69" s="121">
        <v>0</v>
      </c>
      <c r="F69" s="121">
        <v>0</v>
      </c>
      <c r="G69" s="121">
        <v>59896</v>
      </c>
      <c r="H69" s="122"/>
    </row>
    <row r="70" spans="1:8" x14ac:dyDescent="0.3">
      <c r="A70" s="84"/>
      <c r="B70" s="58"/>
      <c r="C70" s="84"/>
      <c r="D70" s="121"/>
      <c r="E70" s="121"/>
      <c r="F70" s="121"/>
      <c r="G70" s="121"/>
      <c r="H70" s="122"/>
    </row>
    <row r="71" spans="1:8" x14ac:dyDescent="0.3">
      <c r="A71" s="81" t="s">
        <v>464</v>
      </c>
      <c r="B71" s="58" t="s">
        <v>354</v>
      </c>
      <c r="C71" s="81" t="s">
        <v>465</v>
      </c>
      <c r="D71" s="119">
        <v>-15787475.130000001</v>
      </c>
      <c r="E71" s="119">
        <v>6481.8</v>
      </c>
      <c r="F71" s="119">
        <v>261026.87</v>
      </c>
      <c r="G71" s="119">
        <v>-16042020.199999999</v>
      </c>
      <c r="H71" s="120"/>
    </row>
    <row r="72" spans="1:8" x14ac:dyDescent="0.3">
      <c r="A72" s="81" t="s">
        <v>466</v>
      </c>
      <c r="B72" s="58" t="s">
        <v>354</v>
      </c>
      <c r="C72" s="81" t="s">
        <v>465</v>
      </c>
      <c r="D72" s="119">
        <v>-15787475.130000001</v>
      </c>
      <c r="E72" s="119">
        <v>6481.8</v>
      </c>
      <c r="F72" s="119">
        <v>261026.87</v>
      </c>
      <c r="G72" s="119">
        <v>-16042020.199999999</v>
      </c>
      <c r="H72" s="120"/>
    </row>
    <row r="73" spans="1:8" x14ac:dyDescent="0.3">
      <c r="A73" s="84" t="s">
        <v>467</v>
      </c>
      <c r="B73" s="58" t="s">
        <v>354</v>
      </c>
      <c r="C73" s="84" t="s">
        <v>468</v>
      </c>
      <c r="D73" s="121">
        <v>-2371607.81</v>
      </c>
      <c r="E73" s="121">
        <v>0</v>
      </c>
      <c r="F73" s="121">
        <v>0</v>
      </c>
      <c r="G73" s="121">
        <v>-2371607.81</v>
      </c>
      <c r="H73" s="122"/>
    </row>
    <row r="74" spans="1:8" x14ac:dyDescent="0.3">
      <c r="A74" s="84" t="s">
        <v>469</v>
      </c>
      <c r="B74" s="58" t="s">
        <v>354</v>
      </c>
      <c r="C74" s="84" t="s">
        <v>434</v>
      </c>
      <c r="D74" s="121">
        <v>-2677973.11</v>
      </c>
      <c r="E74" s="121">
        <v>4221.1099999999997</v>
      </c>
      <c r="F74" s="121">
        <v>78319.61</v>
      </c>
      <c r="G74" s="121">
        <v>-2752071.61</v>
      </c>
      <c r="H74" s="122"/>
    </row>
    <row r="75" spans="1:8" x14ac:dyDescent="0.3">
      <c r="A75" s="84" t="s">
        <v>470</v>
      </c>
      <c r="B75" s="58" t="s">
        <v>354</v>
      </c>
      <c r="C75" s="84" t="s">
        <v>436</v>
      </c>
      <c r="D75" s="121">
        <v>-1334906.6399999999</v>
      </c>
      <c r="E75" s="121">
        <v>358.69</v>
      </c>
      <c r="F75" s="121">
        <v>11534.4</v>
      </c>
      <c r="G75" s="121">
        <v>-1346082.35</v>
      </c>
      <c r="H75" s="122"/>
    </row>
    <row r="76" spans="1:8" x14ac:dyDescent="0.3">
      <c r="A76" s="84" t="s">
        <v>471</v>
      </c>
      <c r="B76" s="58" t="s">
        <v>354</v>
      </c>
      <c r="C76" s="84" t="s">
        <v>438</v>
      </c>
      <c r="D76" s="121">
        <v>-319785.2</v>
      </c>
      <c r="E76" s="121">
        <v>0</v>
      </c>
      <c r="F76" s="121">
        <v>0</v>
      </c>
      <c r="G76" s="121">
        <v>-319785.2</v>
      </c>
      <c r="H76" s="122"/>
    </row>
    <row r="77" spans="1:8" x14ac:dyDescent="0.3">
      <c r="A77" s="84" t="s">
        <v>472</v>
      </c>
      <c r="B77" s="58" t="s">
        <v>354</v>
      </c>
      <c r="C77" s="84" t="s">
        <v>473</v>
      </c>
      <c r="D77" s="121">
        <v>-796060.38</v>
      </c>
      <c r="E77" s="121">
        <v>1577</v>
      </c>
      <c r="F77" s="121">
        <v>12971.14</v>
      </c>
      <c r="G77" s="121">
        <v>-807454.52</v>
      </c>
      <c r="H77" s="122"/>
    </row>
    <row r="78" spans="1:8" x14ac:dyDescent="0.3">
      <c r="A78" s="84" t="s">
        <v>474</v>
      </c>
      <c r="B78" s="58" t="s">
        <v>354</v>
      </c>
      <c r="C78" s="84" t="s">
        <v>475</v>
      </c>
      <c r="D78" s="121">
        <v>-83401.789999999994</v>
      </c>
      <c r="E78" s="121">
        <v>0</v>
      </c>
      <c r="F78" s="121">
        <v>773.56</v>
      </c>
      <c r="G78" s="121">
        <v>-84175.35</v>
      </c>
      <c r="H78" s="122"/>
    </row>
    <row r="79" spans="1:8" x14ac:dyDescent="0.3">
      <c r="A79" s="84" t="s">
        <v>476</v>
      </c>
      <c r="B79" s="58" t="s">
        <v>354</v>
      </c>
      <c r="C79" s="84" t="s">
        <v>477</v>
      </c>
      <c r="D79" s="121">
        <v>-7759701.0700000003</v>
      </c>
      <c r="E79" s="121">
        <v>0</v>
      </c>
      <c r="F79" s="121">
        <v>156003.01</v>
      </c>
      <c r="G79" s="121">
        <v>-7915704.0800000001</v>
      </c>
      <c r="H79" s="122"/>
    </row>
    <row r="80" spans="1:8" x14ac:dyDescent="0.3">
      <c r="A80" s="84" t="s">
        <v>478</v>
      </c>
      <c r="B80" s="58" t="s">
        <v>354</v>
      </c>
      <c r="C80" s="84" t="s">
        <v>479</v>
      </c>
      <c r="D80" s="121">
        <v>-157547.82999999999</v>
      </c>
      <c r="E80" s="121">
        <v>0</v>
      </c>
      <c r="F80" s="121">
        <v>734.07</v>
      </c>
      <c r="G80" s="121">
        <v>-158281.9</v>
      </c>
      <c r="H80" s="122"/>
    </row>
    <row r="81" spans="1:8" x14ac:dyDescent="0.3">
      <c r="A81" s="84" t="s">
        <v>480</v>
      </c>
      <c r="B81" s="58" t="s">
        <v>354</v>
      </c>
      <c r="C81" s="84" t="s">
        <v>440</v>
      </c>
      <c r="D81" s="121">
        <v>-274171.71999999997</v>
      </c>
      <c r="E81" s="121">
        <v>325</v>
      </c>
      <c r="F81" s="121">
        <v>325.49</v>
      </c>
      <c r="G81" s="121">
        <v>-274172.21000000002</v>
      </c>
      <c r="H81" s="122"/>
    </row>
    <row r="82" spans="1:8" x14ac:dyDescent="0.3">
      <c r="A82" s="84" t="s">
        <v>481</v>
      </c>
      <c r="B82" s="58" t="s">
        <v>354</v>
      </c>
      <c r="C82" s="84" t="s">
        <v>482</v>
      </c>
      <c r="D82" s="121">
        <v>-12319.58</v>
      </c>
      <c r="E82" s="121">
        <v>0</v>
      </c>
      <c r="F82" s="121">
        <v>365.59</v>
      </c>
      <c r="G82" s="121">
        <v>-12685.17</v>
      </c>
      <c r="H82" s="122"/>
    </row>
    <row r="83" spans="1:8" x14ac:dyDescent="0.3">
      <c r="A83" s="87" t="s">
        <v>354</v>
      </c>
      <c r="B83" s="58" t="s">
        <v>354</v>
      </c>
      <c r="C83" s="87" t="s">
        <v>354</v>
      </c>
      <c r="D83" s="123"/>
      <c r="E83" s="123"/>
      <c r="F83" s="123"/>
      <c r="G83" s="123"/>
      <c r="H83" s="124"/>
    </row>
    <row r="84" spans="1:8" x14ac:dyDescent="0.3">
      <c r="A84" s="81" t="s">
        <v>483</v>
      </c>
      <c r="B84" s="58" t="s">
        <v>354</v>
      </c>
      <c r="C84" s="81" t="s">
        <v>484</v>
      </c>
      <c r="D84" s="119">
        <v>241784.76</v>
      </c>
      <c r="E84" s="119">
        <v>0</v>
      </c>
      <c r="F84" s="119">
        <v>0</v>
      </c>
      <c r="G84" s="119">
        <v>241784.76</v>
      </c>
      <c r="H84" s="120"/>
    </row>
    <row r="85" spans="1:8" x14ac:dyDescent="0.3">
      <c r="A85" s="81" t="s">
        <v>485</v>
      </c>
      <c r="B85" s="58" t="s">
        <v>354</v>
      </c>
      <c r="C85" s="81" t="s">
        <v>484</v>
      </c>
      <c r="D85" s="119">
        <v>241784.76</v>
      </c>
      <c r="E85" s="119">
        <v>0</v>
      </c>
      <c r="F85" s="119">
        <v>0</v>
      </c>
      <c r="G85" s="119">
        <v>241784.76</v>
      </c>
      <c r="H85" s="120"/>
    </row>
    <row r="86" spans="1:8" x14ac:dyDescent="0.3">
      <c r="A86" s="84" t="s">
        <v>486</v>
      </c>
      <c r="B86" s="58" t="s">
        <v>354</v>
      </c>
      <c r="C86" s="84" t="s">
        <v>487</v>
      </c>
      <c r="D86" s="121">
        <v>241784.76</v>
      </c>
      <c r="E86" s="121">
        <v>0</v>
      </c>
      <c r="F86" s="121">
        <v>0</v>
      </c>
      <c r="G86" s="121">
        <v>241784.76</v>
      </c>
      <c r="H86" s="122"/>
    </row>
    <row r="87" spans="1:8" x14ac:dyDescent="0.3">
      <c r="A87" s="87" t="s">
        <v>354</v>
      </c>
      <c r="B87" s="58" t="s">
        <v>354</v>
      </c>
      <c r="C87" s="87" t="s">
        <v>354</v>
      </c>
      <c r="D87" s="123"/>
      <c r="E87" s="123"/>
      <c r="F87" s="123"/>
      <c r="G87" s="123"/>
      <c r="H87" s="124"/>
    </row>
    <row r="88" spans="1:8" x14ac:dyDescent="0.3">
      <c r="A88" s="81" t="s">
        <v>488</v>
      </c>
      <c r="B88" s="58" t="s">
        <v>354</v>
      </c>
      <c r="C88" s="81" t="s">
        <v>489</v>
      </c>
      <c r="D88" s="119">
        <v>-197984.72</v>
      </c>
      <c r="E88" s="119">
        <v>0</v>
      </c>
      <c r="F88" s="119">
        <v>794.07</v>
      </c>
      <c r="G88" s="119">
        <v>-198778.79</v>
      </c>
      <c r="H88" s="120"/>
    </row>
    <row r="89" spans="1:8" x14ac:dyDescent="0.3">
      <c r="A89" s="81" t="s">
        <v>490</v>
      </c>
      <c r="B89" s="58" t="s">
        <v>354</v>
      </c>
      <c r="C89" s="81" t="s">
        <v>491</v>
      </c>
      <c r="D89" s="119">
        <v>-197984.72</v>
      </c>
      <c r="E89" s="119">
        <v>0</v>
      </c>
      <c r="F89" s="119">
        <v>794.07</v>
      </c>
      <c r="G89" s="119">
        <v>-198778.79</v>
      </c>
      <c r="H89" s="120"/>
    </row>
    <row r="90" spans="1:8" x14ac:dyDescent="0.3">
      <c r="A90" s="84" t="s">
        <v>492</v>
      </c>
      <c r="B90" s="58" t="s">
        <v>354</v>
      </c>
      <c r="C90" s="84" t="s">
        <v>493</v>
      </c>
      <c r="D90" s="121">
        <v>-197984.72</v>
      </c>
      <c r="E90" s="121">
        <v>0</v>
      </c>
      <c r="F90" s="121">
        <v>794.07</v>
      </c>
      <c r="G90" s="121">
        <v>-198778.79</v>
      </c>
      <c r="H90" s="122"/>
    </row>
    <row r="91" spans="1:8" x14ac:dyDescent="0.3">
      <c r="A91" s="81" t="s">
        <v>354</v>
      </c>
      <c r="B91" s="58" t="s">
        <v>354</v>
      </c>
      <c r="C91" s="81" t="s">
        <v>354</v>
      </c>
      <c r="D91" s="125"/>
      <c r="E91" s="125"/>
      <c r="F91" s="125"/>
      <c r="G91" s="125"/>
      <c r="H91" s="126"/>
    </row>
    <row r="92" spans="1:8" x14ac:dyDescent="0.3">
      <c r="A92" s="81" t="s">
        <v>54</v>
      </c>
      <c r="B92" s="81" t="s">
        <v>494</v>
      </c>
      <c r="C92" s="82"/>
      <c r="D92" s="119">
        <v>42300609.280000001</v>
      </c>
      <c r="E92" s="119">
        <v>20976781.629999999</v>
      </c>
      <c r="F92" s="119">
        <v>23780776.75</v>
      </c>
      <c r="G92" s="119">
        <v>45104604.399999999</v>
      </c>
      <c r="H92" s="120"/>
    </row>
    <row r="93" spans="1:8" x14ac:dyDescent="0.3">
      <c r="A93" s="81" t="s">
        <v>495</v>
      </c>
      <c r="B93" s="58" t="s">
        <v>354</v>
      </c>
      <c r="C93" s="81" t="s">
        <v>496</v>
      </c>
      <c r="D93" s="119">
        <v>31750640.030000001</v>
      </c>
      <c r="E93" s="119">
        <v>20976469.609999999</v>
      </c>
      <c r="F93" s="119">
        <v>20793741.940000001</v>
      </c>
      <c r="G93" s="119">
        <v>31567912.359999999</v>
      </c>
      <c r="H93" s="120"/>
    </row>
    <row r="94" spans="1:8" x14ac:dyDescent="0.3">
      <c r="A94" s="81" t="s">
        <v>497</v>
      </c>
      <c r="B94" s="58" t="s">
        <v>354</v>
      </c>
      <c r="C94" s="81" t="s">
        <v>498</v>
      </c>
      <c r="D94" s="119">
        <v>10484692.26</v>
      </c>
      <c r="E94" s="119">
        <v>13151841.109999999</v>
      </c>
      <c r="F94" s="119">
        <v>12451467.689999999</v>
      </c>
      <c r="G94" s="119">
        <v>9784318.8399999999</v>
      </c>
      <c r="H94" s="120"/>
    </row>
    <row r="95" spans="1:8" x14ac:dyDescent="0.3">
      <c r="A95" s="81" t="s">
        <v>499</v>
      </c>
      <c r="B95" s="58" t="s">
        <v>354</v>
      </c>
      <c r="C95" s="81" t="s">
        <v>500</v>
      </c>
      <c r="D95" s="119">
        <v>4119099.91</v>
      </c>
      <c r="E95" s="119">
        <v>6345411.5700000003</v>
      </c>
      <c r="F95" s="119">
        <v>6729278.4500000002</v>
      </c>
      <c r="G95" s="119">
        <v>4502966.79</v>
      </c>
      <c r="H95" s="120"/>
    </row>
    <row r="96" spans="1:8" x14ac:dyDescent="0.3">
      <c r="A96" s="81" t="s">
        <v>501</v>
      </c>
      <c r="B96" s="58" t="s">
        <v>354</v>
      </c>
      <c r="C96" s="81" t="s">
        <v>500</v>
      </c>
      <c r="D96" s="119">
        <v>4119099.91</v>
      </c>
      <c r="E96" s="119">
        <v>6345411.5700000003</v>
      </c>
      <c r="F96" s="119">
        <v>6729278.4500000002</v>
      </c>
      <c r="G96" s="119">
        <v>4502966.79</v>
      </c>
      <c r="H96" s="120"/>
    </row>
    <row r="97" spans="1:8" x14ac:dyDescent="0.3">
      <c r="A97" s="84" t="s">
        <v>502</v>
      </c>
      <c r="B97" s="58" t="s">
        <v>354</v>
      </c>
      <c r="C97" s="84" t="s">
        <v>503</v>
      </c>
      <c r="D97" s="121">
        <v>606.19000000000005</v>
      </c>
      <c r="E97" s="121">
        <v>1831852.27</v>
      </c>
      <c r="F97" s="121">
        <v>1832003.82</v>
      </c>
      <c r="G97" s="121">
        <v>757.74</v>
      </c>
      <c r="H97" s="122"/>
    </row>
    <row r="98" spans="1:8" x14ac:dyDescent="0.3">
      <c r="A98" s="84" t="s">
        <v>504</v>
      </c>
      <c r="B98" s="58" t="s">
        <v>354</v>
      </c>
      <c r="C98" s="84" t="s">
        <v>505</v>
      </c>
      <c r="D98" s="121">
        <v>2685102.64</v>
      </c>
      <c r="E98" s="121">
        <v>2685102.64</v>
      </c>
      <c r="F98" s="121">
        <v>2856605.87</v>
      </c>
      <c r="G98" s="121">
        <v>2856605.87</v>
      </c>
      <c r="H98" s="122"/>
    </row>
    <row r="99" spans="1:8" x14ac:dyDescent="0.3">
      <c r="A99" s="84" t="s">
        <v>506</v>
      </c>
      <c r="B99" s="58" t="s">
        <v>354</v>
      </c>
      <c r="C99" s="84" t="s">
        <v>507</v>
      </c>
      <c r="D99" s="121">
        <v>1262356.68</v>
      </c>
      <c r="E99" s="121">
        <v>1262356.68</v>
      </c>
      <c r="F99" s="121">
        <v>1454974.2</v>
      </c>
      <c r="G99" s="121">
        <v>1454974.2</v>
      </c>
      <c r="H99" s="122"/>
    </row>
    <row r="100" spans="1:8" x14ac:dyDescent="0.3">
      <c r="A100" s="84" t="s">
        <v>508</v>
      </c>
      <c r="B100" s="58" t="s">
        <v>354</v>
      </c>
      <c r="C100" s="84" t="s">
        <v>509</v>
      </c>
      <c r="D100" s="121">
        <v>0</v>
      </c>
      <c r="E100" s="121">
        <v>5585.37</v>
      </c>
      <c r="F100" s="121">
        <v>5585.37</v>
      </c>
      <c r="G100" s="121">
        <v>0</v>
      </c>
      <c r="H100" s="122"/>
    </row>
    <row r="101" spans="1:8" x14ac:dyDescent="0.3">
      <c r="A101" s="84" t="s">
        <v>510</v>
      </c>
      <c r="B101" s="58" t="s">
        <v>354</v>
      </c>
      <c r="C101" s="84" t="s">
        <v>511</v>
      </c>
      <c r="D101" s="121">
        <v>0</v>
      </c>
      <c r="E101" s="121">
        <v>33224.99</v>
      </c>
      <c r="F101" s="121">
        <v>33224.99</v>
      </c>
      <c r="G101" s="121">
        <v>0</v>
      </c>
      <c r="H101" s="122"/>
    </row>
    <row r="102" spans="1:8" x14ac:dyDescent="0.3">
      <c r="A102" s="84" t="s">
        <v>514</v>
      </c>
      <c r="B102" s="58" t="s">
        <v>354</v>
      </c>
      <c r="C102" s="84" t="s">
        <v>515</v>
      </c>
      <c r="D102" s="121">
        <v>171034.4</v>
      </c>
      <c r="E102" s="121">
        <v>527289.62</v>
      </c>
      <c r="F102" s="121">
        <v>546884.19999999995</v>
      </c>
      <c r="G102" s="121">
        <v>190628.98</v>
      </c>
      <c r="H102" s="122"/>
    </row>
    <row r="103" spans="1:8" x14ac:dyDescent="0.3">
      <c r="A103" s="87" t="s">
        <v>354</v>
      </c>
      <c r="B103" s="58" t="s">
        <v>354</v>
      </c>
      <c r="C103" s="87" t="s">
        <v>354</v>
      </c>
      <c r="D103" s="123"/>
      <c r="E103" s="123"/>
      <c r="F103" s="123"/>
      <c r="G103" s="123"/>
      <c r="H103" s="124"/>
    </row>
    <row r="104" spans="1:8" x14ac:dyDescent="0.3">
      <c r="A104" s="81" t="s">
        <v>516</v>
      </c>
      <c r="B104" s="58" t="s">
        <v>354</v>
      </c>
      <c r="C104" s="81" t="s">
        <v>517</v>
      </c>
      <c r="D104" s="119">
        <v>696157.48</v>
      </c>
      <c r="E104" s="119">
        <v>704608.8</v>
      </c>
      <c r="F104" s="119">
        <v>817991.46</v>
      </c>
      <c r="G104" s="119">
        <v>809540.14</v>
      </c>
      <c r="H104" s="120"/>
    </row>
    <row r="105" spans="1:8" x14ac:dyDescent="0.3">
      <c r="A105" s="81" t="s">
        <v>518</v>
      </c>
      <c r="B105" s="58" t="s">
        <v>354</v>
      </c>
      <c r="C105" s="81" t="s">
        <v>517</v>
      </c>
      <c r="D105" s="119">
        <v>696157.48</v>
      </c>
      <c r="E105" s="119">
        <v>704608.8</v>
      </c>
      <c r="F105" s="119">
        <v>817991.46</v>
      </c>
      <c r="G105" s="119">
        <v>809540.14</v>
      </c>
      <c r="H105" s="120"/>
    </row>
    <row r="106" spans="1:8" x14ac:dyDescent="0.3">
      <c r="A106" s="84" t="s">
        <v>519</v>
      </c>
      <c r="B106" s="58" t="s">
        <v>354</v>
      </c>
      <c r="C106" s="84" t="s">
        <v>520</v>
      </c>
      <c r="D106" s="121">
        <v>550267.68000000005</v>
      </c>
      <c r="E106" s="121">
        <v>558677.39</v>
      </c>
      <c r="F106" s="121">
        <v>643580.65</v>
      </c>
      <c r="G106" s="121">
        <v>635170.93999999994</v>
      </c>
      <c r="H106" s="122"/>
    </row>
    <row r="107" spans="1:8" x14ac:dyDescent="0.3">
      <c r="A107" s="84" t="s">
        <v>521</v>
      </c>
      <c r="B107" s="58" t="s">
        <v>354</v>
      </c>
      <c r="C107" s="84" t="s">
        <v>522</v>
      </c>
      <c r="D107" s="121">
        <v>124554.32</v>
      </c>
      <c r="E107" s="121">
        <v>124554.32</v>
      </c>
      <c r="F107" s="121">
        <v>142386.88</v>
      </c>
      <c r="G107" s="121">
        <v>142386.88</v>
      </c>
      <c r="H107" s="122"/>
    </row>
    <row r="108" spans="1:8" x14ac:dyDescent="0.3">
      <c r="A108" s="84" t="s">
        <v>1012</v>
      </c>
      <c r="B108" s="58" t="s">
        <v>354</v>
      </c>
      <c r="C108" s="84" t="s">
        <v>1013</v>
      </c>
      <c r="D108" s="121">
        <v>0</v>
      </c>
      <c r="E108" s="121">
        <v>0</v>
      </c>
      <c r="F108" s="121">
        <v>279.89</v>
      </c>
      <c r="G108" s="121">
        <v>279.89</v>
      </c>
      <c r="H108" s="122"/>
    </row>
    <row r="109" spans="1:8" x14ac:dyDescent="0.3">
      <c r="A109" s="84" t="s">
        <v>523</v>
      </c>
      <c r="B109" s="58" t="s">
        <v>354</v>
      </c>
      <c r="C109" s="84" t="s">
        <v>524</v>
      </c>
      <c r="D109" s="121">
        <v>15345.49</v>
      </c>
      <c r="E109" s="121">
        <v>15345.49</v>
      </c>
      <c r="F109" s="121">
        <v>17660.64</v>
      </c>
      <c r="G109" s="121">
        <v>17660.64</v>
      </c>
      <c r="H109" s="122"/>
    </row>
    <row r="110" spans="1:8" x14ac:dyDescent="0.3">
      <c r="A110" s="84" t="s">
        <v>525</v>
      </c>
      <c r="B110" s="58" t="s">
        <v>354</v>
      </c>
      <c r="C110" s="84" t="s">
        <v>526</v>
      </c>
      <c r="D110" s="121">
        <v>5989.99</v>
      </c>
      <c r="E110" s="121">
        <v>6031.6</v>
      </c>
      <c r="F110" s="121">
        <v>14083.4</v>
      </c>
      <c r="G110" s="121">
        <v>14041.79</v>
      </c>
      <c r="H110" s="122"/>
    </row>
    <row r="111" spans="1:8" x14ac:dyDescent="0.3">
      <c r="A111" s="87" t="s">
        <v>354</v>
      </c>
      <c r="B111" s="58" t="s">
        <v>354</v>
      </c>
      <c r="C111" s="87" t="s">
        <v>354</v>
      </c>
      <c r="D111" s="123"/>
      <c r="E111" s="123"/>
      <c r="F111" s="123"/>
      <c r="G111" s="123"/>
      <c r="H111" s="124"/>
    </row>
    <row r="112" spans="1:8" x14ac:dyDescent="0.3">
      <c r="A112" s="81" t="s">
        <v>527</v>
      </c>
      <c r="B112" s="58" t="s">
        <v>354</v>
      </c>
      <c r="C112" s="81" t="s">
        <v>528</v>
      </c>
      <c r="D112" s="119">
        <v>372748.44</v>
      </c>
      <c r="E112" s="119">
        <v>332888.84999999998</v>
      </c>
      <c r="F112" s="119">
        <v>390518.65</v>
      </c>
      <c r="G112" s="119">
        <v>430378.23999999999</v>
      </c>
      <c r="H112" s="120"/>
    </row>
    <row r="113" spans="1:8" x14ac:dyDescent="0.3">
      <c r="A113" s="81" t="s">
        <v>529</v>
      </c>
      <c r="B113" s="58" t="s">
        <v>354</v>
      </c>
      <c r="C113" s="81" t="s">
        <v>528</v>
      </c>
      <c r="D113" s="119">
        <v>372748.44</v>
      </c>
      <c r="E113" s="119">
        <v>332888.84999999998</v>
      </c>
      <c r="F113" s="119">
        <v>390518.65</v>
      </c>
      <c r="G113" s="119">
        <v>430378.23999999999</v>
      </c>
      <c r="H113" s="120"/>
    </row>
    <row r="114" spans="1:8" x14ac:dyDescent="0.3">
      <c r="A114" s="84" t="s">
        <v>530</v>
      </c>
      <c r="B114" s="58" t="s">
        <v>354</v>
      </c>
      <c r="C114" s="84" t="s">
        <v>531</v>
      </c>
      <c r="D114" s="121">
        <v>106997.6</v>
      </c>
      <c r="E114" s="121">
        <v>107439.31</v>
      </c>
      <c r="F114" s="121">
        <v>140254.46</v>
      </c>
      <c r="G114" s="121">
        <v>139812.75</v>
      </c>
      <c r="H114" s="122"/>
    </row>
    <row r="115" spans="1:8" x14ac:dyDescent="0.3">
      <c r="A115" s="84" t="s">
        <v>532</v>
      </c>
      <c r="B115" s="58" t="s">
        <v>354</v>
      </c>
      <c r="C115" s="84" t="s">
        <v>533</v>
      </c>
      <c r="D115" s="121">
        <v>0</v>
      </c>
      <c r="E115" s="121">
        <v>0</v>
      </c>
      <c r="F115" s="121">
        <v>530.25</v>
      </c>
      <c r="G115" s="121">
        <v>530.25</v>
      </c>
      <c r="H115" s="122"/>
    </row>
    <row r="116" spans="1:8" x14ac:dyDescent="0.3">
      <c r="A116" s="84" t="s">
        <v>534</v>
      </c>
      <c r="B116" s="58" t="s">
        <v>354</v>
      </c>
      <c r="C116" s="84" t="s">
        <v>535</v>
      </c>
      <c r="D116" s="121">
        <v>10498.41</v>
      </c>
      <c r="E116" s="121">
        <v>10571.29</v>
      </c>
      <c r="F116" s="121">
        <v>5346.99</v>
      </c>
      <c r="G116" s="121">
        <v>5274.11</v>
      </c>
      <c r="H116" s="122"/>
    </row>
    <row r="117" spans="1:8" x14ac:dyDescent="0.3">
      <c r="A117" s="84" t="s">
        <v>536</v>
      </c>
      <c r="B117" s="58" t="s">
        <v>354</v>
      </c>
      <c r="C117" s="84" t="s">
        <v>537</v>
      </c>
      <c r="D117" s="121">
        <v>62032.34</v>
      </c>
      <c r="E117" s="121">
        <v>21658.02</v>
      </c>
      <c r="F117" s="121">
        <v>23541.71</v>
      </c>
      <c r="G117" s="121">
        <v>63916.03</v>
      </c>
      <c r="H117" s="122"/>
    </row>
    <row r="118" spans="1:8" x14ac:dyDescent="0.3">
      <c r="A118" s="84" t="s">
        <v>538</v>
      </c>
      <c r="B118" s="58" t="s">
        <v>354</v>
      </c>
      <c r="C118" s="84" t="s">
        <v>539</v>
      </c>
      <c r="D118" s="121">
        <v>123030.97</v>
      </c>
      <c r="E118" s="121">
        <v>123030.97</v>
      </c>
      <c r="F118" s="121">
        <v>140133.01</v>
      </c>
      <c r="G118" s="121">
        <v>140133.01</v>
      </c>
      <c r="H118" s="122"/>
    </row>
    <row r="119" spans="1:8" x14ac:dyDescent="0.3">
      <c r="A119" s="84" t="s">
        <v>540</v>
      </c>
      <c r="B119" s="58" t="s">
        <v>354</v>
      </c>
      <c r="C119" s="84" t="s">
        <v>541</v>
      </c>
      <c r="D119" s="121">
        <v>56194.05</v>
      </c>
      <c r="E119" s="121">
        <v>56194.05</v>
      </c>
      <c r="F119" s="121">
        <v>66069.070000000007</v>
      </c>
      <c r="G119" s="121">
        <v>66069.070000000007</v>
      </c>
      <c r="H119" s="122"/>
    </row>
    <row r="120" spans="1:8" x14ac:dyDescent="0.3">
      <c r="A120" s="84" t="s">
        <v>542</v>
      </c>
      <c r="B120" s="58" t="s">
        <v>354</v>
      </c>
      <c r="C120" s="84" t="s">
        <v>543</v>
      </c>
      <c r="D120" s="121">
        <v>729.86</v>
      </c>
      <c r="E120" s="121">
        <v>730</v>
      </c>
      <c r="F120" s="121">
        <v>2009.33</v>
      </c>
      <c r="G120" s="121">
        <v>2009.19</v>
      </c>
      <c r="H120" s="122"/>
    </row>
    <row r="121" spans="1:8" x14ac:dyDescent="0.3">
      <c r="A121" s="84" t="s">
        <v>544</v>
      </c>
      <c r="B121" s="58" t="s">
        <v>354</v>
      </c>
      <c r="C121" s="84" t="s">
        <v>545</v>
      </c>
      <c r="D121" s="121">
        <v>13265.21</v>
      </c>
      <c r="E121" s="121">
        <v>13265.21</v>
      </c>
      <c r="F121" s="121">
        <v>12633.83</v>
      </c>
      <c r="G121" s="121">
        <v>12633.83</v>
      </c>
      <c r="H121" s="122"/>
    </row>
    <row r="122" spans="1:8" x14ac:dyDescent="0.3">
      <c r="A122" s="87" t="s">
        <v>354</v>
      </c>
      <c r="B122" s="58" t="s">
        <v>354</v>
      </c>
      <c r="C122" s="87" t="s">
        <v>354</v>
      </c>
      <c r="D122" s="123"/>
      <c r="E122" s="123"/>
      <c r="F122" s="123"/>
      <c r="G122" s="123"/>
      <c r="H122" s="124"/>
    </row>
    <row r="123" spans="1:8" x14ac:dyDescent="0.3">
      <c r="A123" s="81" t="s">
        <v>546</v>
      </c>
      <c r="B123" s="58" t="s">
        <v>354</v>
      </c>
      <c r="C123" s="81" t="s">
        <v>547</v>
      </c>
      <c r="D123" s="119">
        <v>5296686.43</v>
      </c>
      <c r="E123" s="119">
        <v>5768931.8899999997</v>
      </c>
      <c r="F123" s="119">
        <v>4513679.13</v>
      </c>
      <c r="G123" s="119">
        <v>4041433.67</v>
      </c>
      <c r="H123" s="120"/>
    </row>
    <row r="124" spans="1:8" x14ac:dyDescent="0.3">
      <c r="A124" s="81" t="s">
        <v>548</v>
      </c>
      <c r="B124" s="58" t="s">
        <v>354</v>
      </c>
      <c r="C124" s="81" t="s">
        <v>547</v>
      </c>
      <c r="D124" s="119">
        <v>5296686.43</v>
      </c>
      <c r="E124" s="119">
        <v>5768931.8899999997</v>
      </c>
      <c r="F124" s="119">
        <v>4513679.13</v>
      </c>
      <c r="G124" s="119">
        <v>4041433.67</v>
      </c>
      <c r="H124" s="120"/>
    </row>
    <row r="125" spans="1:8" x14ac:dyDescent="0.3">
      <c r="A125" s="84" t="s">
        <v>549</v>
      </c>
      <c r="B125" s="58" t="s">
        <v>354</v>
      </c>
      <c r="C125" s="84" t="s">
        <v>550</v>
      </c>
      <c r="D125" s="121">
        <v>5296686.43</v>
      </c>
      <c r="E125" s="121">
        <v>5768931.8899999997</v>
      </c>
      <c r="F125" s="121">
        <v>4513679.13</v>
      </c>
      <c r="G125" s="121">
        <v>4041433.67</v>
      </c>
      <c r="H125" s="122"/>
    </row>
    <row r="126" spans="1:8" x14ac:dyDescent="0.3">
      <c r="A126" s="87" t="s">
        <v>354</v>
      </c>
      <c r="B126" s="58" t="s">
        <v>354</v>
      </c>
      <c r="C126" s="87" t="s">
        <v>354</v>
      </c>
      <c r="D126" s="123"/>
      <c r="E126" s="123"/>
      <c r="F126" s="123"/>
      <c r="G126" s="123"/>
      <c r="H126" s="124"/>
    </row>
    <row r="127" spans="1:8" x14ac:dyDescent="0.3">
      <c r="A127" s="81" t="s">
        <v>554</v>
      </c>
      <c r="B127" s="58" t="s">
        <v>354</v>
      </c>
      <c r="C127" s="81" t="s">
        <v>555</v>
      </c>
      <c r="D127" s="119">
        <v>21265947.77</v>
      </c>
      <c r="E127" s="119">
        <v>7824628.5</v>
      </c>
      <c r="F127" s="119">
        <v>8342274.25</v>
      </c>
      <c r="G127" s="119">
        <v>21783593.52</v>
      </c>
      <c r="H127" s="120"/>
    </row>
    <row r="128" spans="1:8" x14ac:dyDescent="0.3">
      <c r="A128" s="81" t="s">
        <v>556</v>
      </c>
      <c r="B128" s="58" t="s">
        <v>354</v>
      </c>
      <c r="C128" s="81" t="s">
        <v>555</v>
      </c>
      <c r="D128" s="119">
        <v>21265947.77</v>
      </c>
      <c r="E128" s="119">
        <v>7824628.5</v>
      </c>
      <c r="F128" s="119">
        <v>8342274.25</v>
      </c>
      <c r="G128" s="119">
        <v>21783593.52</v>
      </c>
      <c r="H128" s="120"/>
    </row>
    <row r="129" spans="1:8" x14ac:dyDescent="0.3">
      <c r="A129" s="81" t="s">
        <v>557</v>
      </c>
      <c r="B129" s="58" t="s">
        <v>354</v>
      </c>
      <c r="C129" s="81" t="s">
        <v>555</v>
      </c>
      <c r="D129" s="119">
        <v>21265947.77</v>
      </c>
      <c r="E129" s="119">
        <v>7824628.5</v>
      </c>
      <c r="F129" s="119">
        <v>8342274.25</v>
      </c>
      <c r="G129" s="119">
        <v>21783593.52</v>
      </c>
      <c r="H129" s="120"/>
    </row>
    <row r="130" spans="1:8" x14ac:dyDescent="0.3">
      <c r="A130" s="84" t="s">
        <v>558</v>
      </c>
      <c r="B130" s="58" t="s">
        <v>354</v>
      </c>
      <c r="C130" s="84" t="s">
        <v>559</v>
      </c>
      <c r="D130" s="121">
        <v>21265947.77</v>
      </c>
      <c r="E130" s="121">
        <v>7824628.5</v>
      </c>
      <c r="F130" s="121">
        <v>8342274.25</v>
      </c>
      <c r="G130" s="121">
        <v>21783593.52</v>
      </c>
      <c r="H130" s="122"/>
    </row>
    <row r="131" spans="1:8" x14ac:dyDescent="0.3">
      <c r="A131" s="81" t="s">
        <v>354</v>
      </c>
      <c r="B131" s="58" t="s">
        <v>354</v>
      </c>
      <c r="C131" s="81" t="s">
        <v>354</v>
      </c>
      <c r="D131" s="125"/>
      <c r="E131" s="125"/>
      <c r="F131" s="125"/>
      <c r="G131" s="125"/>
      <c r="H131" s="126"/>
    </row>
    <row r="132" spans="1:8" x14ac:dyDescent="0.3">
      <c r="A132" s="81" t="s">
        <v>560</v>
      </c>
      <c r="B132" s="58" t="s">
        <v>354</v>
      </c>
      <c r="C132" s="81" t="s">
        <v>561</v>
      </c>
      <c r="D132" s="119">
        <v>10549969.25</v>
      </c>
      <c r="E132" s="119">
        <v>312.02</v>
      </c>
      <c r="F132" s="119">
        <v>2987034.81</v>
      </c>
      <c r="G132" s="119">
        <v>13536692.039999999</v>
      </c>
      <c r="H132" s="120"/>
    </row>
    <row r="133" spans="1:8" x14ac:dyDescent="0.3">
      <c r="A133" s="81" t="s">
        <v>562</v>
      </c>
      <c r="B133" s="58" t="s">
        <v>354</v>
      </c>
      <c r="C133" s="81" t="s">
        <v>563</v>
      </c>
      <c r="D133" s="119">
        <v>10549969.25</v>
      </c>
      <c r="E133" s="119">
        <v>312.02</v>
      </c>
      <c r="F133" s="119">
        <v>2987034.81</v>
      </c>
      <c r="G133" s="119">
        <v>13536692.039999999</v>
      </c>
      <c r="H133" s="120"/>
    </row>
    <row r="134" spans="1:8" x14ac:dyDescent="0.3">
      <c r="A134" s="81" t="s">
        <v>564</v>
      </c>
      <c r="B134" s="58" t="s">
        <v>354</v>
      </c>
      <c r="C134" s="81" t="s">
        <v>565</v>
      </c>
      <c r="D134" s="119">
        <v>10163762.99</v>
      </c>
      <c r="E134" s="119">
        <v>0</v>
      </c>
      <c r="F134" s="119">
        <v>2985125.58</v>
      </c>
      <c r="G134" s="119">
        <v>13148888.57</v>
      </c>
      <c r="H134" s="120"/>
    </row>
    <row r="135" spans="1:8" x14ac:dyDescent="0.3">
      <c r="A135" s="81" t="s">
        <v>566</v>
      </c>
      <c r="B135" s="58" t="s">
        <v>354</v>
      </c>
      <c r="C135" s="81" t="s">
        <v>565</v>
      </c>
      <c r="D135" s="119">
        <v>10163762.99</v>
      </c>
      <c r="E135" s="119">
        <v>0</v>
      </c>
      <c r="F135" s="119">
        <v>2985125.58</v>
      </c>
      <c r="G135" s="119">
        <v>13148888.57</v>
      </c>
      <c r="H135" s="120"/>
    </row>
    <row r="136" spans="1:8" x14ac:dyDescent="0.3">
      <c r="A136" s="84" t="s">
        <v>567</v>
      </c>
      <c r="B136" s="58" t="s">
        <v>354</v>
      </c>
      <c r="C136" s="84" t="s">
        <v>568</v>
      </c>
      <c r="D136" s="121">
        <v>10163762.99</v>
      </c>
      <c r="E136" s="121">
        <v>0</v>
      </c>
      <c r="F136" s="121">
        <v>2985125.58</v>
      </c>
      <c r="G136" s="121">
        <v>13148888.57</v>
      </c>
      <c r="H136" s="122"/>
    </row>
    <row r="137" spans="1:8" x14ac:dyDescent="0.3">
      <c r="A137" s="87" t="s">
        <v>354</v>
      </c>
      <c r="B137" s="58" t="s">
        <v>354</v>
      </c>
      <c r="C137" s="87" t="s">
        <v>354</v>
      </c>
      <c r="D137" s="123"/>
      <c r="E137" s="123"/>
      <c r="F137" s="123"/>
      <c r="G137" s="123"/>
      <c r="H137" s="124"/>
    </row>
    <row r="138" spans="1:8" x14ac:dyDescent="0.3">
      <c r="A138" s="81" t="s">
        <v>569</v>
      </c>
      <c r="B138" s="58" t="s">
        <v>354</v>
      </c>
      <c r="C138" s="81" t="s">
        <v>570</v>
      </c>
      <c r="D138" s="119">
        <v>4357.8</v>
      </c>
      <c r="E138" s="119">
        <v>312.02</v>
      </c>
      <c r="F138" s="119">
        <v>0</v>
      </c>
      <c r="G138" s="119">
        <v>4045.78</v>
      </c>
      <c r="H138" s="120"/>
    </row>
    <row r="139" spans="1:8" x14ac:dyDescent="0.3">
      <c r="A139" s="81" t="s">
        <v>571</v>
      </c>
      <c r="B139" s="58" t="s">
        <v>354</v>
      </c>
      <c r="C139" s="81" t="s">
        <v>570</v>
      </c>
      <c r="D139" s="119">
        <v>4357.8</v>
      </c>
      <c r="E139" s="119">
        <v>312.02</v>
      </c>
      <c r="F139" s="119">
        <v>0</v>
      </c>
      <c r="G139" s="119">
        <v>4045.78</v>
      </c>
      <c r="H139" s="120"/>
    </row>
    <row r="140" spans="1:8" x14ac:dyDescent="0.3">
      <c r="A140" s="84" t="s">
        <v>572</v>
      </c>
      <c r="B140" s="58" t="s">
        <v>354</v>
      </c>
      <c r="C140" s="84" t="s">
        <v>573</v>
      </c>
      <c r="D140" s="121">
        <v>4357.8</v>
      </c>
      <c r="E140" s="121">
        <v>312.02</v>
      </c>
      <c r="F140" s="121">
        <v>0</v>
      </c>
      <c r="G140" s="121">
        <v>4045.78</v>
      </c>
      <c r="H140" s="122"/>
    </row>
    <row r="141" spans="1:8" x14ac:dyDescent="0.3">
      <c r="A141" s="87" t="s">
        <v>354</v>
      </c>
      <c r="B141" s="58" t="s">
        <v>354</v>
      </c>
      <c r="C141" s="87" t="s">
        <v>354</v>
      </c>
      <c r="D141" s="123"/>
      <c r="E141" s="123"/>
      <c r="F141" s="123"/>
      <c r="G141" s="123"/>
      <c r="H141" s="124"/>
    </row>
    <row r="142" spans="1:8" x14ac:dyDescent="0.3">
      <c r="A142" s="81" t="s">
        <v>574</v>
      </c>
      <c r="B142" s="58" t="s">
        <v>354</v>
      </c>
      <c r="C142" s="81" t="s">
        <v>575</v>
      </c>
      <c r="D142" s="119">
        <v>381848.46</v>
      </c>
      <c r="E142" s="119">
        <v>0</v>
      </c>
      <c r="F142" s="119">
        <v>1909.23</v>
      </c>
      <c r="G142" s="119">
        <v>383757.69</v>
      </c>
      <c r="H142" s="120"/>
    </row>
    <row r="143" spans="1:8" x14ac:dyDescent="0.3">
      <c r="A143" s="81" t="s">
        <v>576</v>
      </c>
      <c r="B143" s="58" t="s">
        <v>354</v>
      </c>
      <c r="C143" s="81" t="s">
        <v>575</v>
      </c>
      <c r="D143" s="119">
        <v>381848.46</v>
      </c>
      <c r="E143" s="119">
        <v>0</v>
      </c>
      <c r="F143" s="119">
        <v>1909.23</v>
      </c>
      <c r="G143" s="119">
        <v>383757.69</v>
      </c>
      <c r="H143" s="120"/>
    </row>
    <row r="144" spans="1:8" x14ac:dyDescent="0.3">
      <c r="A144" s="84" t="s">
        <v>579</v>
      </c>
      <c r="B144" s="58" t="s">
        <v>354</v>
      </c>
      <c r="C144" s="84" t="s">
        <v>580</v>
      </c>
      <c r="D144" s="121">
        <v>381848.46</v>
      </c>
      <c r="E144" s="121">
        <v>0</v>
      </c>
      <c r="F144" s="121">
        <v>1909.23</v>
      </c>
      <c r="G144" s="121">
        <v>383757.69</v>
      </c>
      <c r="H144" s="121"/>
    </row>
    <row r="145" spans="1:8" x14ac:dyDescent="0.3">
      <c r="A145" s="81" t="s">
        <v>354</v>
      </c>
      <c r="B145" s="58" t="s">
        <v>354</v>
      </c>
      <c r="C145" s="81" t="s">
        <v>354</v>
      </c>
      <c r="D145" s="125"/>
      <c r="E145" s="125"/>
      <c r="F145" s="125"/>
      <c r="G145" s="125"/>
      <c r="H145" s="125"/>
    </row>
    <row r="146" spans="1:8" x14ac:dyDescent="0.3">
      <c r="A146" s="81" t="s">
        <v>58</v>
      </c>
      <c r="B146" s="81" t="s">
        <v>581</v>
      </c>
      <c r="C146" s="82"/>
      <c r="D146" s="119">
        <v>32668347.329999998</v>
      </c>
      <c r="E146" s="119">
        <v>9335626.8599999994</v>
      </c>
      <c r="F146" s="119">
        <v>4055716.22</v>
      </c>
      <c r="G146" s="119">
        <v>37948257.969999999</v>
      </c>
      <c r="H146" s="119">
        <f>E146-F146</f>
        <v>5279910.6399999987</v>
      </c>
    </row>
    <row r="147" spans="1:8" x14ac:dyDescent="0.3">
      <c r="A147" s="81" t="s">
        <v>582</v>
      </c>
      <c r="B147" s="58" t="s">
        <v>354</v>
      </c>
      <c r="C147" s="81" t="s">
        <v>583</v>
      </c>
      <c r="D147" s="119">
        <v>25520643.879999999</v>
      </c>
      <c r="E147" s="119">
        <v>7817149.1299999999</v>
      </c>
      <c r="F147" s="119">
        <v>4047440.59</v>
      </c>
      <c r="G147" s="119">
        <v>29290352.420000002</v>
      </c>
      <c r="H147" s="119"/>
    </row>
    <row r="148" spans="1:8" x14ac:dyDescent="0.3">
      <c r="A148" s="81" t="s">
        <v>584</v>
      </c>
      <c r="B148" s="58" t="s">
        <v>354</v>
      </c>
      <c r="C148" s="81" t="s">
        <v>585</v>
      </c>
      <c r="D148" s="119">
        <v>21651828.309999999</v>
      </c>
      <c r="E148" s="119">
        <v>7312576.0599999996</v>
      </c>
      <c r="F148" s="119">
        <v>4047360.49</v>
      </c>
      <c r="G148" s="119">
        <v>24917043.879999999</v>
      </c>
      <c r="H148" s="119"/>
    </row>
    <row r="149" spans="1:8" x14ac:dyDescent="0.3">
      <c r="A149" s="81" t="s">
        <v>586</v>
      </c>
      <c r="B149" s="58" t="s">
        <v>354</v>
      </c>
      <c r="C149" s="81" t="s">
        <v>587</v>
      </c>
      <c r="D149" s="119">
        <v>459963.36</v>
      </c>
      <c r="E149" s="119">
        <v>145646.97</v>
      </c>
      <c r="F149" s="119">
        <v>63865.88</v>
      </c>
      <c r="G149" s="119">
        <v>541744.44999999995</v>
      </c>
      <c r="H149" s="119"/>
    </row>
    <row r="150" spans="1:8" x14ac:dyDescent="0.3">
      <c r="A150" s="81" t="s">
        <v>588</v>
      </c>
      <c r="B150" s="58" t="s">
        <v>354</v>
      </c>
      <c r="C150" s="81" t="s">
        <v>589</v>
      </c>
      <c r="D150" s="119">
        <v>122640.06</v>
      </c>
      <c r="E150" s="119">
        <v>61257.48</v>
      </c>
      <c r="F150" s="119">
        <v>19264.990000000002</v>
      </c>
      <c r="G150" s="119">
        <v>164632.54999999999</v>
      </c>
      <c r="H150" s="119">
        <f>E150-F150</f>
        <v>41992.490000000005</v>
      </c>
    </row>
    <row r="151" spans="1:8" x14ac:dyDescent="0.3">
      <c r="A151" s="84" t="s">
        <v>590</v>
      </c>
      <c r="B151" s="58" t="s">
        <v>354</v>
      </c>
      <c r="C151" s="84" t="s">
        <v>591</v>
      </c>
      <c r="D151" s="121">
        <v>68816</v>
      </c>
      <c r="E151" s="121">
        <v>24288</v>
      </c>
      <c r="F151" s="121">
        <v>0</v>
      </c>
      <c r="G151" s="121">
        <v>93104</v>
      </c>
      <c r="H151" s="121"/>
    </row>
    <row r="152" spans="1:8" x14ac:dyDescent="0.3">
      <c r="A152" s="84" t="s">
        <v>592</v>
      </c>
      <c r="B152" s="58" t="s">
        <v>354</v>
      </c>
      <c r="C152" s="84" t="s">
        <v>593</v>
      </c>
      <c r="D152" s="121">
        <v>10994.72</v>
      </c>
      <c r="E152" s="121">
        <v>14659.62</v>
      </c>
      <c r="F152" s="121">
        <v>10994.72</v>
      </c>
      <c r="G152" s="121">
        <v>14659.62</v>
      </c>
      <c r="H152" s="121"/>
    </row>
    <row r="153" spans="1:8" x14ac:dyDescent="0.3">
      <c r="A153" s="84" t="s">
        <v>594</v>
      </c>
      <c r="B153" s="58" t="s">
        <v>354</v>
      </c>
      <c r="C153" s="84" t="s">
        <v>595</v>
      </c>
      <c r="D153" s="121">
        <v>8246.0300000000007</v>
      </c>
      <c r="E153" s="121">
        <v>10994.71</v>
      </c>
      <c r="F153" s="121">
        <v>8246.0300000000007</v>
      </c>
      <c r="G153" s="121">
        <v>10994.71</v>
      </c>
      <c r="H153" s="121"/>
    </row>
    <row r="154" spans="1:8" x14ac:dyDescent="0.3">
      <c r="A154" s="84" t="s">
        <v>596</v>
      </c>
      <c r="B154" s="58" t="s">
        <v>354</v>
      </c>
      <c r="C154" s="84" t="s">
        <v>597</v>
      </c>
      <c r="D154" s="121">
        <v>18445.59</v>
      </c>
      <c r="E154" s="121">
        <v>6510.2</v>
      </c>
      <c r="F154" s="121">
        <v>0</v>
      </c>
      <c r="G154" s="121">
        <v>24955.79</v>
      </c>
      <c r="H154" s="121"/>
    </row>
    <row r="155" spans="1:8" x14ac:dyDescent="0.3">
      <c r="A155" s="84" t="s">
        <v>598</v>
      </c>
      <c r="B155" s="58" t="s">
        <v>354</v>
      </c>
      <c r="C155" s="84" t="s">
        <v>599</v>
      </c>
      <c r="D155" s="121">
        <v>5505.28</v>
      </c>
      <c r="E155" s="121">
        <v>1943.04</v>
      </c>
      <c r="F155" s="121">
        <v>0</v>
      </c>
      <c r="G155" s="121">
        <v>7448.32</v>
      </c>
      <c r="H155" s="121"/>
    </row>
    <row r="156" spans="1:8" x14ac:dyDescent="0.3">
      <c r="A156" s="84" t="s">
        <v>600</v>
      </c>
      <c r="B156" s="58" t="s">
        <v>354</v>
      </c>
      <c r="C156" s="84" t="s">
        <v>601</v>
      </c>
      <c r="D156" s="121">
        <v>688.16</v>
      </c>
      <c r="E156" s="121">
        <v>242.88</v>
      </c>
      <c r="F156" s="121">
        <v>0</v>
      </c>
      <c r="G156" s="121">
        <v>931.04</v>
      </c>
      <c r="H156" s="121"/>
    </row>
    <row r="157" spans="1:8" x14ac:dyDescent="0.3">
      <c r="A157" s="84" t="s">
        <v>602</v>
      </c>
      <c r="B157" s="58" t="s">
        <v>354</v>
      </c>
      <c r="C157" s="84" t="s">
        <v>603</v>
      </c>
      <c r="D157" s="121">
        <v>7442.4</v>
      </c>
      <c r="E157" s="121">
        <v>1969.98</v>
      </c>
      <c r="F157" s="121">
        <v>24.24</v>
      </c>
      <c r="G157" s="121">
        <v>9388.14</v>
      </c>
      <c r="H157" s="121"/>
    </row>
    <row r="158" spans="1:8" x14ac:dyDescent="0.3">
      <c r="A158" s="84" t="s">
        <v>604</v>
      </c>
      <c r="B158" s="58" t="s">
        <v>354</v>
      </c>
      <c r="C158" s="84" t="s">
        <v>605</v>
      </c>
      <c r="D158" s="121">
        <v>20.62</v>
      </c>
      <c r="E158" s="121">
        <v>6.83</v>
      </c>
      <c r="F158" s="121">
        <v>0</v>
      </c>
      <c r="G158" s="121">
        <v>27.45</v>
      </c>
      <c r="H158" s="121"/>
    </row>
    <row r="159" spans="1:8" x14ac:dyDescent="0.3">
      <c r="A159" s="84" t="s">
        <v>606</v>
      </c>
      <c r="B159" s="58" t="s">
        <v>354</v>
      </c>
      <c r="C159" s="84" t="s">
        <v>607</v>
      </c>
      <c r="D159" s="121">
        <v>2481.2600000000002</v>
      </c>
      <c r="E159" s="121">
        <v>642.22</v>
      </c>
      <c r="F159" s="121">
        <v>0</v>
      </c>
      <c r="G159" s="121">
        <v>3123.48</v>
      </c>
      <c r="H159" s="121"/>
    </row>
    <row r="160" spans="1:8" x14ac:dyDescent="0.3">
      <c r="A160" s="87" t="s">
        <v>354</v>
      </c>
      <c r="B160" s="58" t="s">
        <v>354</v>
      </c>
      <c r="C160" s="87" t="s">
        <v>354</v>
      </c>
      <c r="D160" s="123"/>
      <c r="E160" s="123"/>
      <c r="F160" s="123"/>
      <c r="G160" s="123"/>
      <c r="H160" s="123"/>
    </row>
    <row r="161" spans="1:8" x14ac:dyDescent="0.3">
      <c r="A161" s="81" t="s">
        <v>610</v>
      </c>
      <c r="B161" s="58" t="s">
        <v>354</v>
      </c>
      <c r="C161" s="81" t="s">
        <v>611</v>
      </c>
      <c r="D161" s="119">
        <v>337323.3</v>
      </c>
      <c r="E161" s="119">
        <v>84389.49</v>
      </c>
      <c r="F161" s="119">
        <v>44600.89</v>
      </c>
      <c r="G161" s="119">
        <v>377111.9</v>
      </c>
      <c r="H161" s="119">
        <f>E161-F161</f>
        <v>39788.600000000006</v>
      </c>
    </row>
    <row r="162" spans="1:8" x14ac:dyDescent="0.3">
      <c r="A162" s="84" t="s">
        <v>612</v>
      </c>
      <c r="B162" s="58" t="s">
        <v>354</v>
      </c>
      <c r="C162" s="84" t="s">
        <v>591</v>
      </c>
      <c r="D162" s="121">
        <v>211844.57</v>
      </c>
      <c r="E162" s="121">
        <v>25600</v>
      </c>
      <c r="F162" s="121">
        <v>0</v>
      </c>
      <c r="G162" s="121">
        <v>237444.57</v>
      </c>
      <c r="H162" s="121"/>
    </row>
    <row r="163" spans="1:8" x14ac:dyDescent="0.3">
      <c r="A163" s="84" t="s">
        <v>613</v>
      </c>
      <c r="B163" s="58" t="s">
        <v>354</v>
      </c>
      <c r="C163" s="84" t="s">
        <v>593</v>
      </c>
      <c r="D163" s="121">
        <v>25052.62</v>
      </c>
      <c r="E163" s="121">
        <v>29127.11</v>
      </c>
      <c r="F163" s="121">
        <v>25486.22</v>
      </c>
      <c r="G163" s="121">
        <v>28693.51</v>
      </c>
      <c r="H163" s="121"/>
    </row>
    <row r="164" spans="1:8" x14ac:dyDescent="0.3">
      <c r="A164" s="84" t="s">
        <v>614</v>
      </c>
      <c r="B164" s="58" t="s">
        <v>354</v>
      </c>
      <c r="C164" s="84" t="s">
        <v>595</v>
      </c>
      <c r="D164" s="121">
        <v>22867.98</v>
      </c>
      <c r="E164" s="121">
        <v>21845.33</v>
      </c>
      <c r="F164" s="121">
        <v>19114.669999999998</v>
      </c>
      <c r="G164" s="121">
        <v>25598.639999999999</v>
      </c>
      <c r="H164" s="121"/>
    </row>
    <row r="165" spans="1:8" x14ac:dyDescent="0.3">
      <c r="A165" s="84" t="s">
        <v>615</v>
      </c>
      <c r="B165" s="58" t="s">
        <v>354</v>
      </c>
      <c r="C165" s="84" t="s">
        <v>597</v>
      </c>
      <c r="D165" s="121">
        <v>51126.61</v>
      </c>
      <c r="E165" s="121">
        <v>5120</v>
      </c>
      <c r="F165" s="121">
        <v>0</v>
      </c>
      <c r="G165" s="121">
        <v>56246.61</v>
      </c>
      <c r="H165" s="121"/>
    </row>
    <row r="166" spans="1:8" x14ac:dyDescent="0.3">
      <c r="A166" s="84" t="s">
        <v>616</v>
      </c>
      <c r="B166" s="58" t="s">
        <v>354</v>
      </c>
      <c r="C166" s="84" t="s">
        <v>599</v>
      </c>
      <c r="D166" s="121">
        <v>20450.66</v>
      </c>
      <c r="E166" s="121">
        <v>2048</v>
      </c>
      <c r="F166" s="121">
        <v>0</v>
      </c>
      <c r="G166" s="121">
        <v>22498.66</v>
      </c>
      <c r="H166" s="121"/>
    </row>
    <row r="167" spans="1:8" x14ac:dyDescent="0.3">
      <c r="A167" s="84" t="s">
        <v>618</v>
      </c>
      <c r="B167" s="58" t="s">
        <v>354</v>
      </c>
      <c r="C167" s="84" t="s">
        <v>605</v>
      </c>
      <c r="D167" s="121">
        <v>62.97</v>
      </c>
      <c r="E167" s="121">
        <v>6.83</v>
      </c>
      <c r="F167" s="121">
        <v>0</v>
      </c>
      <c r="G167" s="121">
        <v>69.8</v>
      </c>
      <c r="H167" s="121"/>
    </row>
    <row r="168" spans="1:8" x14ac:dyDescent="0.3">
      <c r="A168" s="84" t="s">
        <v>619</v>
      </c>
      <c r="B168" s="58" t="s">
        <v>354</v>
      </c>
      <c r="C168" s="84" t="s">
        <v>607</v>
      </c>
      <c r="D168" s="121">
        <v>5917.89</v>
      </c>
      <c r="E168" s="121">
        <v>642.22</v>
      </c>
      <c r="F168" s="121">
        <v>0</v>
      </c>
      <c r="G168" s="121">
        <v>6560.11</v>
      </c>
      <c r="H168" s="121"/>
    </row>
    <row r="169" spans="1:8" x14ac:dyDescent="0.3">
      <c r="A169" s="87" t="s">
        <v>354</v>
      </c>
      <c r="B169" s="58" t="s">
        <v>354</v>
      </c>
      <c r="C169" s="87" t="s">
        <v>354</v>
      </c>
      <c r="D169" s="123"/>
      <c r="E169" s="123"/>
      <c r="F169" s="123"/>
      <c r="G169" s="123"/>
      <c r="H169" s="123"/>
    </row>
    <row r="170" spans="1:8" x14ac:dyDescent="0.3">
      <c r="A170" s="81" t="s">
        <v>621</v>
      </c>
      <c r="B170" s="58" t="s">
        <v>354</v>
      </c>
      <c r="C170" s="81" t="s">
        <v>622</v>
      </c>
      <c r="D170" s="119">
        <v>20846144.710000001</v>
      </c>
      <c r="E170" s="119">
        <v>7070398.4800000004</v>
      </c>
      <c r="F170" s="119">
        <v>3942779.3</v>
      </c>
      <c r="G170" s="119">
        <v>23973763.890000001</v>
      </c>
      <c r="H170" s="119"/>
    </row>
    <row r="171" spans="1:8" x14ac:dyDescent="0.3">
      <c r="A171" s="81" t="s">
        <v>623</v>
      </c>
      <c r="B171" s="58" t="s">
        <v>354</v>
      </c>
      <c r="C171" s="81" t="s">
        <v>589</v>
      </c>
      <c r="D171" s="119">
        <v>2686279.59</v>
      </c>
      <c r="E171" s="119">
        <v>906480.75</v>
      </c>
      <c r="F171" s="119">
        <v>510281.76</v>
      </c>
      <c r="G171" s="119">
        <v>3082478.58</v>
      </c>
      <c r="H171" s="119">
        <f>E171-F171</f>
        <v>396198.99</v>
      </c>
    </row>
    <row r="172" spans="1:8" x14ac:dyDescent="0.3">
      <c r="A172" s="84" t="s">
        <v>624</v>
      </c>
      <c r="B172" s="58" t="s">
        <v>354</v>
      </c>
      <c r="C172" s="84" t="s">
        <v>591</v>
      </c>
      <c r="D172" s="121">
        <v>1355679.11</v>
      </c>
      <c r="E172" s="121">
        <v>223026.09</v>
      </c>
      <c r="F172" s="121">
        <v>166.55</v>
      </c>
      <c r="G172" s="121">
        <v>1578538.65</v>
      </c>
      <c r="H172" s="121"/>
    </row>
    <row r="173" spans="1:8" x14ac:dyDescent="0.3">
      <c r="A173" s="84" t="s">
        <v>625</v>
      </c>
      <c r="B173" s="58" t="s">
        <v>354</v>
      </c>
      <c r="C173" s="84" t="s">
        <v>593</v>
      </c>
      <c r="D173" s="121">
        <v>212104.32000000001</v>
      </c>
      <c r="E173" s="121">
        <v>358574.39</v>
      </c>
      <c r="F173" s="121">
        <v>345632.32</v>
      </c>
      <c r="G173" s="121">
        <v>225046.39</v>
      </c>
      <c r="H173" s="121"/>
    </row>
    <row r="174" spans="1:8" x14ac:dyDescent="0.3">
      <c r="A174" s="84" t="s">
        <v>626</v>
      </c>
      <c r="B174" s="58" t="s">
        <v>354</v>
      </c>
      <c r="C174" s="84" t="s">
        <v>595</v>
      </c>
      <c r="D174" s="121">
        <v>160814.01999999999</v>
      </c>
      <c r="E174" s="121">
        <v>180978.37</v>
      </c>
      <c r="F174" s="121">
        <v>153163.82999999999</v>
      </c>
      <c r="G174" s="121">
        <v>188628.56</v>
      </c>
      <c r="H174" s="121"/>
    </row>
    <row r="175" spans="1:8" x14ac:dyDescent="0.3">
      <c r="A175" s="84" t="s">
        <v>627</v>
      </c>
      <c r="B175" s="58" t="s">
        <v>354</v>
      </c>
      <c r="C175" s="84" t="s">
        <v>628</v>
      </c>
      <c r="D175" s="121">
        <v>23171.4</v>
      </c>
      <c r="E175" s="121">
        <v>0</v>
      </c>
      <c r="F175" s="121">
        <v>1117.6600000000001</v>
      </c>
      <c r="G175" s="121">
        <v>22053.74</v>
      </c>
      <c r="H175" s="121"/>
    </row>
    <row r="176" spans="1:8" x14ac:dyDescent="0.3">
      <c r="A176" s="84" t="s">
        <v>629</v>
      </c>
      <c r="B176" s="58" t="s">
        <v>354</v>
      </c>
      <c r="C176" s="84" t="s">
        <v>597</v>
      </c>
      <c r="D176" s="121">
        <v>399785.85</v>
      </c>
      <c r="E176" s="121">
        <v>64094.68</v>
      </c>
      <c r="F176" s="121">
        <v>0</v>
      </c>
      <c r="G176" s="121">
        <v>463880.53</v>
      </c>
      <c r="H176" s="121"/>
    </row>
    <row r="177" spans="1:8" x14ac:dyDescent="0.3">
      <c r="A177" s="84" t="s">
        <v>630</v>
      </c>
      <c r="B177" s="58" t="s">
        <v>354</v>
      </c>
      <c r="C177" s="84" t="s">
        <v>599</v>
      </c>
      <c r="D177" s="121">
        <v>146903.79</v>
      </c>
      <c r="E177" s="121">
        <v>19031.650000000001</v>
      </c>
      <c r="F177" s="121">
        <v>0</v>
      </c>
      <c r="G177" s="121">
        <v>165935.44</v>
      </c>
      <c r="H177" s="121"/>
    </row>
    <row r="178" spans="1:8" x14ac:dyDescent="0.3">
      <c r="A178" s="84" t="s">
        <v>631</v>
      </c>
      <c r="B178" s="58" t="s">
        <v>354</v>
      </c>
      <c r="C178" s="84" t="s">
        <v>601</v>
      </c>
      <c r="D178" s="121">
        <v>15230.83</v>
      </c>
      <c r="E178" s="121">
        <v>2391.2199999999998</v>
      </c>
      <c r="F178" s="121">
        <v>0</v>
      </c>
      <c r="G178" s="121">
        <v>17622.05</v>
      </c>
      <c r="H178" s="121"/>
    </row>
    <row r="179" spans="1:8" x14ac:dyDescent="0.3">
      <c r="A179" s="84" t="s">
        <v>632</v>
      </c>
      <c r="B179" s="58" t="s">
        <v>354</v>
      </c>
      <c r="C179" s="84" t="s">
        <v>603</v>
      </c>
      <c r="D179" s="121">
        <v>92604.85</v>
      </c>
      <c r="E179" s="121">
        <v>19283.400000000001</v>
      </c>
      <c r="F179" s="121">
        <v>5719.12</v>
      </c>
      <c r="G179" s="121">
        <v>106169.13</v>
      </c>
      <c r="H179" s="121"/>
    </row>
    <row r="180" spans="1:8" x14ac:dyDescent="0.3">
      <c r="A180" s="84" t="s">
        <v>633</v>
      </c>
      <c r="B180" s="58" t="s">
        <v>354</v>
      </c>
      <c r="C180" s="84" t="s">
        <v>605</v>
      </c>
      <c r="D180" s="121">
        <v>2630.91</v>
      </c>
      <c r="E180" s="121">
        <v>355.16</v>
      </c>
      <c r="F180" s="121">
        <v>0</v>
      </c>
      <c r="G180" s="121">
        <v>2986.07</v>
      </c>
      <c r="H180" s="121"/>
    </row>
    <row r="181" spans="1:8" x14ac:dyDescent="0.3">
      <c r="A181" s="84" t="s">
        <v>634</v>
      </c>
      <c r="B181" s="58" t="s">
        <v>354</v>
      </c>
      <c r="C181" s="84" t="s">
        <v>607</v>
      </c>
      <c r="D181" s="121">
        <v>220605.38</v>
      </c>
      <c r="E181" s="121">
        <v>29034.49</v>
      </c>
      <c r="F181" s="121">
        <v>321.11</v>
      </c>
      <c r="G181" s="121">
        <v>249318.76</v>
      </c>
      <c r="H181" s="121"/>
    </row>
    <row r="182" spans="1:8" x14ac:dyDescent="0.3">
      <c r="A182" s="84" t="s">
        <v>635</v>
      </c>
      <c r="B182" s="58" t="s">
        <v>354</v>
      </c>
      <c r="C182" s="84" t="s">
        <v>636</v>
      </c>
      <c r="D182" s="121">
        <v>50269.27</v>
      </c>
      <c r="E182" s="121">
        <v>9195.4599999999991</v>
      </c>
      <c r="F182" s="121">
        <v>4161.17</v>
      </c>
      <c r="G182" s="121">
        <v>55303.56</v>
      </c>
      <c r="H182" s="121"/>
    </row>
    <row r="183" spans="1:8" x14ac:dyDescent="0.3">
      <c r="A183" s="84" t="s">
        <v>637</v>
      </c>
      <c r="B183" s="58" t="s">
        <v>354</v>
      </c>
      <c r="C183" s="84" t="s">
        <v>609</v>
      </c>
      <c r="D183" s="121">
        <v>6479.86</v>
      </c>
      <c r="E183" s="121">
        <v>515.84</v>
      </c>
      <c r="F183" s="121">
        <v>0</v>
      </c>
      <c r="G183" s="121">
        <v>6995.7</v>
      </c>
      <c r="H183" s="121"/>
    </row>
    <row r="184" spans="1:8" x14ac:dyDescent="0.3">
      <c r="A184" s="87" t="s">
        <v>354</v>
      </c>
      <c r="B184" s="58" t="s">
        <v>354</v>
      </c>
      <c r="C184" s="87" t="s">
        <v>354</v>
      </c>
      <c r="D184" s="123"/>
      <c r="E184" s="123"/>
      <c r="F184" s="123"/>
      <c r="G184" s="123"/>
      <c r="H184" s="123"/>
    </row>
    <row r="185" spans="1:8" x14ac:dyDescent="0.3">
      <c r="A185" s="81" t="s">
        <v>638</v>
      </c>
      <c r="B185" s="58" t="s">
        <v>354</v>
      </c>
      <c r="C185" s="81" t="s">
        <v>611</v>
      </c>
      <c r="D185" s="119">
        <v>18159865.120000001</v>
      </c>
      <c r="E185" s="119">
        <v>6163917.7300000004</v>
      </c>
      <c r="F185" s="119">
        <v>3432497.54</v>
      </c>
      <c r="G185" s="119">
        <v>20891285.309999999</v>
      </c>
      <c r="H185" s="119">
        <f>E185-F185</f>
        <v>2731420.1900000004</v>
      </c>
    </row>
    <row r="186" spans="1:8" x14ac:dyDescent="0.3">
      <c r="A186" s="84" t="s">
        <v>639</v>
      </c>
      <c r="B186" s="58" t="s">
        <v>354</v>
      </c>
      <c r="C186" s="84" t="s">
        <v>591</v>
      </c>
      <c r="D186" s="121">
        <v>9126017.2200000007</v>
      </c>
      <c r="E186" s="121">
        <v>1424799.99</v>
      </c>
      <c r="F186" s="121">
        <v>16892.16</v>
      </c>
      <c r="G186" s="121">
        <v>10533925.050000001</v>
      </c>
      <c r="H186" s="121"/>
    </row>
    <row r="187" spans="1:8" x14ac:dyDescent="0.3">
      <c r="A187" s="84" t="s">
        <v>640</v>
      </c>
      <c r="B187" s="58" t="s">
        <v>354</v>
      </c>
      <c r="C187" s="84" t="s">
        <v>593</v>
      </c>
      <c r="D187" s="121">
        <v>1655205.57</v>
      </c>
      <c r="E187" s="121">
        <v>2513154.08</v>
      </c>
      <c r="F187" s="121">
        <v>2280049.12</v>
      </c>
      <c r="G187" s="121">
        <v>1888310.53</v>
      </c>
      <c r="H187" s="121"/>
    </row>
    <row r="188" spans="1:8" x14ac:dyDescent="0.3">
      <c r="A188" s="84" t="s">
        <v>641</v>
      </c>
      <c r="B188" s="58" t="s">
        <v>354</v>
      </c>
      <c r="C188" s="84" t="s">
        <v>595</v>
      </c>
      <c r="D188" s="121">
        <v>1084472.3600000001</v>
      </c>
      <c r="E188" s="121">
        <v>1229488.6599999999</v>
      </c>
      <c r="F188" s="121">
        <v>1066625.1299999999</v>
      </c>
      <c r="G188" s="121">
        <v>1247335.8899999999</v>
      </c>
      <c r="H188" s="121"/>
    </row>
    <row r="189" spans="1:8" x14ac:dyDescent="0.3">
      <c r="A189" s="84" t="s">
        <v>642</v>
      </c>
      <c r="B189" s="58" t="s">
        <v>354</v>
      </c>
      <c r="C189" s="84" t="s">
        <v>628</v>
      </c>
      <c r="D189" s="121">
        <v>35888.769999999997</v>
      </c>
      <c r="E189" s="121">
        <v>0</v>
      </c>
      <c r="F189" s="121">
        <v>0</v>
      </c>
      <c r="G189" s="121">
        <v>35888.769999999997</v>
      </c>
      <c r="H189" s="121"/>
    </row>
    <row r="190" spans="1:8" x14ac:dyDescent="0.3">
      <c r="A190" s="84" t="s">
        <v>643</v>
      </c>
      <c r="B190" s="58" t="s">
        <v>354</v>
      </c>
      <c r="C190" s="84" t="s">
        <v>644</v>
      </c>
      <c r="D190" s="121">
        <v>728.84</v>
      </c>
      <c r="E190" s="121">
        <v>2370.58</v>
      </c>
      <c r="F190" s="121">
        <v>0</v>
      </c>
      <c r="G190" s="121">
        <v>3099.42</v>
      </c>
      <c r="H190" s="121"/>
    </row>
    <row r="191" spans="1:8" x14ac:dyDescent="0.3">
      <c r="A191" s="84" t="s">
        <v>645</v>
      </c>
      <c r="B191" s="58" t="s">
        <v>354</v>
      </c>
      <c r="C191" s="84" t="s">
        <v>597</v>
      </c>
      <c r="D191" s="121">
        <v>2705966.33</v>
      </c>
      <c r="E191" s="121">
        <v>392131.97</v>
      </c>
      <c r="F191" s="121">
        <v>0</v>
      </c>
      <c r="G191" s="121">
        <v>3098098.3</v>
      </c>
      <c r="H191" s="121"/>
    </row>
    <row r="192" spans="1:8" x14ac:dyDescent="0.3">
      <c r="A192" s="84" t="s">
        <v>646</v>
      </c>
      <c r="B192" s="58" t="s">
        <v>354</v>
      </c>
      <c r="C192" s="84" t="s">
        <v>599</v>
      </c>
      <c r="D192" s="121">
        <v>889567.46</v>
      </c>
      <c r="E192" s="121">
        <v>117406.83</v>
      </c>
      <c r="F192" s="121">
        <v>0</v>
      </c>
      <c r="G192" s="121">
        <v>1006974.29</v>
      </c>
      <c r="H192" s="121"/>
    </row>
    <row r="193" spans="1:8" x14ac:dyDescent="0.3">
      <c r="A193" s="84" t="s">
        <v>647</v>
      </c>
      <c r="B193" s="58" t="s">
        <v>354</v>
      </c>
      <c r="C193" s="84" t="s">
        <v>601</v>
      </c>
      <c r="D193" s="121">
        <v>101226.36</v>
      </c>
      <c r="E193" s="121">
        <v>14781.84</v>
      </c>
      <c r="F193" s="121">
        <v>0</v>
      </c>
      <c r="G193" s="121">
        <v>116008.2</v>
      </c>
      <c r="H193" s="121"/>
    </row>
    <row r="194" spans="1:8" x14ac:dyDescent="0.3">
      <c r="A194" s="84" t="s">
        <v>648</v>
      </c>
      <c r="B194" s="58" t="s">
        <v>354</v>
      </c>
      <c r="C194" s="84" t="s">
        <v>603</v>
      </c>
      <c r="D194" s="121">
        <v>775770.1</v>
      </c>
      <c r="E194" s="121">
        <v>159570.06</v>
      </c>
      <c r="F194" s="121">
        <v>43727.45</v>
      </c>
      <c r="G194" s="121">
        <v>891612.71</v>
      </c>
      <c r="H194" s="121"/>
    </row>
    <row r="195" spans="1:8" x14ac:dyDescent="0.3">
      <c r="A195" s="84" t="s">
        <v>649</v>
      </c>
      <c r="B195" s="58" t="s">
        <v>354</v>
      </c>
      <c r="C195" s="84" t="s">
        <v>605</v>
      </c>
      <c r="D195" s="121">
        <v>28590.720000000001</v>
      </c>
      <c r="E195" s="121">
        <v>3117.11</v>
      </c>
      <c r="F195" s="121">
        <v>0.09</v>
      </c>
      <c r="G195" s="121">
        <v>31707.74</v>
      </c>
      <c r="H195" s="121"/>
    </row>
    <row r="196" spans="1:8" x14ac:dyDescent="0.3">
      <c r="A196" s="84" t="s">
        <v>650</v>
      </c>
      <c r="B196" s="58" t="s">
        <v>354</v>
      </c>
      <c r="C196" s="84" t="s">
        <v>607</v>
      </c>
      <c r="D196" s="121">
        <v>1535385</v>
      </c>
      <c r="E196" s="121">
        <v>254789.43</v>
      </c>
      <c r="F196" s="121">
        <v>547.35</v>
      </c>
      <c r="G196" s="121">
        <v>1789627.08</v>
      </c>
      <c r="H196" s="121"/>
    </row>
    <row r="197" spans="1:8" x14ac:dyDescent="0.3">
      <c r="A197" s="84" t="s">
        <v>651</v>
      </c>
      <c r="B197" s="58" t="s">
        <v>354</v>
      </c>
      <c r="C197" s="84" t="s">
        <v>636</v>
      </c>
      <c r="D197" s="121">
        <v>208315.51</v>
      </c>
      <c r="E197" s="121">
        <v>49722.58</v>
      </c>
      <c r="F197" s="121">
        <v>24656.240000000002</v>
      </c>
      <c r="G197" s="121">
        <v>233381.85</v>
      </c>
      <c r="H197" s="121"/>
    </row>
    <row r="198" spans="1:8" x14ac:dyDescent="0.3">
      <c r="A198" s="84" t="s">
        <v>652</v>
      </c>
      <c r="B198" s="58" t="s">
        <v>354</v>
      </c>
      <c r="C198" s="84" t="s">
        <v>609</v>
      </c>
      <c r="D198" s="121">
        <v>12730.88</v>
      </c>
      <c r="E198" s="121">
        <v>2584.6</v>
      </c>
      <c r="F198" s="121">
        <v>0</v>
      </c>
      <c r="G198" s="121">
        <v>15315.48</v>
      </c>
      <c r="H198" s="121"/>
    </row>
    <row r="199" spans="1:8" x14ac:dyDescent="0.3">
      <c r="A199" s="87" t="s">
        <v>354</v>
      </c>
      <c r="B199" s="58" t="s">
        <v>354</v>
      </c>
      <c r="C199" s="87" t="s">
        <v>354</v>
      </c>
      <c r="D199" s="123"/>
      <c r="E199" s="123"/>
      <c r="F199" s="123"/>
      <c r="G199" s="123"/>
      <c r="H199" s="123"/>
    </row>
    <row r="200" spans="1:8" x14ac:dyDescent="0.3">
      <c r="A200" s="81" t="s">
        <v>653</v>
      </c>
      <c r="B200" s="58" t="s">
        <v>354</v>
      </c>
      <c r="C200" s="81" t="s">
        <v>654</v>
      </c>
      <c r="D200" s="119">
        <v>10030.85</v>
      </c>
      <c r="E200" s="119">
        <v>0</v>
      </c>
      <c r="F200" s="119">
        <v>0</v>
      </c>
      <c r="G200" s="119">
        <v>10030.85</v>
      </c>
      <c r="H200" s="119"/>
    </row>
    <row r="201" spans="1:8" x14ac:dyDescent="0.3">
      <c r="A201" s="81" t="s">
        <v>655</v>
      </c>
      <c r="B201" s="58" t="s">
        <v>354</v>
      </c>
      <c r="C201" s="81" t="s">
        <v>589</v>
      </c>
      <c r="D201" s="119">
        <v>10030.85</v>
      </c>
      <c r="E201" s="119">
        <v>0</v>
      </c>
      <c r="F201" s="119">
        <v>0</v>
      </c>
      <c r="G201" s="119">
        <v>10030.85</v>
      </c>
      <c r="H201" s="119">
        <f>E201-F201</f>
        <v>0</v>
      </c>
    </row>
    <row r="202" spans="1:8" x14ac:dyDescent="0.3">
      <c r="A202" s="84" t="s">
        <v>656</v>
      </c>
      <c r="B202" s="58" t="s">
        <v>354</v>
      </c>
      <c r="C202" s="84" t="s">
        <v>605</v>
      </c>
      <c r="D202" s="121">
        <v>47.81</v>
      </c>
      <c r="E202" s="121">
        <v>0</v>
      </c>
      <c r="F202" s="121">
        <v>0</v>
      </c>
      <c r="G202" s="121">
        <v>47.81</v>
      </c>
      <c r="H202" s="121"/>
    </row>
    <row r="203" spans="1:8" x14ac:dyDescent="0.3">
      <c r="A203" s="84" t="s">
        <v>657</v>
      </c>
      <c r="B203" s="58" t="s">
        <v>354</v>
      </c>
      <c r="C203" s="84" t="s">
        <v>636</v>
      </c>
      <c r="D203" s="121">
        <v>1960.38</v>
      </c>
      <c r="E203" s="121">
        <v>0</v>
      </c>
      <c r="F203" s="121">
        <v>0</v>
      </c>
      <c r="G203" s="121">
        <v>1960.38</v>
      </c>
      <c r="H203" s="121"/>
    </row>
    <row r="204" spans="1:8" x14ac:dyDescent="0.3">
      <c r="A204" s="84" t="s">
        <v>658</v>
      </c>
      <c r="B204" s="58" t="s">
        <v>354</v>
      </c>
      <c r="C204" s="84" t="s">
        <v>659</v>
      </c>
      <c r="D204" s="121">
        <v>8022.66</v>
      </c>
      <c r="E204" s="121">
        <v>0</v>
      </c>
      <c r="F204" s="121">
        <v>0</v>
      </c>
      <c r="G204" s="121">
        <v>8022.66</v>
      </c>
      <c r="H204" s="121"/>
    </row>
    <row r="205" spans="1:8" x14ac:dyDescent="0.3">
      <c r="A205" s="87" t="s">
        <v>354</v>
      </c>
      <c r="B205" s="58" t="s">
        <v>354</v>
      </c>
      <c r="C205" s="87" t="s">
        <v>354</v>
      </c>
      <c r="D205" s="123"/>
      <c r="E205" s="123"/>
      <c r="F205" s="123"/>
      <c r="G205" s="123"/>
      <c r="H205" s="123"/>
    </row>
    <row r="206" spans="1:8" x14ac:dyDescent="0.3">
      <c r="A206" s="81" t="s">
        <v>660</v>
      </c>
      <c r="B206" s="58" t="s">
        <v>354</v>
      </c>
      <c r="C206" s="81" t="s">
        <v>661</v>
      </c>
      <c r="D206" s="119">
        <v>335689.39</v>
      </c>
      <c r="E206" s="119">
        <v>96530.61</v>
      </c>
      <c r="F206" s="119">
        <v>40715.31</v>
      </c>
      <c r="G206" s="119">
        <v>391504.69</v>
      </c>
      <c r="H206" s="119"/>
    </row>
    <row r="207" spans="1:8" x14ac:dyDescent="0.3">
      <c r="A207" s="81" t="s">
        <v>662</v>
      </c>
      <c r="B207" s="58" t="s">
        <v>354</v>
      </c>
      <c r="C207" s="81" t="s">
        <v>611</v>
      </c>
      <c r="D207" s="119">
        <v>335689.39</v>
      </c>
      <c r="E207" s="119">
        <v>96530.61</v>
      </c>
      <c r="F207" s="119">
        <v>40715.31</v>
      </c>
      <c r="G207" s="119">
        <v>391504.69</v>
      </c>
      <c r="H207" s="119">
        <f>E207-F207</f>
        <v>55815.3</v>
      </c>
    </row>
    <row r="208" spans="1:8" x14ac:dyDescent="0.3">
      <c r="A208" s="84" t="s">
        <v>663</v>
      </c>
      <c r="B208" s="58" t="s">
        <v>354</v>
      </c>
      <c r="C208" s="84" t="s">
        <v>591</v>
      </c>
      <c r="D208" s="121">
        <v>144321.9</v>
      </c>
      <c r="E208" s="121">
        <v>24520.5</v>
      </c>
      <c r="F208" s="121">
        <v>54.49</v>
      </c>
      <c r="G208" s="121">
        <v>168787.91</v>
      </c>
      <c r="H208" s="121"/>
    </row>
    <row r="209" spans="1:8" x14ac:dyDescent="0.3">
      <c r="A209" s="84" t="s">
        <v>664</v>
      </c>
      <c r="B209" s="58" t="s">
        <v>354</v>
      </c>
      <c r="C209" s="84" t="s">
        <v>593</v>
      </c>
      <c r="D209" s="121">
        <v>13306.35</v>
      </c>
      <c r="E209" s="121">
        <v>26492.32</v>
      </c>
      <c r="F209" s="121">
        <v>22940.26</v>
      </c>
      <c r="G209" s="121">
        <v>16858.41</v>
      </c>
      <c r="H209" s="121"/>
    </row>
    <row r="210" spans="1:8" x14ac:dyDescent="0.3">
      <c r="A210" s="84" t="s">
        <v>665</v>
      </c>
      <c r="B210" s="58" t="s">
        <v>354</v>
      </c>
      <c r="C210" s="84" t="s">
        <v>595</v>
      </c>
      <c r="D210" s="121">
        <v>16106.13</v>
      </c>
      <c r="E210" s="121">
        <v>17982.04</v>
      </c>
      <c r="F210" s="121">
        <v>15207.02</v>
      </c>
      <c r="G210" s="121">
        <v>18881.150000000001</v>
      </c>
      <c r="H210" s="121"/>
    </row>
    <row r="211" spans="1:8" x14ac:dyDescent="0.3">
      <c r="A211" s="84" t="s">
        <v>666</v>
      </c>
      <c r="B211" s="58" t="s">
        <v>354</v>
      </c>
      <c r="C211" s="84" t="s">
        <v>628</v>
      </c>
      <c r="D211" s="121">
        <v>3432.86</v>
      </c>
      <c r="E211" s="121">
        <v>0</v>
      </c>
      <c r="F211" s="121">
        <v>0</v>
      </c>
      <c r="G211" s="121">
        <v>3432.86</v>
      </c>
      <c r="H211" s="121"/>
    </row>
    <row r="212" spans="1:8" x14ac:dyDescent="0.3">
      <c r="A212" s="84" t="s">
        <v>667</v>
      </c>
      <c r="B212" s="58" t="s">
        <v>354</v>
      </c>
      <c r="C212" s="84" t="s">
        <v>597</v>
      </c>
      <c r="D212" s="121">
        <v>38916.36</v>
      </c>
      <c r="E212" s="121">
        <v>6557.78</v>
      </c>
      <c r="F212" s="121">
        <v>0</v>
      </c>
      <c r="G212" s="121">
        <v>45474.14</v>
      </c>
      <c r="H212" s="121"/>
    </row>
    <row r="213" spans="1:8" x14ac:dyDescent="0.3">
      <c r="A213" s="84" t="s">
        <v>668</v>
      </c>
      <c r="B213" s="58" t="s">
        <v>354</v>
      </c>
      <c r="C213" s="84" t="s">
        <v>599</v>
      </c>
      <c r="D213" s="121">
        <v>13942.63</v>
      </c>
      <c r="E213" s="121">
        <v>1957.36</v>
      </c>
      <c r="F213" s="121">
        <v>0</v>
      </c>
      <c r="G213" s="121">
        <v>15899.99</v>
      </c>
      <c r="H213" s="121"/>
    </row>
    <row r="214" spans="1:8" x14ac:dyDescent="0.3">
      <c r="A214" s="84" t="s">
        <v>669</v>
      </c>
      <c r="B214" s="58" t="s">
        <v>354</v>
      </c>
      <c r="C214" s="84" t="s">
        <v>601</v>
      </c>
      <c r="D214" s="121">
        <v>1452.17</v>
      </c>
      <c r="E214" s="121">
        <v>244.7</v>
      </c>
      <c r="F214" s="121">
        <v>0</v>
      </c>
      <c r="G214" s="121">
        <v>1696.87</v>
      </c>
      <c r="H214" s="121"/>
    </row>
    <row r="215" spans="1:8" x14ac:dyDescent="0.3">
      <c r="A215" s="84" t="s">
        <v>670</v>
      </c>
      <c r="B215" s="58" t="s">
        <v>354</v>
      </c>
      <c r="C215" s="84" t="s">
        <v>603</v>
      </c>
      <c r="D215" s="121">
        <v>25625.599999999999</v>
      </c>
      <c r="E215" s="121">
        <v>6333.59</v>
      </c>
      <c r="F215" s="121">
        <v>1630.79</v>
      </c>
      <c r="G215" s="121">
        <v>30328.400000000001</v>
      </c>
      <c r="H215" s="121"/>
    </row>
    <row r="216" spans="1:8" x14ac:dyDescent="0.3">
      <c r="A216" s="84" t="s">
        <v>671</v>
      </c>
      <c r="B216" s="58" t="s">
        <v>354</v>
      </c>
      <c r="C216" s="84" t="s">
        <v>605</v>
      </c>
      <c r="D216" s="121">
        <v>1315.04</v>
      </c>
      <c r="E216" s="121">
        <v>213.5</v>
      </c>
      <c r="F216" s="121">
        <v>0</v>
      </c>
      <c r="G216" s="121">
        <v>1528.54</v>
      </c>
      <c r="H216" s="121"/>
    </row>
    <row r="217" spans="1:8" x14ac:dyDescent="0.3">
      <c r="A217" s="84" t="s">
        <v>672</v>
      </c>
      <c r="B217" s="58" t="s">
        <v>354</v>
      </c>
      <c r="C217" s="84" t="s">
        <v>607</v>
      </c>
      <c r="D217" s="121">
        <v>53101.919999999998</v>
      </c>
      <c r="E217" s="121">
        <v>8091.5</v>
      </c>
      <c r="F217" s="121">
        <v>0</v>
      </c>
      <c r="G217" s="121">
        <v>61193.42</v>
      </c>
      <c r="H217" s="121"/>
    </row>
    <row r="218" spans="1:8" x14ac:dyDescent="0.3">
      <c r="A218" s="84" t="s">
        <v>673</v>
      </c>
      <c r="B218" s="58" t="s">
        <v>354</v>
      </c>
      <c r="C218" s="84" t="s">
        <v>636</v>
      </c>
      <c r="D218" s="121">
        <v>24168.43</v>
      </c>
      <c r="E218" s="121">
        <v>4137.32</v>
      </c>
      <c r="F218" s="121">
        <v>882.75</v>
      </c>
      <c r="G218" s="121">
        <v>27423</v>
      </c>
      <c r="H218" s="121"/>
    </row>
    <row r="219" spans="1:8" x14ac:dyDescent="0.3">
      <c r="A219" s="87" t="s">
        <v>354</v>
      </c>
      <c r="B219" s="58" t="s">
        <v>354</v>
      </c>
      <c r="C219" s="87" t="s">
        <v>354</v>
      </c>
      <c r="D219" s="123"/>
      <c r="E219" s="123"/>
      <c r="F219" s="123"/>
      <c r="G219" s="123"/>
      <c r="H219" s="123"/>
    </row>
    <row r="220" spans="1:8" x14ac:dyDescent="0.3">
      <c r="A220" s="81" t="s">
        <v>675</v>
      </c>
      <c r="B220" s="58" t="s">
        <v>354</v>
      </c>
      <c r="C220" s="81" t="s">
        <v>676</v>
      </c>
      <c r="D220" s="119">
        <v>3868815.57</v>
      </c>
      <c r="E220" s="119">
        <v>504573.07</v>
      </c>
      <c r="F220" s="119">
        <v>80.099999999999994</v>
      </c>
      <c r="G220" s="119">
        <v>4373308.54</v>
      </c>
      <c r="H220" s="119"/>
    </row>
    <row r="221" spans="1:8" x14ac:dyDescent="0.3">
      <c r="A221" s="81" t="s">
        <v>677</v>
      </c>
      <c r="B221" s="58" t="s">
        <v>354</v>
      </c>
      <c r="C221" s="81" t="s">
        <v>676</v>
      </c>
      <c r="D221" s="119">
        <v>3868815.57</v>
      </c>
      <c r="E221" s="119">
        <v>504573.07</v>
      </c>
      <c r="F221" s="119">
        <v>80.099999999999994</v>
      </c>
      <c r="G221" s="119">
        <v>4373308.54</v>
      </c>
      <c r="H221" s="119"/>
    </row>
    <row r="222" spans="1:8" x14ac:dyDescent="0.3">
      <c r="A222" s="81" t="s">
        <v>678</v>
      </c>
      <c r="B222" s="58" t="s">
        <v>354</v>
      </c>
      <c r="C222" s="81" t="s">
        <v>676</v>
      </c>
      <c r="D222" s="119">
        <v>3868815.57</v>
      </c>
      <c r="E222" s="119">
        <v>504573.07</v>
      </c>
      <c r="F222" s="119">
        <v>80.099999999999994</v>
      </c>
      <c r="G222" s="119">
        <v>4373308.54</v>
      </c>
      <c r="H222" s="119"/>
    </row>
    <row r="223" spans="1:8" x14ac:dyDescent="0.3">
      <c r="A223" s="84" t="s">
        <v>679</v>
      </c>
      <c r="B223" s="58" t="s">
        <v>354</v>
      </c>
      <c r="C223" s="84" t="s">
        <v>680</v>
      </c>
      <c r="D223" s="121">
        <v>134572.79999999999</v>
      </c>
      <c r="E223" s="121">
        <v>16821.599999999999</v>
      </c>
      <c r="F223" s="121">
        <v>0</v>
      </c>
      <c r="G223" s="121">
        <v>151394.4</v>
      </c>
      <c r="H223" s="121">
        <f t="shared" ref="H223:H231" si="0">E223-F223</f>
        <v>16821.599999999999</v>
      </c>
    </row>
    <row r="224" spans="1:8" x14ac:dyDescent="0.3">
      <c r="A224" s="84" t="s">
        <v>681</v>
      </c>
      <c r="B224" s="58" t="s">
        <v>354</v>
      </c>
      <c r="C224" s="84" t="s">
        <v>682</v>
      </c>
      <c r="D224" s="121">
        <v>47040</v>
      </c>
      <c r="E224" s="121">
        <v>5880</v>
      </c>
      <c r="F224" s="121">
        <v>0</v>
      </c>
      <c r="G224" s="121">
        <v>52920</v>
      </c>
      <c r="H224" s="121">
        <f t="shared" si="0"/>
        <v>5880</v>
      </c>
    </row>
    <row r="225" spans="1:8" x14ac:dyDescent="0.3">
      <c r="A225" s="84" t="s">
        <v>683</v>
      </c>
      <c r="B225" s="58" t="s">
        <v>354</v>
      </c>
      <c r="C225" s="84" t="s">
        <v>684</v>
      </c>
      <c r="D225" s="121">
        <v>77434.399999999994</v>
      </c>
      <c r="E225" s="121">
        <v>64.150000000000006</v>
      </c>
      <c r="F225" s="121">
        <v>80.069999999999993</v>
      </c>
      <c r="G225" s="121">
        <v>77418.48</v>
      </c>
      <c r="H225" s="121">
        <f t="shared" si="0"/>
        <v>-15.919999999999987</v>
      </c>
    </row>
    <row r="226" spans="1:8" x14ac:dyDescent="0.3">
      <c r="A226" s="84" t="s">
        <v>685</v>
      </c>
      <c r="B226" s="58" t="s">
        <v>354</v>
      </c>
      <c r="C226" s="84" t="s">
        <v>686</v>
      </c>
      <c r="D226" s="121">
        <v>23091.21</v>
      </c>
      <c r="E226" s="121">
        <v>4023.28</v>
      </c>
      <c r="F226" s="121">
        <v>0</v>
      </c>
      <c r="G226" s="121">
        <v>27114.49</v>
      </c>
      <c r="H226" s="121">
        <f t="shared" si="0"/>
        <v>4023.28</v>
      </c>
    </row>
    <row r="227" spans="1:8" x14ac:dyDescent="0.3">
      <c r="A227" s="84" t="s">
        <v>687</v>
      </c>
      <c r="B227" s="58" t="s">
        <v>354</v>
      </c>
      <c r="C227" s="84" t="s">
        <v>688</v>
      </c>
      <c r="D227" s="121">
        <v>1307870.56</v>
      </c>
      <c r="E227" s="121">
        <v>187086.78</v>
      </c>
      <c r="F227" s="121">
        <v>0</v>
      </c>
      <c r="G227" s="121">
        <v>1494957.34</v>
      </c>
      <c r="H227" s="121">
        <f t="shared" si="0"/>
        <v>187086.78</v>
      </c>
    </row>
    <row r="228" spans="1:8" x14ac:dyDescent="0.3">
      <c r="A228" s="84" t="s">
        <v>689</v>
      </c>
      <c r="B228" s="58" t="s">
        <v>354</v>
      </c>
      <c r="C228" s="84" t="s">
        <v>690</v>
      </c>
      <c r="D228" s="121">
        <v>38440.839999999997</v>
      </c>
      <c r="E228" s="121">
        <v>7831.19</v>
      </c>
      <c r="F228" s="121">
        <v>0</v>
      </c>
      <c r="G228" s="121">
        <v>46272.03</v>
      </c>
      <c r="H228" s="121">
        <f t="shared" si="0"/>
        <v>7831.19</v>
      </c>
    </row>
    <row r="229" spans="1:8" x14ac:dyDescent="0.3">
      <c r="A229" s="84" t="s">
        <v>691</v>
      </c>
      <c r="B229" s="58" t="s">
        <v>354</v>
      </c>
      <c r="C229" s="84" t="s">
        <v>692</v>
      </c>
      <c r="D229" s="121">
        <v>1995500.2</v>
      </c>
      <c r="E229" s="121">
        <v>255887.05</v>
      </c>
      <c r="F229" s="121">
        <v>0</v>
      </c>
      <c r="G229" s="121">
        <v>2251387.25</v>
      </c>
      <c r="H229" s="121">
        <f t="shared" si="0"/>
        <v>255887.05</v>
      </c>
    </row>
    <row r="230" spans="1:8" x14ac:dyDescent="0.3">
      <c r="A230" s="84" t="s">
        <v>693</v>
      </c>
      <c r="B230" s="58" t="s">
        <v>354</v>
      </c>
      <c r="C230" s="84" t="s">
        <v>694</v>
      </c>
      <c r="D230" s="121">
        <v>125105.05</v>
      </c>
      <c r="E230" s="121">
        <v>7934.96</v>
      </c>
      <c r="F230" s="121">
        <v>0</v>
      </c>
      <c r="G230" s="121">
        <v>133040.01</v>
      </c>
      <c r="H230" s="121">
        <f t="shared" si="0"/>
        <v>7934.96</v>
      </c>
    </row>
    <row r="231" spans="1:8" x14ac:dyDescent="0.3">
      <c r="A231" s="84" t="s">
        <v>695</v>
      </c>
      <c r="B231" s="58" t="s">
        <v>354</v>
      </c>
      <c r="C231" s="84" t="s">
        <v>696</v>
      </c>
      <c r="D231" s="121">
        <v>119760.51</v>
      </c>
      <c r="E231" s="121">
        <v>19044.060000000001</v>
      </c>
      <c r="F231" s="121">
        <v>0.03</v>
      </c>
      <c r="G231" s="121">
        <v>138804.54</v>
      </c>
      <c r="H231" s="121">
        <f t="shared" si="0"/>
        <v>19044.030000000002</v>
      </c>
    </row>
    <row r="232" spans="1:8" x14ac:dyDescent="0.3">
      <c r="A232" s="87" t="s">
        <v>354</v>
      </c>
      <c r="B232" s="58" t="s">
        <v>354</v>
      </c>
      <c r="C232" s="87" t="s">
        <v>354</v>
      </c>
      <c r="D232" s="123"/>
      <c r="E232" s="123"/>
      <c r="F232" s="123"/>
      <c r="G232" s="123"/>
      <c r="H232" s="123"/>
    </row>
    <row r="233" spans="1:8" x14ac:dyDescent="0.3">
      <c r="A233" s="81" t="s">
        <v>697</v>
      </c>
      <c r="B233" s="58" t="s">
        <v>354</v>
      </c>
      <c r="C233" s="81" t="s">
        <v>698</v>
      </c>
      <c r="D233" s="119">
        <v>1785044.51</v>
      </c>
      <c r="E233" s="119">
        <v>275218.90999999997</v>
      </c>
      <c r="F233" s="119">
        <v>0.05</v>
      </c>
      <c r="G233" s="119">
        <v>2060263.37</v>
      </c>
      <c r="H233" s="119"/>
    </row>
    <row r="234" spans="1:8" x14ac:dyDescent="0.3">
      <c r="A234" s="81" t="s">
        <v>699</v>
      </c>
      <c r="B234" s="58" t="s">
        <v>354</v>
      </c>
      <c r="C234" s="81" t="s">
        <v>698</v>
      </c>
      <c r="D234" s="119">
        <v>1785044.51</v>
      </c>
      <c r="E234" s="119">
        <v>275218.90999999997</v>
      </c>
      <c r="F234" s="119">
        <v>0.05</v>
      </c>
      <c r="G234" s="119">
        <v>2060263.37</v>
      </c>
      <c r="H234" s="119"/>
    </row>
    <row r="235" spans="1:8" x14ac:dyDescent="0.3">
      <c r="A235" s="81" t="s">
        <v>700</v>
      </c>
      <c r="B235" s="58" t="s">
        <v>354</v>
      </c>
      <c r="C235" s="81" t="s">
        <v>698</v>
      </c>
      <c r="D235" s="119">
        <v>1785044.51</v>
      </c>
      <c r="E235" s="119">
        <v>275218.90999999997</v>
      </c>
      <c r="F235" s="119">
        <v>0.05</v>
      </c>
      <c r="G235" s="119">
        <v>2060263.37</v>
      </c>
      <c r="H235" s="119"/>
    </row>
    <row r="236" spans="1:8" x14ac:dyDescent="0.3">
      <c r="A236" s="81" t="s">
        <v>701</v>
      </c>
      <c r="B236" s="58" t="s">
        <v>354</v>
      </c>
      <c r="C236" s="81" t="s">
        <v>702</v>
      </c>
      <c r="D236" s="119">
        <v>213639.5</v>
      </c>
      <c r="E236" s="119">
        <v>40824.160000000003</v>
      </c>
      <c r="F236" s="119">
        <v>0.05</v>
      </c>
      <c r="G236" s="119">
        <v>254463.61</v>
      </c>
      <c r="H236" s="119">
        <f>E236-F236</f>
        <v>40824.11</v>
      </c>
    </row>
    <row r="237" spans="1:8" x14ac:dyDescent="0.3">
      <c r="A237" s="84" t="s">
        <v>703</v>
      </c>
      <c r="B237" s="58" t="s">
        <v>354</v>
      </c>
      <c r="C237" s="84" t="s">
        <v>704</v>
      </c>
      <c r="D237" s="121">
        <v>213639.5</v>
      </c>
      <c r="E237" s="121">
        <v>40824.160000000003</v>
      </c>
      <c r="F237" s="121">
        <v>0.05</v>
      </c>
      <c r="G237" s="121">
        <v>254463.61</v>
      </c>
      <c r="H237" s="121"/>
    </row>
    <row r="238" spans="1:8" x14ac:dyDescent="0.3">
      <c r="A238" s="87" t="s">
        <v>354</v>
      </c>
      <c r="B238" s="58" t="s">
        <v>354</v>
      </c>
      <c r="C238" s="87" t="s">
        <v>354</v>
      </c>
      <c r="D238" s="123"/>
      <c r="E238" s="123"/>
      <c r="F238" s="123"/>
      <c r="G238" s="123"/>
      <c r="H238" s="123"/>
    </row>
    <row r="239" spans="1:8" x14ac:dyDescent="0.3">
      <c r="A239" s="81" t="s">
        <v>705</v>
      </c>
      <c r="B239" s="58" t="s">
        <v>354</v>
      </c>
      <c r="C239" s="81" t="s">
        <v>706</v>
      </c>
      <c r="D239" s="119">
        <v>745748.68</v>
      </c>
      <c r="E239" s="119">
        <v>94808.02</v>
      </c>
      <c r="F239" s="119">
        <v>0</v>
      </c>
      <c r="G239" s="119">
        <v>840556.7</v>
      </c>
      <c r="H239" s="119"/>
    </row>
    <row r="240" spans="1:8" x14ac:dyDescent="0.3">
      <c r="A240" s="84" t="s">
        <v>707</v>
      </c>
      <c r="B240" s="58" t="s">
        <v>354</v>
      </c>
      <c r="C240" s="84" t="s">
        <v>708</v>
      </c>
      <c r="D240" s="121">
        <v>336380.44</v>
      </c>
      <c r="E240" s="121">
        <v>46463.01</v>
      </c>
      <c r="F240" s="121">
        <v>0</v>
      </c>
      <c r="G240" s="121">
        <v>382843.45</v>
      </c>
      <c r="H240" s="121">
        <f t="shared" ref="H240:H243" si="1">E240-F240</f>
        <v>46463.01</v>
      </c>
    </row>
    <row r="241" spans="1:8" x14ac:dyDescent="0.3">
      <c r="A241" s="84" t="s">
        <v>709</v>
      </c>
      <c r="B241" s="58" t="s">
        <v>354</v>
      </c>
      <c r="C241" s="84" t="s">
        <v>710</v>
      </c>
      <c r="D241" s="121">
        <v>200653.3</v>
      </c>
      <c r="E241" s="121">
        <v>16708.599999999999</v>
      </c>
      <c r="F241" s="121">
        <v>0</v>
      </c>
      <c r="G241" s="121">
        <v>217361.9</v>
      </c>
      <c r="H241" s="121">
        <f t="shared" si="1"/>
        <v>16708.599999999999</v>
      </c>
    </row>
    <row r="242" spans="1:8" x14ac:dyDescent="0.3">
      <c r="A242" s="84" t="s">
        <v>711</v>
      </c>
      <c r="B242" s="58" t="s">
        <v>354</v>
      </c>
      <c r="C242" s="84" t="s">
        <v>712</v>
      </c>
      <c r="D242" s="121">
        <v>150745.98000000001</v>
      </c>
      <c r="E242" s="121">
        <v>24707.3</v>
      </c>
      <c r="F242" s="121">
        <v>0</v>
      </c>
      <c r="G242" s="121">
        <v>175453.28</v>
      </c>
      <c r="H242" s="121">
        <f t="shared" si="1"/>
        <v>24707.3</v>
      </c>
    </row>
    <row r="243" spans="1:8" x14ac:dyDescent="0.3">
      <c r="A243" s="84" t="s">
        <v>713</v>
      </c>
      <c r="B243" s="58" t="s">
        <v>354</v>
      </c>
      <c r="C243" s="84" t="s">
        <v>714</v>
      </c>
      <c r="D243" s="121">
        <v>57968.959999999999</v>
      </c>
      <c r="E243" s="121">
        <v>6929.11</v>
      </c>
      <c r="F243" s="121">
        <v>0</v>
      </c>
      <c r="G243" s="121">
        <v>64898.07</v>
      </c>
      <c r="H243" s="121">
        <f t="shared" si="1"/>
        <v>6929.11</v>
      </c>
    </row>
    <row r="244" spans="1:8" x14ac:dyDescent="0.3">
      <c r="A244" s="87" t="s">
        <v>354</v>
      </c>
      <c r="B244" s="58" t="s">
        <v>354</v>
      </c>
      <c r="C244" s="87" t="s">
        <v>354</v>
      </c>
      <c r="D244" s="123"/>
      <c r="E244" s="123"/>
      <c r="F244" s="123"/>
      <c r="G244" s="123"/>
      <c r="H244" s="123"/>
    </row>
    <row r="245" spans="1:8" x14ac:dyDescent="0.3">
      <c r="A245" s="81" t="s">
        <v>715</v>
      </c>
      <c r="B245" s="58" t="s">
        <v>354</v>
      </c>
      <c r="C245" s="81" t="s">
        <v>716</v>
      </c>
      <c r="D245" s="119">
        <v>5799.79</v>
      </c>
      <c r="E245" s="119">
        <v>0</v>
      </c>
      <c r="F245" s="119">
        <v>0</v>
      </c>
      <c r="G245" s="119">
        <v>5799.79</v>
      </c>
      <c r="H245" s="119">
        <f>E245-F245</f>
        <v>0</v>
      </c>
    </row>
    <row r="246" spans="1:8" x14ac:dyDescent="0.3">
      <c r="A246" s="84" t="s">
        <v>717</v>
      </c>
      <c r="B246" s="58" t="s">
        <v>354</v>
      </c>
      <c r="C246" s="84" t="s">
        <v>718</v>
      </c>
      <c r="D246" s="121">
        <v>264.58999999999997</v>
      </c>
      <c r="E246" s="121">
        <v>0</v>
      </c>
      <c r="F246" s="121">
        <v>0</v>
      </c>
      <c r="G246" s="121">
        <v>264.58999999999997</v>
      </c>
      <c r="H246" s="121"/>
    </row>
    <row r="247" spans="1:8" x14ac:dyDescent="0.3">
      <c r="A247" s="84" t="s">
        <v>719</v>
      </c>
      <c r="B247" s="58" t="s">
        <v>354</v>
      </c>
      <c r="C247" s="84" t="s">
        <v>720</v>
      </c>
      <c r="D247" s="121">
        <v>5535.2</v>
      </c>
      <c r="E247" s="121">
        <v>0</v>
      </c>
      <c r="F247" s="121">
        <v>0</v>
      </c>
      <c r="G247" s="121">
        <v>5535.2</v>
      </c>
      <c r="H247" s="121"/>
    </row>
    <row r="248" spans="1:8" x14ac:dyDescent="0.3">
      <c r="A248" s="87" t="s">
        <v>354</v>
      </c>
      <c r="B248" s="58" t="s">
        <v>354</v>
      </c>
      <c r="C248" s="87" t="s">
        <v>354</v>
      </c>
      <c r="D248" s="123"/>
      <c r="E248" s="123"/>
      <c r="F248" s="123"/>
      <c r="G248" s="123"/>
      <c r="H248" s="123"/>
    </row>
    <row r="249" spans="1:8" x14ac:dyDescent="0.3">
      <c r="A249" s="81" t="s">
        <v>721</v>
      </c>
      <c r="B249" s="58" t="s">
        <v>354</v>
      </c>
      <c r="C249" s="81" t="s">
        <v>722</v>
      </c>
      <c r="D249" s="119">
        <v>18347.12</v>
      </c>
      <c r="E249" s="119">
        <v>9523.7900000000009</v>
      </c>
      <c r="F249" s="119">
        <v>0</v>
      </c>
      <c r="G249" s="119">
        <v>27870.91</v>
      </c>
      <c r="H249" s="119">
        <f>E249-F249</f>
        <v>9523.7900000000009</v>
      </c>
    </row>
    <row r="250" spans="1:8" x14ac:dyDescent="0.3">
      <c r="A250" s="84" t="s">
        <v>723</v>
      </c>
      <c r="B250" s="58" t="s">
        <v>354</v>
      </c>
      <c r="C250" s="84" t="s">
        <v>724</v>
      </c>
      <c r="D250" s="121">
        <v>831.07</v>
      </c>
      <c r="E250" s="121">
        <v>0</v>
      </c>
      <c r="F250" s="121">
        <v>0</v>
      </c>
      <c r="G250" s="121">
        <v>831.07</v>
      </c>
      <c r="H250" s="121"/>
    </row>
    <row r="251" spans="1:8" x14ac:dyDescent="0.3">
      <c r="A251" s="84" t="s">
        <v>725</v>
      </c>
      <c r="B251" s="58" t="s">
        <v>354</v>
      </c>
      <c r="C251" s="84" t="s">
        <v>726</v>
      </c>
      <c r="D251" s="121">
        <v>12235</v>
      </c>
      <c r="E251" s="121">
        <v>7070</v>
      </c>
      <c r="F251" s="121">
        <v>0</v>
      </c>
      <c r="G251" s="121">
        <v>19305</v>
      </c>
      <c r="H251" s="121"/>
    </row>
    <row r="252" spans="1:8" x14ac:dyDescent="0.3">
      <c r="A252" s="84" t="s">
        <v>727</v>
      </c>
      <c r="B252" s="58" t="s">
        <v>354</v>
      </c>
      <c r="C252" s="84" t="s">
        <v>728</v>
      </c>
      <c r="D252" s="121">
        <v>1821.85</v>
      </c>
      <c r="E252" s="121">
        <v>1614.04</v>
      </c>
      <c r="F252" s="121">
        <v>0</v>
      </c>
      <c r="G252" s="121">
        <v>3435.89</v>
      </c>
      <c r="H252" s="121"/>
    </row>
    <row r="253" spans="1:8" x14ac:dyDescent="0.3">
      <c r="A253" s="84" t="s">
        <v>729</v>
      </c>
      <c r="B253" s="58" t="s">
        <v>354</v>
      </c>
      <c r="C253" s="84" t="s">
        <v>730</v>
      </c>
      <c r="D253" s="121">
        <v>2552.08</v>
      </c>
      <c r="E253" s="121">
        <v>0</v>
      </c>
      <c r="F253" s="121">
        <v>0</v>
      </c>
      <c r="G253" s="121">
        <v>2552.08</v>
      </c>
      <c r="H253" s="121"/>
    </row>
    <row r="254" spans="1:8" x14ac:dyDescent="0.3">
      <c r="A254" s="84" t="s">
        <v>731</v>
      </c>
      <c r="B254" s="58" t="s">
        <v>354</v>
      </c>
      <c r="C254" s="84" t="s">
        <v>732</v>
      </c>
      <c r="D254" s="121">
        <v>907.12</v>
      </c>
      <c r="E254" s="121">
        <v>839.75</v>
      </c>
      <c r="F254" s="121">
        <v>0</v>
      </c>
      <c r="G254" s="121">
        <v>1746.87</v>
      </c>
      <c r="H254" s="121"/>
    </row>
    <row r="255" spans="1:8" x14ac:dyDescent="0.3">
      <c r="A255" s="87" t="s">
        <v>354</v>
      </c>
      <c r="B255" s="58" t="s">
        <v>354</v>
      </c>
      <c r="C255" s="87" t="s">
        <v>354</v>
      </c>
      <c r="D255" s="123"/>
      <c r="E255" s="123"/>
      <c r="F255" s="123"/>
      <c r="G255" s="123"/>
      <c r="H255" s="123"/>
    </row>
    <row r="256" spans="1:8" x14ac:dyDescent="0.3">
      <c r="A256" s="81" t="s">
        <v>733</v>
      </c>
      <c r="B256" s="58" t="s">
        <v>354</v>
      </c>
      <c r="C256" s="81" t="s">
        <v>734</v>
      </c>
      <c r="D256" s="119">
        <v>210849.37</v>
      </c>
      <c r="E256" s="119">
        <v>30740.57</v>
      </c>
      <c r="F256" s="119">
        <v>0</v>
      </c>
      <c r="G256" s="119">
        <v>241589.94</v>
      </c>
      <c r="H256" s="119">
        <f>E256-F256</f>
        <v>30740.57</v>
      </c>
    </row>
    <row r="257" spans="1:8" x14ac:dyDescent="0.3">
      <c r="A257" s="84" t="s">
        <v>735</v>
      </c>
      <c r="B257" s="58" t="s">
        <v>354</v>
      </c>
      <c r="C257" s="84" t="s">
        <v>736</v>
      </c>
      <c r="D257" s="121">
        <v>115910.11</v>
      </c>
      <c r="E257" s="121">
        <v>15859.98</v>
      </c>
      <c r="F257" s="121">
        <v>0</v>
      </c>
      <c r="G257" s="121">
        <v>131770.09</v>
      </c>
      <c r="H257" s="121"/>
    </row>
    <row r="258" spans="1:8" x14ac:dyDescent="0.3">
      <c r="A258" s="84" t="s">
        <v>737</v>
      </c>
      <c r="B258" s="58" t="s">
        <v>354</v>
      </c>
      <c r="C258" s="84" t="s">
        <v>738</v>
      </c>
      <c r="D258" s="121">
        <v>45149.31</v>
      </c>
      <c r="E258" s="121">
        <v>6072.34</v>
      </c>
      <c r="F258" s="121">
        <v>0</v>
      </c>
      <c r="G258" s="121">
        <v>51221.65</v>
      </c>
      <c r="H258" s="121"/>
    </row>
    <row r="259" spans="1:8" x14ac:dyDescent="0.3">
      <c r="A259" s="84" t="s">
        <v>739</v>
      </c>
      <c r="B259" s="58" t="s">
        <v>354</v>
      </c>
      <c r="C259" s="84" t="s">
        <v>740</v>
      </c>
      <c r="D259" s="121">
        <v>1028.1500000000001</v>
      </c>
      <c r="E259" s="121">
        <v>193</v>
      </c>
      <c r="F259" s="121">
        <v>0</v>
      </c>
      <c r="G259" s="121">
        <v>1221.1500000000001</v>
      </c>
      <c r="H259" s="121"/>
    </row>
    <row r="260" spans="1:8" x14ac:dyDescent="0.3">
      <c r="A260" s="84" t="s">
        <v>741</v>
      </c>
      <c r="B260" s="58" t="s">
        <v>354</v>
      </c>
      <c r="C260" s="84" t="s">
        <v>742</v>
      </c>
      <c r="D260" s="121">
        <v>48722</v>
      </c>
      <c r="E260" s="121">
        <v>8615.25</v>
      </c>
      <c r="F260" s="121">
        <v>0</v>
      </c>
      <c r="G260" s="121">
        <v>57337.25</v>
      </c>
      <c r="H260" s="121"/>
    </row>
    <row r="261" spans="1:8" x14ac:dyDescent="0.3">
      <c r="A261" s="84" t="s">
        <v>743</v>
      </c>
      <c r="B261" s="58" t="s">
        <v>354</v>
      </c>
      <c r="C261" s="84" t="s">
        <v>694</v>
      </c>
      <c r="D261" s="121">
        <v>39.799999999999997</v>
      </c>
      <c r="E261" s="121">
        <v>0</v>
      </c>
      <c r="F261" s="121">
        <v>0</v>
      </c>
      <c r="G261" s="121">
        <v>39.799999999999997</v>
      </c>
      <c r="H261" s="121"/>
    </row>
    <row r="262" spans="1:8" x14ac:dyDescent="0.3">
      <c r="A262" s="87" t="s">
        <v>354</v>
      </c>
      <c r="B262" s="58" t="s">
        <v>354</v>
      </c>
      <c r="C262" s="87" t="s">
        <v>354</v>
      </c>
      <c r="D262" s="123"/>
      <c r="E262" s="123"/>
      <c r="F262" s="123"/>
      <c r="G262" s="123"/>
      <c r="H262" s="123"/>
    </row>
    <row r="263" spans="1:8" x14ac:dyDescent="0.3">
      <c r="A263" s="81" t="s">
        <v>744</v>
      </c>
      <c r="B263" s="58" t="s">
        <v>354</v>
      </c>
      <c r="C263" s="81" t="s">
        <v>745</v>
      </c>
      <c r="D263" s="119">
        <v>390674.23</v>
      </c>
      <c r="E263" s="119">
        <v>84441.57</v>
      </c>
      <c r="F263" s="119">
        <v>0</v>
      </c>
      <c r="G263" s="119">
        <v>475115.8</v>
      </c>
      <c r="H263" s="119">
        <f>E263-F263</f>
        <v>84441.57</v>
      </c>
    </row>
    <row r="264" spans="1:8" x14ac:dyDescent="0.3">
      <c r="A264" s="84" t="s">
        <v>746</v>
      </c>
      <c r="B264" s="58" t="s">
        <v>354</v>
      </c>
      <c r="C264" s="84" t="s">
        <v>545</v>
      </c>
      <c r="D264" s="121">
        <v>58555.95</v>
      </c>
      <c r="E264" s="121">
        <v>12633.83</v>
      </c>
      <c r="F264" s="121">
        <v>0</v>
      </c>
      <c r="G264" s="121">
        <v>71189.78</v>
      </c>
      <c r="H264" s="121"/>
    </row>
    <row r="265" spans="1:8" x14ac:dyDescent="0.3">
      <c r="A265" s="84" t="s">
        <v>747</v>
      </c>
      <c r="B265" s="58" t="s">
        <v>354</v>
      </c>
      <c r="C265" s="84" t="s">
        <v>748</v>
      </c>
      <c r="D265" s="121">
        <v>16204.8</v>
      </c>
      <c r="E265" s="121">
        <v>2746.2</v>
      </c>
      <c r="F265" s="121">
        <v>0</v>
      </c>
      <c r="G265" s="121">
        <v>18951</v>
      </c>
      <c r="H265" s="121"/>
    </row>
    <row r="266" spans="1:8" x14ac:dyDescent="0.3">
      <c r="A266" s="84" t="s">
        <v>749</v>
      </c>
      <c r="B266" s="58" t="s">
        <v>354</v>
      </c>
      <c r="C266" s="84" t="s">
        <v>750</v>
      </c>
      <c r="D266" s="121">
        <v>315752.67</v>
      </c>
      <c r="E266" s="121">
        <v>69050.63</v>
      </c>
      <c r="F266" s="121">
        <v>0</v>
      </c>
      <c r="G266" s="121">
        <v>384803.3</v>
      </c>
      <c r="H266" s="121"/>
    </row>
    <row r="267" spans="1:8" x14ac:dyDescent="0.3">
      <c r="A267" s="84" t="s">
        <v>751</v>
      </c>
      <c r="B267" s="58" t="s">
        <v>354</v>
      </c>
      <c r="C267" s="84" t="s">
        <v>752</v>
      </c>
      <c r="D267" s="121">
        <v>160.81</v>
      </c>
      <c r="E267" s="121">
        <v>10.91</v>
      </c>
      <c r="F267" s="121">
        <v>0</v>
      </c>
      <c r="G267" s="121">
        <v>171.72</v>
      </c>
      <c r="H267" s="121"/>
    </row>
    <row r="268" spans="1:8" x14ac:dyDescent="0.3">
      <c r="A268" s="87" t="s">
        <v>354</v>
      </c>
      <c r="B268" s="58" t="s">
        <v>354</v>
      </c>
      <c r="C268" s="87" t="s">
        <v>354</v>
      </c>
      <c r="D268" s="123"/>
      <c r="E268" s="123"/>
      <c r="F268" s="123"/>
      <c r="G268" s="123"/>
      <c r="H268" s="123"/>
    </row>
    <row r="269" spans="1:8" x14ac:dyDescent="0.3">
      <c r="A269" s="81" t="s">
        <v>753</v>
      </c>
      <c r="B269" s="58" t="s">
        <v>354</v>
      </c>
      <c r="C269" s="81" t="s">
        <v>754</v>
      </c>
      <c r="D269" s="119">
        <v>136513.54999999999</v>
      </c>
      <c r="E269" s="119">
        <v>14880.8</v>
      </c>
      <c r="F269" s="119">
        <v>0</v>
      </c>
      <c r="G269" s="119">
        <v>151394.35</v>
      </c>
      <c r="H269" s="119">
        <f>E269-F269</f>
        <v>14880.8</v>
      </c>
    </row>
    <row r="270" spans="1:8" x14ac:dyDescent="0.3">
      <c r="A270" s="84" t="s">
        <v>755</v>
      </c>
      <c r="B270" s="58" t="s">
        <v>354</v>
      </c>
      <c r="C270" s="84" t="s">
        <v>756</v>
      </c>
      <c r="D270" s="121">
        <v>0</v>
      </c>
      <c r="E270" s="121">
        <v>287.02</v>
      </c>
      <c r="F270" s="121">
        <v>0</v>
      </c>
      <c r="G270" s="121">
        <v>287.02</v>
      </c>
      <c r="H270" s="121"/>
    </row>
    <row r="271" spans="1:8" x14ac:dyDescent="0.3">
      <c r="A271" s="84" t="s">
        <v>757</v>
      </c>
      <c r="B271" s="58" t="s">
        <v>354</v>
      </c>
      <c r="C271" s="84" t="s">
        <v>758</v>
      </c>
      <c r="D271" s="121">
        <v>176.47</v>
      </c>
      <c r="E271" s="121">
        <v>42</v>
      </c>
      <c r="F271" s="121">
        <v>0</v>
      </c>
      <c r="G271" s="121">
        <v>218.47</v>
      </c>
      <c r="H271" s="121"/>
    </row>
    <row r="272" spans="1:8" x14ac:dyDescent="0.3">
      <c r="A272" s="84" t="s">
        <v>759</v>
      </c>
      <c r="B272" s="58" t="s">
        <v>354</v>
      </c>
      <c r="C272" s="84" t="s">
        <v>760</v>
      </c>
      <c r="D272" s="121">
        <v>7806.57</v>
      </c>
      <c r="E272" s="121">
        <v>3166.21</v>
      </c>
      <c r="F272" s="121">
        <v>0</v>
      </c>
      <c r="G272" s="121">
        <v>10972.78</v>
      </c>
      <c r="H272" s="121"/>
    </row>
    <row r="273" spans="1:8" x14ac:dyDescent="0.3">
      <c r="A273" s="84" t="s">
        <v>761</v>
      </c>
      <c r="B273" s="58" t="s">
        <v>354</v>
      </c>
      <c r="C273" s="84" t="s">
        <v>762</v>
      </c>
      <c r="D273" s="121">
        <v>973</v>
      </c>
      <c r="E273" s="121">
        <v>519</v>
      </c>
      <c r="F273" s="121">
        <v>0</v>
      </c>
      <c r="G273" s="121">
        <v>1492</v>
      </c>
      <c r="H273" s="121"/>
    </row>
    <row r="274" spans="1:8" x14ac:dyDescent="0.3">
      <c r="A274" s="84" t="s">
        <v>763</v>
      </c>
      <c r="B274" s="58" t="s">
        <v>354</v>
      </c>
      <c r="C274" s="84" t="s">
        <v>764</v>
      </c>
      <c r="D274" s="121">
        <v>34127.74</v>
      </c>
      <c r="E274" s="121">
        <v>0</v>
      </c>
      <c r="F274" s="121">
        <v>0</v>
      </c>
      <c r="G274" s="121">
        <v>34127.74</v>
      </c>
      <c r="H274" s="121">
        <f>E274-F274</f>
        <v>0</v>
      </c>
    </row>
    <row r="275" spans="1:8" x14ac:dyDescent="0.3">
      <c r="A275" s="84" t="s">
        <v>765</v>
      </c>
      <c r="B275" s="58" t="s">
        <v>354</v>
      </c>
      <c r="C275" s="84" t="s">
        <v>766</v>
      </c>
      <c r="D275" s="121">
        <v>10</v>
      </c>
      <c r="E275" s="121">
        <v>0</v>
      </c>
      <c r="F275" s="121">
        <v>0</v>
      </c>
      <c r="G275" s="121">
        <v>10</v>
      </c>
      <c r="H275" s="121"/>
    </row>
    <row r="276" spans="1:8" x14ac:dyDescent="0.3">
      <c r="A276" s="84" t="s">
        <v>767</v>
      </c>
      <c r="B276" s="58" t="s">
        <v>354</v>
      </c>
      <c r="C276" s="84" t="s">
        <v>768</v>
      </c>
      <c r="D276" s="121">
        <v>4081.27</v>
      </c>
      <c r="E276" s="121">
        <v>0</v>
      </c>
      <c r="F276" s="121">
        <v>0</v>
      </c>
      <c r="G276" s="121">
        <v>4081.27</v>
      </c>
      <c r="H276" s="121"/>
    </row>
    <row r="277" spans="1:8" x14ac:dyDescent="0.3">
      <c r="A277" s="84" t="s">
        <v>769</v>
      </c>
      <c r="B277" s="58" t="s">
        <v>354</v>
      </c>
      <c r="C277" s="84" t="s">
        <v>770</v>
      </c>
      <c r="D277" s="121">
        <v>559.79</v>
      </c>
      <c r="E277" s="121">
        <v>186.94</v>
      </c>
      <c r="F277" s="121">
        <v>0</v>
      </c>
      <c r="G277" s="121">
        <v>746.73</v>
      </c>
      <c r="H277" s="121"/>
    </row>
    <row r="278" spans="1:8" x14ac:dyDescent="0.3">
      <c r="A278" s="84" t="s">
        <v>771</v>
      </c>
      <c r="B278" s="58" t="s">
        <v>354</v>
      </c>
      <c r="C278" s="84" t="s">
        <v>772</v>
      </c>
      <c r="D278" s="121">
        <v>5315.92</v>
      </c>
      <c r="E278" s="121">
        <v>1263.78</v>
      </c>
      <c r="F278" s="121">
        <v>0</v>
      </c>
      <c r="G278" s="121">
        <v>6579.7</v>
      </c>
      <c r="H278" s="121"/>
    </row>
    <row r="279" spans="1:8" x14ac:dyDescent="0.3">
      <c r="A279" s="84" t="s">
        <v>773</v>
      </c>
      <c r="B279" s="58" t="s">
        <v>354</v>
      </c>
      <c r="C279" s="84" t="s">
        <v>726</v>
      </c>
      <c r="D279" s="121">
        <v>1200</v>
      </c>
      <c r="E279" s="121">
        <v>0</v>
      </c>
      <c r="F279" s="121">
        <v>0</v>
      </c>
      <c r="G279" s="121">
        <v>1200</v>
      </c>
      <c r="H279" s="121"/>
    </row>
    <row r="280" spans="1:8" x14ac:dyDescent="0.3">
      <c r="A280" s="84" t="s">
        <v>774</v>
      </c>
      <c r="B280" s="58" t="s">
        <v>354</v>
      </c>
      <c r="C280" s="84" t="s">
        <v>775</v>
      </c>
      <c r="D280" s="121">
        <v>23169.38</v>
      </c>
      <c r="E280" s="121">
        <v>2971.93</v>
      </c>
      <c r="F280" s="121">
        <v>0</v>
      </c>
      <c r="G280" s="121">
        <v>26141.31</v>
      </c>
      <c r="H280" s="121"/>
    </row>
    <row r="281" spans="1:8" x14ac:dyDescent="0.3">
      <c r="A281" s="84" t="s">
        <v>776</v>
      </c>
      <c r="B281" s="58" t="s">
        <v>354</v>
      </c>
      <c r="C281" s="84" t="s">
        <v>777</v>
      </c>
      <c r="D281" s="121">
        <v>3940.08</v>
      </c>
      <c r="E281" s="121">
        <v>2264.1799999999998</v>
      </c>
      <c r="F281" s="121">
        <v>0</v>
      </c>
      <c r="G281" s="121">
        <v>6204.26</v>
      </c>
      <c r="H281" s="121"/>
    </row>
    <row r="282" spans="1:8" x14ac:dyDescent="0.3">
      <c r="A282" s="84" t="s">
        <v>778</v>
      </c>
      <c r="B282" s="58" t="s">
        <v>354</v>
      </c>
      <c r="C282" s="84" t="s">
        <v>779</v>
      </c>
      <c r="D282" s="121">
        <v>0</v>
      </c>
      <c r="E282" s="121">
        <v>52.89</v>
      </c>
      <c r="F282" s="121">
        <v>0</v>
      </c>
      <c r="G282" s="121">
        <v>52.89</v>
      </c>
      <c r="H282" s="121"/>
    </row>
    <row r="283" spans="1:8" x14ac:dyDescent="0.3">
      <c r="A283" s="84" t="s">
        <v>782</v>
      </c>
      <c r="B283" s="58" t="s">
        <v>354</v>
      </c>
      <c r="C283" s="84" t="s">
        <v>783</v>
      </c>
      <c r="D283" s="121">
        <v>23564.07</v>
      </c>
      <c r="E283" s="121">
        <v>2202</v>
      </c>
      <c r="F283" s="121">
        <v>0</v>
      </c>
      <c r="G283" s="121">
        <v>25766.07</v>
      </c>
      <c r="H283" s="121"/>
    </row>
    <row r="284" spans="1:8" x14ac:dyDescent="0.3">
      <c r="A284" s="84" t="s">
        <v>784</v>
      </c>
      <c r="B284" s="58" t="s">
        <v>354</v>
      </c>
      <c r="C284" s="84" t="s">
        <v>785</v>
      </c>
      <c r="D284" s="121">
        <v>31589.26</v>
      </c>
      <c r="E284" s="121">
        <v>1924.85</v>
      </c>
      <c r="F284" s="121">
        <v>0</v>
      </c>
      <c r="G284" s="121">
        <v>33514.11</v>
      </c>
      <c r="H284" s="121">
        <f>E284-F284</f>
        <v>1924.85</v>
      </c>
    </row>
    <row r="285" spans="1:8" x14ac:dyDescent="0.3">
      <c r="A285" s="87" t="s">
        <v>354</v>
      </c>
      <c r="B285" s="58" t="s">
        <v>354</v>
      </c>
      <c r="C285" s="87" t="s">
        <v>354</v>
      </c>
      <c r="D285" s="123"/>
      <c r="E285" s="123"/>
      <c r="F285" s="123"/>
      <c r="G285" s="123"/>
      <c r="H285" s="123"/>
    </row>
    <row r="286" spans="1:8" x14ac:dyDescent="0.3">
      <c r="A286" s="81" t="s">
        <v>786</v>
      </c>
      <c r="B286" s="58" t="s">
        <v>354</v>
      </c>
      <c r="C286" s="81" t="s">
        <v>787</v>
      </c>
      <c r="D286" s="119">
        <v>63472.27</v>
      </c>
      <c r="E286" s="119">
        <v>0</v>
      </c>
      <c r="F286" s="119">
        <v>0</v>
      </c>
      <c r="G286" s="119">
        <v>63472.27</v>
      </c>
      <c r="H286" s="119">
        <f>E286-F286</f>
        <v>0</v>
      </c>
    </row>
    <row r="287" spans="1:8" x14ac:dyDescent="0.3">
      <c r="A287" s="84" t="s">
        <v>788</v>
      </c>
      <c r="B287" s="58" t="s">
        <v>354</v>
      </c>
      <c r="C287" s="84" t="s">
        <v>789</v>
      </c>
      <c r="D287" s="121">
        <v>20665.37</v>
      </c>
      <c r="E287" s="121">
        <v>0</v>
      </c>
      <c r="F287" s="121">
        <v>0</v>
      </c>
      <c r="G287" s="121">
        <v>20665.37</v>
      </c>
      <c r="H287" s="121"/>
    </row>
    <row r="288" spans="1:8" x14ac:dyDescent="0.3">
      <c r="A288" s="84" t="s">
        <v>790</v>
      </c>
      <c r="B288" s="58" t="s">
        <v>354</v>
      </c>
      <c r="C288" s="84" t="s">
        <v>791</v>
      </c>
      <c r="D288" s="121">
        <v>42806.9</v>
      </c>
      <c r="E288" s="121">
        <v>0</v>
      </c>
      <c r="F288" s="121">
        <v>0</v>
      </c>
      <c r="G288" s="121">
        <v>42806.9</v>
      </c>
      <c r="H288" s="121"/>
    </row>
    <row r="289" spans="1:8" x14ac:dyDescent="0.3">
      <c r="A289" s="87" t="s">
        <v>354</v>
      </c>
      <c r="B289" s="58" t="s">
        <v>354</v>
      </c>
      <c r="C289" s="87" t="s">
        <v>354</v>
      </c>
      <c r="D289" s="123"/>
      <c r="E289" s="123"/>
      <c r="F289" s="123"/>
      <c r="G289" s="123"/>
      <c r="H289" s="123"/>
    </row>
    <row r="290" spans="1:8" x14ac:dyDescent="0.3">
      <c r="A290" s="81" t="s">
        <v>792</v>
      </c>
      <c r="B290" s="58" t="s">
        <v>354</v>
      </c>
      <c r="C290" s="81" t="s">
        <v>793</v>
      </c>
      <c r="D290" s="119">
        <v>1084830.6399999999</v>
      </c>
      <c r="E290" s="119">
        <v>221795.36</v>
      </c>
      <c r="F290" s="119">
        <v>0</v>
      </c>
      <c r="G290" s="119">
        <v>1306626</v>
      </c>
      <c r="H290" s="119"/>
    </row>
    <row r="291" spans="1:8" x14ac:dyDescent="0.3">
      <c r="A291" s="81" t="s">
        <v>794</v>
      </c>
      <c r="B291" s="58" t="s">
        <v>354</v>
      </c>
      <c r="C291" s="81" t="s">
        <v>793</v>
      </c>
      <c r="D291" s="119">
        <v>1084830.6399999999</v>
      </c>
      <c r="E291" s="119">
        <v>221795.36</v>
      </c>
      <c r="F291" s="119">
        <v>0</v>
      </c>
      <c r="G291" s="119">
        <v>1306626</v>
      </c>
      <c r="H291" s="119"/>
    </row>
    <row r="292" spans="1:8" x14ac:dyDescent="0.3">
      <c r="A292" s="81" t="s">
        <v>795</v>
      </c>
      <c r="B292" s="58" t="s">
        <v>354</v>
      </c>
      <c r="C292" s="81" t="s">
        <v>793</v>
      </c>
      <c r="D292" s="119">
        <v>1084830.6399999999</v>
      </c>
      <c r="E292" s="119">
        <v>221795.36</v>
      </c>
      <c r="F292" s="119">
        <v>0</v>
      </c>
      <c r="G292" s="119">
        <v>1306626</v>
      </c>
      <c r="H292" s="119"/>
    </row>
    <row r="293" spans="1:8" x14ac:dyDescent="0.3">
      <c r="A293" s="81" t="s">
        <v>796</v>
      </c>
      <c r="B293" s="58" t="s">
        <v>354</v>
      </c>
      <c r="C293" s="81" t="s">
        <v>797</v>
      </c>
      <c r="D293" s="119">
        <v>561990.88</v>
      </c>
      <c r="E293" s="119">
        <v>59611.7</v>
      </c>
      <c r="F293" s="119">
        <v>0</v>
      </c>
      <c r="G293" s="119">
        <v>621602.57999999996</v>
      </c>
      <c r="H293" s="119">
        <f>E293-F293</f>
        <v>59611.7</v>
      </c>
    </row>
    <row r="294" spans="1:8" x14ac:dyDescent="0.3">
      <c r="A294" s="84" t="s">
        <v>798</v>
      </c>
      <c r="B294" s="58" t="s">
        <v>354</v>
      </c>
      <c r="C294" s="84" t="s">
        <v>799</v>
      </c>
      <c r="D294" s="121">
        <v>55935.54</v>
      </c>
      <c r="E294" s="121">
        <v>0</v>
      </c>
      <c r="F294" s="121">
        <v>0</v>
      </c>
      <c r="G294" s="121">
        <v>55935.54</v>
      </c>
      <c r="H294" s="121"/>
    </row>
    <row r="295" spans="1:8" x14ac:dyDescent="0.3">
      <c r="A295" s="84" t="s">
        <v>800</v>
      </c>
      <c r="B295" s="58" t="s">
        <v>354</v>
      </c>
      <c r="C295" s="84" t="s">
        <v>801</v>
      </c>
      <c r="D295" s="121">
        <v>7350</v>
      </c>
      <c r="E295" s="121">
        <v>3170</v>
      </c>
      <c r="F295" s="121">
        <v>0</v>
      </c>
      <c r="G295" s="121">
        <v>10520</v>
      </c>
      <c r="H295" s="121"/>
    </row>
    <row r="296" spans="1:8" x14ac:dyDescent="0.3">
      <c r="A296" s="84" t="s">
        <v>802</v>
      </c>
      <c r="B296" s="58" t="s">
        <v>354</v>
      </c>
      <c r="C296" s="84" t="s">
        <v>803</v>
      </c>
      <c r="D296" s="121">
        <v>853.03</v>
      </c>
      <c r="E296" s="121">
        <v>0</v>
      </c>
      <c r="F296" s="121">
        <v>0</v>
      </c>
      <c r="G296" s="121">
        <v>853.03</v>
      </c>
      <c r="H296" s="121"/>
    </row>
    <row r="297" spans="1:8" x14ac:dyDescent="0.3">
      <c r="A297" s="84" t="s">
        <v>804</v>
      </c>
      <c r="B297" s="58" t="s">
        <v>354</v>
      </c>
      <c r="C297" s="84" t="s">
        <v>805</v>
      </c>
      <c r="D297" s="121">
        <v>58208</v>
      </c>
      <c r="E297" s="121">
        <v>8476</v>
      </c>
      <c r="F297" s="121">
        <v>0</v>
      </c>
      <c r="G297" s="121">
        <v>66684</v>
      </c>
      <c r="H297" s="121"/>
    </row>
    <row r="298" spans="1:8" x14ac:dyDescent="0.3">
      <c r="A298" s="84" t="s">
        <v>806</v>
      </c>
      <c r="B298" s="58" t="s">
        <v>354</v>
      </c>
      <c r="C298" s="84" t="s">
        <v>807</v>
      </c>
      <c r="D298" s="121">
        <v>8001.32</v>
      </c>
      <c r="E298" s="121">
        <v>361.1</v>
      </c>
      <c r="F298" s="121">
        <v>0</v>
      </c>
      <c r="G298" s="121">
        <v>8362.42</v>
      </c>
      <c r="H298" s="121"/>
    </row>
    <row r="299" spans="1:8" x14ac:dyDescent="0.3">
      <c r="A299" s="84" t="s">
        <v>808</v>
      </c>
      <c r="B299" s="58" t="s">
        <v>354</v>
      </c>
      <c r="C299" s="84" t="s">
        <v>809</v>
      </c>
      <c r="D299" s="121">
        <v>50150.28</v>
      </c>
      <c r="E299" s="121">
        <v>16400.54</v>
      </c>
      <c r="F299" s="121">
        <v>0</v>
      </c>
      <c r="G299" s="121">
        <v>66550.820000000007</v>
      </c>
      <c r="H299" s="121"/>
    </row>
    <row r="300" spans="1:8" x14ac:dyDescent="0.3">
      <c r="A300" s="84" t="s">
        <v>810</v>
      </c>
      <c r="B300" s="58" t="s">
        <v>354</v>
      </c>
      <c r="C300" s="84" t="s">
        <v>811</v>
      </c>
      <c r="D300" s="121">
        <v>371425.71</v>
      </c>
      <c r="E300" s="121">
        <v>31204.06</v>
      </c>
      <c r="F300" s="121">
        <v>0</v>
      </c>
      <c r="G300" s="121">
        <v>402629.77</v>
      </c>
      <c r="H300" s="121"/>
    </row>
    <row r="301" spans="1:8" x14ac:dyDescent="0.3">
      <c r="A301" s="84" t="s">
        <v>812</v>
      </c>
      <c r="B301" s="58" t="s">
        <v>354</v>
      </c>
      <c r="C301" s="84" t="s">
        <v>813</v>
      </c>
      <c r="D301" s="121">
        <v>10067</v>
      </c>
      <c r="E301" s="121">
        <v>0</v>
      </c>
      <c r="F301" s="121">
        <v>0</v>
      </c>
      <c r="G301" s="121">
        <v>10067</v>
      </c>
      <c r="H301" s="121"/>
    </row>
    <row r="302" spans="1:8" x14ac:dyDescent="0.3">
      <c r="A302" s="87" t="s">
        <v>354</v>
      </c>
      <c r="B302" s="58" t="s">
        <v>354</v>
      </c>
      <c r="C302" s="87" t="s">
        <v>354</v>
      </c>
      <c r="D302" s="123"/>
      <c r="E302" s="123"/>
      <c r="F302" s="123"/>
      <c r="G302" s="123"/>
      <c r="H302" s="123"/>
    </row>
    <row r="303" spans="1:8" x14ac:dyDescent="0.3">
      <c r="A303" s="81" t="s">
        <v>814</v>
      </c>
      <c r="B303" s="58" t="s">
        <v>354</v>
      </c>
      <c r="C303" s="81" t="s">
        <v>815</v>
      </c>
      <c r="D303" s="119">
        <v>183452.95</v>
      </c>
      <c r="E303" s="119">
        <v>64763.92</v>
      </c>
      <c r="F303" s="119">
        <v>0</v>
      </c>
      <c r="G303" s="119">
        <v>248216.87</v>
      </c>
      <c r="H303" s="119">
        <f>E303-F303</f>
        <v>64763.92</v>
      </c>
    </row>
    <row r="304" spans="1:8" x14ac:dyDescent="0.3">
      <c r="A304" s="84" t="s">
        <v>816</v>
      </c>
      <c r="B304" s="58" t="s">
        <v>354</v>
      </c>
      <c r="C304" s="84" t="s">
        <v>817</v>
      </c>
      <c r="D304" s="121">
        <v>183452.95</v>
      </c>
      <c r="E304" s="121">
        <v>64763.92</v>
      </c>
      <c r="F304" s="121">
        <v>0</v>
      </c>
      <c r="G304" s="121">
        <v>248216.87</v>
      </c>
      <c r="H304" s="121"/>
    </row>
    <row r="305" spans="1:8" x14ac:dyDescent="0.3">
      <c r="A305" s="87" t="s">
        <v>354</v>
      </c>
      <c r="B305" s="58" t="s">
        <v>354</v>
      </c>
      <c r="C305" s="87" t="s">
        <v>354</v>
      </c>
      <c r="D305" s="123"/>
      <c r="E305" s="123"/>
      <c r="F305" s="123"/>
      <c r="G305" s="123"/>
      <c r="H305" s="123"/>
    </row>
    <row r="306" spans="1:8" x14ac:dyDescent="0.3">
      <c r="A306" s="81" t="s">
        <v>818</v>
      </c>
      <c r="B306" s="58" t="s">
        <v>354</v>
      </c>
      <c r="C306" s="81" t="s">
        <v>819</v>
      </c>
      <c r="D306" s="119">
        <v>36442.93</v>
      </c>
      <c r="E306" s="119">
        <v>4499.12</v>
      </c>
      <c r="F306" s="119">
        <v>0</v>
      </c>
      <c r="G306" s="119">
        <v>40942.050000000003</v>
      </c>
      <c r="H306" s="119">
        <f>E306-F306</f>
        <v>4499.12</v>
      </c>
    </row>
    <row r="307" spans="1:8" x14ac:dyDescent="0.3">
      <c r="A307" s="84" t="s">
        <v>820</v>
      </c>
      <c r="B307" s="58" t="s">
        <v>354</v>
      </c>
      <c r="C307" s="84" t="s">
        <v>821</v>
      </c>
      <c r="D307" s="121">
        <v>36442.93</v>
      </c>
      <c r="E307" s="121">
        <v>4499.12</v>
      </c>
      <c r="F307" s="121">
        <v>0</v>
      </c>
      <c r="G307" s="121">
        <v>40942.050000000003</v>
      </c>
      <c r="H307" s="121"/>
    </row>
    <row r="308" spans="1:8" x14ac:dyDescent="0.3">
      <c r="A308" s="87" t="s">
        <v>354</v>
      </c>
      <c r="B308" s="58" t="s">
        <v>354</v>
      </c>
      <c r="C308" s="87" t="s">
        <v>354</v>
      </c>
      <c r="D308" s="123"/>
      <c r="E308" s="123"/>
      <c r="F308" s="123"/>
      <c r="G308" s="123"/>
      <c r="H308" s="123"/>
    </row>
    <row r="309" spans="1:8" x14ac:dyDescent="0.3">
      <c r="A309" s="81" t="s">
        <v>826</v>
      </c>
      <c r="B309" s="58" t="s">
        <v>354</v>
      </c>
      <c r="C309" s="81" t="s">
        <v>787</v>
      </c>
      <c r="D309" s="119">
        <v>302943.88</v>
      </c>
      <c r="E309" s="119">
        <v>92920.62</v>
      </c>
      <c r="F309" s="119">
        <v>0</v>
      </c>
      <c r="G309" s="119">
        <v>395864.5</v>
      </c>
      <c r="H309" s="119"/>
    </row>
    <row r="310" spans="1:8" x14ac:dyDescent="0.3">
      <c r="A310" s="84" t="s">
        <v>827</v>
      </c>
      <c r="B310" s="58" t="s">
        <v>354</v>
      </c>
      <c r="C310" s="84" t="s">
        <v>789</v>
      </c>
      <c r="D310" s="121">
        <v>19992</v>
      </c>
      <c r="E310" s="121">
        <v>24200</v>
      </c>
      <c r="F310" s="121">
        <v>0</v>
      </c>
      <c r="G310" s="121">
        <v>44192</v>
      </c>
      <c r="H310" s="121">
        <f>E310-F310</f>
        <v>24200</v>
      </c>
    </row>
    <row r="311" spans="1:8" x14ac:dyDescent="0.3">
      <c r="A311" s="84" t="s">
        <v>828</v>
      </c>
      <c r="B311" s="58" t="s">
        <v>354</v>
      </c>
      <c r="C311" s="84" t="s">
        <v>829</v>
      </c>
      <c r="D311" s="121">
        <v>0</v>
      </c>
      <c r="E311" s="121">
        <v>76</v>
      </c>
      <c r="F311" s="121">
        <v>0</v>
      </c>
      <c r="G311" s="121">
        <v>76</v>
      </c>
      <c r="H311" s="121">
        <f>E311-F311</f>
        <v>76</v>
      </c>
    </row>
    <row r="312" spans="1:8" x14ac:dyDescent="0.3">
      <c r="A312" s="84" t="s">
        <v>830</v>
      </c>
      <c r="B312" s="58" t="s">
        <v>354</v>
      </c>
      <c r="C312" s="84" t="s">
        <v>831</v>
      </c>
      <c r="D312" s="121">
        <v>242721</v>
      </c>
      <c r="E312" s="121">
        <v>52653.34</v>
      </c>
      <c r="F312" s="121">
        <v>0</v>
      </c>
      <c r="G312" s="121">
        <v>295374.34000000003</v>
      </c>
      <c r="H312" s="121">
        <f>E312-F312</f>
        <v>52653.34</v>
      </c>
    </row>
    <row r="313" spans="1:8" x14ac:dyDescent="0.3">
      <c r="A313" s="84" t="s">
        <v>832</v>
      </c>
      <c r="B313" s="58" t="s">
        <v>354</v>
      </c>
      <c r="C313" s="84" t="s">
        <v>791</v>
      </c>
      <c r="D313" s="121">
        <v>40230.879999999997</v>
      </c>
      <c r="E313" s="121">
        <v>15991.28</v>
      </c>
      <c r="F313" s="121">
        <v>0</v>
      </c>
      <c r="G313" s="121">
        <v>56222.16</v>
      </c>
      <c r="H313" s="121">
        <f>E313-F313</f>
        <v>15991.28</v>
      </c>
    </row>
    <row r="314" spans="1:8" x14ac:dyDescent="0.3">
      <c r="A314" s="87" t="s">
        <v>354</v>
      </c>
      <c r="B314" s="58" t="s">
        <v>354</v>
      </c>
      <c r="C314" s="87" t="s">
        <v>354</v>
      </c>
      <c r="D314" s="123"/>
      <c r="E314" s="123"/>
      <c r="F314" s="123"/>
      <c r="G314" s="123"/>
      <c r="H314" s="123"/>
    </row>
    <row r="315" spans="1:8" x14ac:dyDescent="0.3">
      <c r="A315" s="81" t="s">
        <v>833</v>
      </c>
      <c r="B315" s="58" t="s">
        <v>354</v>
      </c>
      <c r="C315" s="81" t="s">
        <v>834</v>
      </c>
      <c r="D315" s="119">
        <v>169865.77</v>
      </c>
      <c r="E315" s="119">
        <v>8881.32</v>
      </c>
      <c r="F315" s="119">
        <v>8.75</v>
      </c>
      <c r="G315" s="119">
        <v>178738.34</v>
      </c>
      <c r="H315" s="119"/>
    </row>
    <row r="316" spans="1:8" x14ac:dyDescent="0.3">
      <c r="A316" s="81" t="s">
        <v>835</v>
      </c>
      <c r="B316" s="58" t="s">
        <v>354</v>
      </c>
      <c r="C316" s="81" t="s">
        <v>834</v>
      </c>
      <c r="D316" s="119">
        <v>169865.77</v>
      </c>
      <c r="E316" s="119">
        <v>8881.32</v>
      </c>
      <c r="F316" s="119">
        <v>8.75</v>
      </c>
      <c r="G316" s="119">
        <v>178738.34</v>
      </c>
      <c r="H316" s="119"/>
    </row>
    <row r="317" spans="1:8" x14ac:dyDescent="0.3">
      <c r="A317" s="81" t="s">
        <v>836</v>
      </c>
      <c r="B317" s="58" t="s">
        <v>354</v>
      </c>
      <c r="C317" s="81" t="s">
        <v>837</v>
      </c>
      <c r="D317" s="119">
        <v>169865.77</v>
      </c>
      <c r="E317" s="119">
        <v>8881.32</v>
      </c>
      <c r="F317" s="119">
        <v>8.75</v>
      </c>
      <c r="G317" s="119">
        <v>178738.34</v>
      </c>
      <c r="H317" s="119"/>
    </row>
    <row r="318" spans="1:8" x14ac:dyDescent="0.3">
      <c r="A318" s="81" t="s">
        <v>838</v>
      </c>
      <c r="B318" s="58" t="s">
        <v>354</v>
      </c>
      <c r="C318" s="81" t="s">
        <v>839</v>
      </c>
      <c r="D318" s="119">
        <v>123905.1</v>
      </c>
      <c r="E318" s="119">
        <v>5611.63</v>
      </c>
      <c r="F318" s="119">
        <v>8.73</v>
      </c>
      <c r="G318" s="119">
        <v>129508</v>
      </c>
      <c r="H318" s="119">
        <f>E318-F318</f>
        <v>5602.9000000000005</v>
      </c>
    </row>
    <row r="319" spans="1:8" x14ac:dyDescent="0.3">
      <c r="A319" s="84" t="s">
        <v>840</v>
      </c>
      <c r="B319" s="58" t="s">
        <v>354</v>
      </c>
      <c r="C319" s="84" t="s">
        <v>841</v>
      </c>
      <c r="D319" s="121">
        <v>123905.1</v>
      </c>
      <c r="E319" s="121">
        <v>5611.63</v>
      </c>
      <c r="F319" s="121">
        <v>8.73</v>
      </c>
      <c r="G319" s="121">
        <v>129508</v>
      </c>
      <c r="H319" s="121"/>
    </row>
    <row r="320" spans="1:8" x14ac:dyDescent="0.3">
      <c r="A320" s="87" t="s">
        <v>354</v>
      </c>
      <c r="B320" s="58" t="s">
        <v>354</v>
      </c>
      <c r="C320" s="87" t="s">
        <v>354</v>
      </c>
      <c r="D320" s="123"/>
      <c r="E320" s="123"/>
      <c r="F320" s="123"/>
      <c r="G320" s="123"/>
      <c r="H320" s="123"/>
    </row>
    <row r="321" spans="1:8" x14ac:dyDescent="0.3">
      <c r="A321" s="81" t="s">
        <v>842</v>
      </c>
      <c r="B321" s="58" t="s">
        <v>354</v>
      </c>
      <c r="C321" s="81" t="s">
        <v>843</v>
      </c>
      <c r="D321" s="119">
        <v>6600</v>
      </c>
      <c r="E321" s="119">
        <v>0</v>
      </c>
      <c r="F321" s="119">
        <v>0</v>
      </c>
      <c r="G321" s="119">
        <v>6600</v>
      </c>
      <c r="H321" s="119">
        <f>E321-F321</f>
        <v>0</v>
      </c>
    </row>
    <row r="322" spans="1:8" x14ac:dyDescent="0.3">
      <c r="A322" s="84" t="s">
        <v>844</v>
      </c>
      <c r="B322" s="58" t="s">
        <v>354</v>
      </c>
      <c r="C322" s="84" t="s">
        <v>845</v>
      </c>
      <c r="D322" s="121">
        <v>6600</v>
      </c>
      <c r="E322" s="121">
        <v>0</v>
      </c>
      <c r="F322" s="121">
        <v>0</v>
      </c>
      <c r="G322" s="121">
        <v>6600</v>
      </c>
      <c r="H322" s="121"/>
    </row>
    <row r="323" spans="1:8" x14ac:dyDescent="0.3">
      <c r="A323" s="87" t="s">
        <v>354</v>
      </c>
      <c r="B323" s="58" t="s">
        <v>354</v>
      </c>
      <c r="C323" s="87" t="s">
        <v>354</v>
      </c>
      <c r="D323" s="123"/>
      <c r="E323" s="123"/>
      <c r="F323" s="123"/>
      <c r="G323" s="123"/>
      <c r="H323" s="123"/>
    </row>
    <row r="324" spans="1:8" x14ac:dyDescent="0.3">
      <c r="A324" s="81" t="s">
        <v>846</v>
      </c>
      <c r="B324" s="58" t="s">
        <v>354</v>
      </c>
      <c r="C324" s="81" t="s">
        <v>847</v>
      </c>
      <c r="D324" s="119">
        <v>17060.52</v>
      </c>
      <c r="E324" s="119">
        <v>1811.28</v>
      </c>
      <c r="F324" s="119">
        <v>0</v>
      </c>
      <c r="G324" s="119">
        <v>18871.8</v>
      </c>
      <c r="H324" s="119">
        <f>E324-F324</f>
        <v>1811.28</v>
      </c>
    </row>
    <row r="325" spans="1:8" x14ac:dyDescent="0.3">
      <c r="A325" s="84" t="s">
        <v>848</v>
      </c>
      <c r="B325" s="58" t="s">
        <v>354</v>
      </c>
      <c r="C325" s="84" t="s">
        <v>849</v>
      </c>
      <c r="D325" s="121">
        <v>17060.52</v>
      </c>
      <c r="E325" s="121">
        <v>1811.28</v>
      </c>
      <c r="F325" s="121">
        <v>0</v>
      </c>
      <c r="G325" s="121">
        <v>18871.8</v>
      </c>
      <c r="H325" s="121"/>
    </row>
    <row r="326" spans="1:8" x14ac:dyDescent="0.3">
      <c r="A326" s="87" t="s">
        <v>354</v>
      </c>
      <c r="B326" s="58" t="s">
        <v>354</v>
      </c>
      <c r="C326" s="87" t="s">
        <v>354</v>
      </c>
      <c r="D326" s="123"/>
      <c r="E326" s="123"/>
      <c r="F326" s="123"/>
      <c r="G326" s="123"/>
      <c r="H326" s="123"/>
    </row>
    <row r="327" spans="1:8" x14ac:dyDescent="0.3">
      <c r="A327" s="81" t="s">
        <v>850</v>
      </c>
      <c r="B327" s="58" t="s">
        <v>354</v>
      </c>
      <c r="C327" s="81" t="s">
        <v>787</v>
      </c>
      <c r="D327" s="119">
        <v>22300.15</v>
      </c>
      <c r="E327" s="119">
        <v>1458.41</v>
      </c>
      <c r="F327" s="119">
        <v>0.02</v>
      </c>
      <c r="G327" s="119">
        <v>23758.54</v>
      </c>
      <c r="H327" s="119">
        <f>E327-F327</f>
        <v>1458.39</v>
      </c>
    </row>
    <row r="328" spans="1:8" x14ac:dyDescent="0.3">
      <c r="A328" s="84" t="s">
        <v>851</v>
      </c>
      <c r="B328" s="58" t="s">
        <v>354</v>
      </c>
      <c r="C328" s="84" t="s">
        <v>791</v>
      </c>
      <c r="D328" s="121">
        <v>10633</v>
      </c>
      <c r="E328" s="121">
        <v>0</v>
      </c>
      <c r="F328" s="121">
        <v>0</v>
      </c>
      <c r="G328" s="121">
        <v>10633</v>
      </c>
      <c r="H328" s="121"/>
    </row>
    <row r="329" spans="1:8" x14ac:dyDescent="0.3">
      <c r="A329" s="84" t="s">
        <v>852</v>
      </c>
      <c r="B329" s="58" t="s">
        <v>354</v>
      </c>
      <c r="C329" s="84" t="s">
        <v>853</v>
      </c>
      <c r="D329" s="121">
        <v>11667.15</v>
      </c>
      <c r="E329" s="121">
        <v>1458.41</v>
      </c>
      <c r="F329" s="121">
        <v>0.02</v>
      </c>
      <c r="G329" s="121">
        <v>13125.54</v>
      </c>
      <c r="H329" s="121"/>
    </row>
    <row r="330" spans="1:8" x14ac:dyDescent="0.3">
      <c r="A330" s="81" t="s">
        <v>354</v>
      </c>
      <c r="B330" s="58" t="s">
        <v>354</v>
      </c>
      <c r="C330" s="81" t="s">
        <v>354</v>
      </c>
      <c r="D330" s="125"/>
      <c r="E330" s="125"/>
      <c r="F330" s="125"/>
      <c r="G330" s="125"/>
      <c r="H330" s="125"/>
    </row>
    <row r="331" spans="1:8" x14ac:dyDescent="0.3">
      <c r="A331" s="81" t="s">
        <v>854</v>
      </c>
      <c r="B331" s="58" t="s">
        <v>354</v>
      </c>
      <c r="C331" s="81" t="s">
        <v>855</v>
      </c>
      <c r="D331" s="119">
        <v>604025.55000000005</v>
      </c>
      <c r="E331" s="119">
        <v>214511.01</v>
      </c>
      <c r="F331" s="119">
        <v>800</v>
      </c>
      <c r="G331" s="119">
        <v>817736.56</v>
      </c>
      <c r="H331" s="119"/>
    </row>
    <row r="332" spans="1:8" x14ac:dyDescent="0.3">
      <c r="A332" s="81" t="s">
        <v>856</v>
      </c>
      <c r="B332" s="58" t="s">
        <v>354</v>
      </c>
      <c r="C332" s="81" t="s">
        <v>855</v>
      </c>
      <c r="D332" s="119">
        <v>604025.55000000005</v>
      </c>
      <c r="E332" s="119">
        <v>214511.01</v>
      </c>
      <c r="F332" s="119">
        <v>800</v>
      </c>
      <c r="G332" s="119">
        <v>817736.56</v>
      </c>
      <c r="H332" s="119"/>
    </row>
    <row r="333" spans="1:8" x14ac:dyDescent="0.3">
      <c r="A333" s="81" t="s">
        <v>857</v>
      </c>
      <c r="B333" s="58" t="s">
        <v>354</v>
      </c>
      <c r="C333" s="81" t="s">
        <v>855</v>
      </c>
      <c r="D333" s="119">
        <v>604025.55000000005</v>
      </c>
      <c r="E333" s="119">
        <v>214511.01</v>
      </c>
      <c r="F333" s="119">
        <v>800</v>
      </c>
      <c r="G333" s="119">
        <v>817736.56</v>
      </c>
      <c r="H333" s="119"/>
    </row>
    <row r="334" spans="1:8" x14ac:dyDescent="0.3">
      <c r="A334" s="81" t="s">
        <v>858</v>
      </c>
      <c r="B334" s="58" t="s">
        <v>354</v>
      </c>
      <c r="C334" s="81" t="s">
        <v>843</v>
      </c>
      <c r="D334" s="119">
        <v>390835.29</v>
      </c>
      <c r="E334" s="119">
        <v>148095.67000000001</v>
      </c>
      <c r="F334" s="119">
        <v>0</v>
      </c>
      <c r="G334" s="119">
        <v>538930.96</v>
      </c>
      <c r="H334" s="119">
        <f>E334-F334</f>
        <v>148095.67000000001</v>
      </c>
    </row>
    <row r="335" spans="1:8" x14ac:dyDescent="0.3">
      <c r="A335" s="84" t="s">
        <v>859</v>
      </c>
      <c r="B335" s="58" t="s">
        <v>354</v>
      </c>
      <c r="C335" s="84" t="s">
        <v>860</v>
      </c>
      <c r="D335" s="121">
        <v>390835.29</v>
      </c>
      <c r="E335" s="121">
        <v>148095.67000000001</v>
      </c>
      <c r="F335" s="121">
        <v>0</v>
      </c>
      <c r="G335" s="121">
        <v>538930.96</v>
      </c>
      <c r="H335" s="121"/>
    </row>
    <row r="336" spans="1:8" x14ac:dyDescent="0.3">
      <c r="A336" s="87" t="s">
        <v>354</v>
      </c>
      <c r="B336" s="58" t="s">
        <v>354</v>
      </c>
      <c r="C336" s="87" t="s">
        <v>354</v>
      </c>
      <c r="D336" s="123"/>
      <c r="E336" s="123"/>
      <c r="F336" s="123"/>
      <c r="G336" s="123"/>
      <c r="H336" s="123"/>
    </row>
    <row r="337" spans="1:8" x14ac:dyDescent="0.3">
      <c r="A337" s="81" t="s">
        <v>861</v>
      </c>
      <c r="B337" s="58" t="s">
        <v>354</v>
      </c>
      <c r="C337" s="81" t="s">
        <v>862</v>
      </c>
      <c r="D337" s="119">
        <v>153512.95999999999</v>
      </c>
      <c r="E337" s="119">
        <v>40913.94</v>
      </c>
      <c r="F337" s="119">
        <v>800</v>
      </c>
      <c r="G337" s="119">
        <v>193626.9</v>
      </c>
      <c r="H337" s="119"/>
    </row>
    <row r="338" spans="1:8" x14ac:dyDescent="0.3">
      <c r="A338" s="84" t="s">
        <v>863</v>
      </c>
      <c r="B338" s="58" t="s">
        <v>354</v>
      </c>
      <c r="C338" s="84" t="s">
        <v>864</v>
      </c>
      <c r="D338" s="121">
        <v>91623.32</v>
      </c>
      <c r="E338" s="121">
        <v>31870.02</v>
      </c>
      <c r="F338" s="121">
        <v>800</v>
      </c>
      <c r="G338" s="121">
        <v>122693.34</v>
      </c>
      <c r="H338" s="121">
        <f t="shared" ref="H338:H339" si="2">E338-F338</f>
        <v>31070.02</v>
      </c>
    </row>
    <row r="339" spans="1:8" x14ac:dyDescent="0.3">
      <c r="A339" s="84" t="s">
        <v>865</v>
      </c>
      <c r="B339" s="58" t="s">
        <v>354</v>
      </c>
      <c r="C339" s="84" t="s">
        <v>866</v>
      </c>
      <c r="D339" s="121">
        <v>61889.64</v>
      </c>
      <c r="E339" s="121">
        <v>9043.92</v>
      </c>
      <c r="F339" s="121">
        <v>0</v>
      </c>
      <c r="G339" s="121">
        <v>70933.56</v>
      </c>
      <c r="H339" s="121">
        <f t="shared" si="2"/>
        <v>9043.92</v>
      </c>
    </row>
    <row r="340" spans="1:8" x14ac:dyDescent="0.3">
      <c r="A340" s="87" t="s">
        <v>354</v>
      </c>
      <c r="B340" s="58" t="s">
        <v>354</v>
      </c>
      <c r="C340" s="87" t="s">
        <v>354</v>
      </c>
      <c r="D340" s="123"/>
      <c r="E340" s="123"/>
      <c r="F340" s="123"/>
      <c r="G340" s="123"/>
      <c r="H340" s="123"/>
    </row>
    <row r="341" spans="1:8" x14ac:dyDescent="0.3">
      <c r="A341" s="81" t="s">
        <v>867</v>
      </c>
      <c r="B341" s="58" t="s">
        <v>354</v>
      </c>
      <c r="C341" s="81" t="s">
        <v>787</v>
      </c>
      <c r="D341" s="119">
        <v>59677.3</v>
      </c>
      <c r="E341" s="119">
        <v>25501.4</v>
      </c>
      <c r="F341" s="119">
        <v>0</v>
      </c>
      <c r="G341" s="119">
        <v>85178.7</v>
      </c>
      <c r="H341" s="119">
        <f>E341-F341</f>
        <v>25501.4</v>
      </c>
    </row>
    <row r="342" spans="1:8" x14ac:dyDescent="0.3">
      <c r="A342" s="84" t="s">
        <v>868</v>
      </c>
      <c r="B342" s="58" t="s">
        <v>354</v>
      </c>
      <c r="C342" s="84" t="s">
        <v>789</v>
      </c>
      <c r="D342" s="121">
        <v>42637</v>
      </c>
      <c r="E342" s="121">
        <v>25501.4</v>
      </c>
      <c r="F342" s="121">
        <v>0</v>
      </c>
      <c r="G342" s="121">
        <v>68138.399999999994</v>
      </c>
      <c r="H342" s="121"/>
    </row>
    <row r="343" spans="1:8" x14ac:dyDescent="0.3">
      <c r="A343" s="84" t="s">
        <v>869</v>
      </c>
      <c r="B343" s="58" t="s">
        <v>354</v>
      </c>
      <c r="C343" s="84" t="s">
        <v>791</v>
      </c>
      <c r="D343" s="121">
        <v>17040.3</v>
      </c>
      <c r="E343" s="121">
        <v>0</v>
      </c>
      <c r="F343" s="121">
        <v>0</v>
      </c>
      <c r="G343" s="121">
        <v>17040.3</v>
      </c>
      <c r="H343" s="121"/>
    </row>
    <row r="344" spans="1:8" x14ac:dyDescent="0.3">
      <c r="A344" s="87" t="s">
        <v>354</v>
      </c>
      <c r="B344" s="58" t="s">
        <v>354</v>
      </c>
      <c r="C344" s="87" t="s">
        <v>354</v>
      </c>
      <c r="D344" s="123"/>
      <c r="E344" s="123"/>
      <c r="F344" s="123"/>
      <c r="G344" s="123"/>
      <c r="H344" s="123"/>
    </row>
    <row r="345" spans="1:8" x14ac:dyDescent="0.3">
      <c r="A345" s="81" t="s">
        <v>870</v>
      </c>
      <c r="B345" s="58" t="s">
        <v>354</v>
      </c>
      <c r="C345" s="81" t="s">
        <v>871</v>
      </c>
      <c r="D345" s="119">
        <v>1606064.83</v>
      </c>
      <c r="E345" s="119">
        <v>346236.72</v>
      </c>
      <c r="F345" s="119">
        <v>0</v>
      </c>
      <c r="G345" s="119">
        <v>1952301.55</v>
      </c>
      <c r="H345" s="119"/>
    </row>
    <row r="346" spans="1:8" x14ac:dyDescent="0.3">
      <c r="A346" s="81" t="s">
        <v>872</v>
      </c>
      <c r="B346" s="58" t="s">
        <v>354</v>
      </c>
      <c r="C346" s="81" t="s">
        <v>871</v>
      </c>
      <c r="D346" s="119">
        <v>1606064.83</v>
      </c>
      <c r="E346" s="119">
        <v>346236.72</v>
      </c>
      <c r="F346" s="119">
        <v>0</v>
      </c>
      <c r="G346" s="119">
        <v>1952301.55</v>
      </c>
      <c r="H346" s="119"/>
    </row>
    <row r="347" spans="1:8" x14ac:dyDescent="0.3">
      <c r="A347" s="81" t="s">
        <v>873</v>
      </c>
      <c r="B347" s="58" t="s">
        <v>354</v>
      </c>
      <c r="C347" s="81" t="s">
        <v>871</v>
      </c>
      <c r="D347" s="119">
        <v>1606064.83</v>
      </c>
      <c r="E347" s="119">
        <v>346236.72</v>
      </c>
      <c r="F347" s="119">
        <v>0</v>
      </c>
      <c r="G347" s="119">
        <v>1952301.55</v>
      </c>
      <c r="H347" s="119"/>
    </row>
    <row r="348" spans="1:8" x14ac:dyDescent="0.3">
      <c r="A348" s="81" t="s">
        <v>874</v>
      </c>
      <c r="B348" s="58" t="s">
        <v>354</v>
      </c>
      <c r="C348" s="81" t="s">
        <v>875</v>
      </c>
      <c r="D348" s="119">
        <v>92878.13</v>
      </c>
      <c r="E348" s="119">
        <v>32782.21</v>
      </c>
      <c r="F348" s="119">
        <v>0</v>
      </c>
      <c r="G348" s="119">
        <v>125660.34</v>
      </c>
      <c r="H348" s="119">
        <f>E348-F348</f>
        <v>32782.21</v>
      </c>
    </row>
    <row r="349" spans="1:8" x14ac:dyDescent="0.3">
      <c r="A349" s="84" t="s">
        <v>876</v>
      </c>
      <c r="B349" s="58" t="s">
        <v>354</v>
      </c>
      <c r="C349" s="84" t="s">
        <v>875</v>
      </c>
      <c r="D349" s="121">
        <v>92878.13</v>
      </c>
      <c r="E349" s="121">
        <v>32782.21</v>
      </c>
      <c r="F349" s="121">
        <v>0</v>
      </c>
      <c r="G349" s="121">
        <v>125660.34</v>
      </c>
      <c r="H349" s="121"/>
    </row>
    <row r="350" spans="1:8" x14ac:dyDescent="0.3">
      <c r="A350" s="87" t="s">
        <v>354</v>
      </c>
      <c r="B350" s="58" t="s">
        <v>354</v>
      </c>
      <c r="C350" s="87" t="s">
        <v>354</v>
      </c>
      <c r="D350" s="123"/>
      <c r="E350" s="123"/>
      <c r="F350" s="123"/>
      <c r="G350" s="123"/>
      <c r="H350" s="123"/>
    </row>
    <row r="351" spans="1:8" x14ac:dyDescent="0.3">
      <c r="A351" s="81" t="s">
        <v>877</v>
      </c>
      <c r="B351" s="58" t="s">
        <v>354</v>
      </c>
      <c r="C351" s="81" t="s">
        <v>878</v>
      </c>
      <c r="D351" s="119">
        <v>61408</v>
      </c>
      <c r="E351" s="119">
        <v>11336</v>
      </c>
      <c r="F351" s="119">
        <v>0</v>
      </c>
      <c r="G351" s="119">
        <v>72744</v>
      </c>
      <c r="H351" s="119">
        <f>E351-F351</f>
        <v>11336</v>
      </c>
    </row>
    <row r="352" spans="1:8" x14ac:dyDescent="0.3">
      <c r="A352" s="84" t="s">
        <v>879</v>
      </c>
      <c r="B352" s="58" t="s">
        <v>354</v>
      </c>
      <c r="C352" s="84" t="s">
        <v>880</v>
      </c>
      <c r="D352" s="121">
        <v>53920</v>
      </c>
      <c r="E352" s="121">
        <v>7880</v>
      </c>
      <c r="F352" s="121">
        <v>0</v>
      </c>
      <c r="G352" s="121">
        <v>61800</v>
      </c>
      <c r="H352" s="121"/>
    </row>
    <row r="353" spans="1:8" x14ac:dyDescent="0.3">
      <c r="A353" s="84" t="s">
        <v>881</v>
      </c>
      <c r="B353" s="58" t="s">
        <v>354</v>
      </c>
      <c r="C353" s="84" t="s">
        <v>882</v>
      </c>
      <c r="D353" s="121">
        <v>7488</v>
      </c>
      <c r="E353" s="121">
        <v>3456</v>
      </c>
      <c r="F353" s="121">
        <v>0</v>
      </c>
      <c r="G353" s="121">
        <v>10944</v>
      </c>
      <c r="H353" s="121"/>
    </row>
    <row r="354" spans="1:8" x14ac:dyDescent="0.3">
      <c r="A354" s="87" t="s">
        <v>354</v>
      </c>
      <c r="B354" s="58" t="s">
        <v>354</v>
      </c>
      <c r="C354" s="87" t="s">
        <v>354</v>
      </c>
      <c r="D354" s="123"/>
      <c r="E354" s="123"/>
      <c r="F354" s="123"/>
      <c r="G354" s="123"/>
      <c r="H354" s="123"/>
    </row>
    <row r="355" spans="1:8" x14ac:dyDescent="0.3">
      <c r="A355" s="81" t="s">
        <v>883</v>
      </c>
      <c r="B355" s="58" t="s">
        <v>354</v>
      </c>
      <c r="C355" s="81" t="s">
        <v>884</v>
      </c>
      <c r="D355" s="119">
        <v>1056</v>
      </c>
      <c r="E355" s="119">
        <v>0</v>
      </c>
      <c r="F355" s="119">
        <v>0</v>
      </c>
      <c r="G355" s="119">
        <v>1056</v>
      </c>
      <c r="H355" s="119">
        <f>E355-F355</f>
        <v>0</v>
      </c>
    </row>
    <row r="356" spans="1:8" x14ac:dyDescent="0.3">
      <c r="A356" s="84" t="s">
        <v>885</v>
      </c>
      <c r="B356" s="58" t="s">
        <v>354</v>
      </c>
      <c r="C356" s="84" t="s">
        <v>886</v>
      </c>
      <c r="D356" s="121">
        <v>1056</v>
      </c>
      <c r="E356" s="121">
        <v>0</v>
      </c>
      <c r="F356" s="121">
        <v>0</v>
      </c>
      <c r="G356" s="121">
        <v>1056</v>
      </c>
      <c r="H356" s="121"/>
    </row>
    <row r="357" spans="1:8" x14ac:dyDescent="0.3">
      <c r="A357" s="87" t="s">
        <v>354</v>
      </c>
      <c r="B357" s="58" t="s">
        <v>354</v>
      </c>
      <c r="C357" s="87" t="s">
        <v>354</v>
      </c>
      <c r="D357" s="123"/>
      <c r="E357" s="123"/>
      <c r="F357" s="123"/>
      <c r="G357" s="123"/>
      <c r="H357" s="123"/>
    </row>
    <row r="358" spans="1:8" x14ac:dyDescent="0.3">
      <c r="A358" s="81" t="s">
        <v>887</v>
      </c>
      <c r="B358" s="58" t="s">
        <v>354</v>
      </c>
      <c r="C358" s="81" t="s">
        <v>888</v>
      </c>
      <c r="D358" s="119">
        <v>819504.56</v>
      </c>
      <c r="E358" s="119">
        <v>194620.71</v>
      </c>
      <c r="F358" s="119">
        <v>0</v>
      </c>
      <c r="G358" s="119">
        <v>1014125.27</v>
      </c>
      <c r="H358" s="119"/>
    </row>
    <row r="359" spans="1:8" x14ac:dyDescent="0.3">
      <c r="A359" s="84" t="s">
        <v>889</v>
      </c>
      <c r="B359" s="58" t="s">
        <v>354</v>
      </c>
      <c r="C359" s="84" t="s">
        <v>849</v>
      </c>
      <c r="D359" s="121">
        <v>14943.4</v>
      </c>
      <c r="E359" s="121">
        <v>5315.3</v>
      </c>
      <c r="F359" s="121">
        <v>0</v>
      </c>
      <c r="G359" s="121">
        <v>20258.7</v>
      </c>
      <c r="H359" s="121">
        <f t="shared" ref="H359:H366" si="3">E359-F359</f>
        <v>5315.3</v>
      </c>
    </row>
    <row r="360" spans="1:8" x14ac:dyDescent="0.3">
      <c r="A360" s="84" t="s">
        <v>890</v>
      </c>
      <c r="B360" s="58" t="s">
        <v>354</v>
      </c>
      <c r="C360" s="84" t="s">
        <v>891</v>
      </c>
      <c r="D360" s="121">
        <v>385898.7</v>
      </c>
      <c r="E360" s="121">
        <v>86272.16</v>
      </c>
      <c r="F360" s="121">
        <v>0</v>
      </c>
      <c r="G360" s="121">
        <v>472170.86</v>
      </c>
      <c r="H360" s="121">
        <f t="shared" si="3"/>
        <v>86272.16</v>
      </c>
    </row>
    <row r="361" spans="1:8" x14ac:dyDescent="0.3">
      <c r="A361" s="84" t="s">
        <v>892</v>
      </c>
      <c r="B361" s="58" t="s">
        <v>354</v>
      </c>
      <c r="C361" s="84" t="s">
        <v>893</v>
      </c>
      <c r="D361" s="121">
        <v>143327.82</v>
      </c>
      <c r="E361" s="121">
        <v>55562.64</v>
      </c>
      <c r="F361" s="121">
        <v>0</v>
      </c>
      <c r="G361" s="121">
        <v>198890.46</v>
      </c>
      <c r="H361" s="121">
        <f t="shared" si="3"/>
        <v>55562.64</v>
      </c>
    </row>
    <row r="362" spans="1:8" x14ac:dyDescent="0.3">
      <c r="A362" s="84" t="s">
        <v>894</v>
      </c>
      <c r="B362" s="58" t="s">
        <v>354</v>
      </c>
      <c r="C362" s="84" t="s">
        <v>895</v>
      </c>
      <c r="D362" s="121">
        <v>71749.960000000006</v>
      </c>
      <c r="E362" s="121">
        <v>5950</v>
      </c>
      <c r="F362" s="121">
        <v>0</v>
      </c>
      <c r="G362" s="121">
        <v>77699.960000000006</v>
      </c>
      <c r="H362" s="121">
        <f t="shared" si="3"/>
        <v>5950</v>
      </c>
    </row>
    <row r="363" spans="1:8" x14ac:dyDescent="0.3">
      <c r="A363" s="84" t="s">
        <v>896</v>
      </c>
      <c r="B363" s="58" t="s">
        <v>354</v>
      </c>
      <c r="C363" s="84" t="s">
        <v>897</v>
      </c>
      <c r="D363" s="121">
        <v>180985.43</v>
      </c>
      <c r="E363" s="121">
        <v>28310</v>
      </c>
      <c r="F363" s="121">
        <v>0</v>
      </c>
      <c r="G363" s="121">
        <v>209295.43</v>
      </c>
      <c r="H363" s="121">
        <f t="shared" si="3"/>
        <v>28310</v>
      </c>
    </row>
    <row r="364" spans="1:8" x14ac:dyDescent="0.3">
      <c r="A364" s="84" t="s">
        <v>898</v>
      </c>
      <c r="B364" s="58" t="s">
        <v>354</v>
      </c>
      <c r="C364" s="84" t="s">
        <v>899</v>
      </c>
      <c r="D364" s="121">
        <v>4000</v>
      </c>
      <c r="E364" s="121">
        <v>7500</v>
      </c>
      <c r="F364" s="121">
        <v>0</v>
      </c>
      <c r="G364" s="121">
        <v>11500</v>
      </c>
      <c r="H364" s="121">
        <f t="shared" si="3"/>
        <v>7500</v>
      </c>
    </row>
    <row r="365" spans="1:8" x14ac:dyDescent="0.3">
      <c r="A365" s="84" t="s">
        <v>900</v>
      </c>
      <c r="B365" s="58" t="s">
        <v>354</v>
      </c>
      <c r="C365" s="84" t="s">
        <v>901</v>
      </c>
      <c r="D365" s="121">
        <v>10987.96</v>
      </c>
      <c r="E365" s="121">
        <v>3405.07</v>
      </c>
      <c r="F365" s="121">
        <v>0</v>
      </c>
      <c r="G365" s="121">
        <v>14393.03</v>
      </c>
      <c r="H365" s="121">
        <f t="shared" si="3"/>
        <v>3405.07</v>
      </c>
    </row>
    <row r="366" spans="1:8" x14ac:dyDescent="0.3">
      <c r="A366" s="84" t="s">
        <v>902</v>
      </c>
      <c r="B366" s="58" t="s">
        <v>354</v>
      </c>
      <c r="C366" s="84" t="s">
        <v>903</v>
      </c>
      <c r="D366" s="121">
        <v>7611.29</v>
      </c>
      <c r="E366" s="121">
        <v>2305.54</v>
      </c>
      <c r="F366" s="121">
        <v>0</v>
      </c>
      <c r="G366" s="121">
        <v>9916.83</v>
      </c>
      <c r="H366" s="121">
        <f t="shared" si="3"/>
        <v>2305.54</v>
      </c>
    </row>
    <row r="367" spans="1:8" x14ac:dyDescent="0.3">
      <c r="A367" s="87" t="s">
        <v>354</v>
      </c>
      <c r="B367" s="58" t="s">
        <v>354</v>
      </c>
      <c r="C367" s="87" t="s">
        <v>354</v>
      </c>
      <c r="D367" s="123"/>
      <c r="E367" s="123"/>
      <c r="F367" s="123"/>
      <c r="G367" s="123"/>
      <c r="H367" s="123"/>
    </row>
    <row r="368" spans="1:8" x14ac:dyDescent="0.3">
      <c r="A368" s="81" t="s">
        <v>904</v>
      </c>
      <c r="B368" s="58" t="s">
        <v>354</v>
      </c>
      <c r="C368" s="81" t="s">
        <v>787</v>
      </c>
      <c r="D368" s="119">
        <v>631218.14</v>
      </c>
      <c r="E368" s="119">
        <v>107497.8</v>
      </c>
      <c r="F368" s="119">
        <v>0</v>
      </c>
      <c r="G368" s="119">
        <v>738715.94</v>
      </c>
      <c r="H368" s="119">
        <f>E368-F368</f>
        <v>107497.8</v>
      </c>
    </row>
    <row r="369" spans="1:8" x14ac:dyDescent="0.3">
      <c r="A369" s="84" t="s">
        <v>905</v>
      </c>
      <c r="B369" s="58" t="s">
        <v>354</v>
      </c>
      <c r="C369" s="84" t="s">
        <v>789</v>
      </c>
      <c r="D369" s="121">
        <v>270225.14</v>
      </c>
      <c r="E369" s="121">
        <v>106309.33</v>
      </c>
      <c r="F369" s="121">
        <v>0</v>
      </c>
      <c r="G369" s="121">
        <v>376534.47</v>
      </c>
      <c r="H369" s="121"/>
    </row>
    <row r="370" spans="1:8" x14ac:dyDescent="0.3">
      <c r="A370" s="84" t="s">
        <v>906</v>
      </c>
      <c r="B370" s="58" t="s">
        <v>354</v>
      </c>
      <c r="C370" s="84" t="s">
        <v>791</v>
      </c>
      <c r="D370" s="121">
        <v>360993</v>
      </c>
      <c r="E370" s="121">
        <v>1188.47</v>
      </c>
      <c r="F370" s="121">
        <v>0</v>
      </c>
      <c r="G370" s="121">
        <v>362181.47</v>
      </c>
      <c r="H370" s="121"/>
    </row>
    <row r="371" spans="1:8" x14ac:dyDescent="0.3">
      <c r="A371" s="87" t="s">
        <v>354</v>
      </c>
      <c r="B371" s="58" t="s">
        <v>354</v>
      </c>
      <c r="C371" s="87" t="s">
        <v>354</v>
      </c>
      <c r="D371" s="123"/>
      <c r="E371" s="123"/>
      <c r="F371" s="123"/>
      <c r="G371" s="123"/>
      <c r="H371" s="123"/>
    </row>
    <row r="372" spans="1:8" x14ac:dyDescent="0.3">
      <c r="A372" s="81" t="s">
        <v>907</v>
      </c>
      <c r="B372" s="58" t="s">
        <v>354</v>
      </c>
      <c r="C372" s="81" t="s">
        <v>908</v>
      </c>
      <c r="D372" s="119">
        <v>204241.4</v>
      </c>
      <c r="E372" s="119">
        <v>58789.95</v>
      </c>
      <c r="F372" s="119">
        <v>985.03</v>
      </c>
      <c r="G372" s="119">
        <v>262046.32</v>
      </c>
      <c r="H372" s="119"/>
    </row>
    <row r="373" spans="1:8" x14ac:dyDescent="0.3">
      <c r="A373" s="81" t="s">
        <v>909</v>
      </c>
      <c r="B373" s="58" t="s">
        <v>354</v>
      </c>
      <c r="C373" s="81" t="s">
        <v>908</v>
      </c>
      <c r="D373" s="119">
        <v>204241.4</v>
      </c>
      <c r="E373" s="119">
        <v>58789.95</v>
      </c>
      <c r="F373" s="119">
        <v>985.03</v>
      </c>
      <c r="G373" s="119">
        <v>262046.32</v>
      </c>
      <c r="H373" s="119"/>
    </row>
    <row r="374" spans="1:8" x14ac:dyDescent="0.3">
      <c r="A374" s="81" t="s">
        <v>910</v>
      </c>
      <c r="B374" s="58" t="s">
        <v>354</v>
      </c>
      <c r="C374" s="81" t="s">
        <v>908</v>
      </c>
      <c r="D374" s="119">
        <v>204241.4</v>
      </c>
      <c r="E374" s="119">
        <v>58789.95</v>
      </c>
      <c r="F374" s="119">
        <v>985.03</v>
      </c>
      <c r="G374" s="119">
        <v>262046.32</v>
      </c>
      <c r="H374" s="119"/>
    </row>
    <row r="375" spans="1:8" x14ac:dyDescent="0.3">
      <c r="A375" s="81" t="s">
        <v>911</v>
      </c>
      <c r="B375" s="58" t="s">
        <v>354</v>
      </c>
      <c r="C375" s="81" t="s">
        <v>912</v>
      </c>
      <c r="D375" s="119">
        <v>21457.119999999999</v>
      </c>
      <c r="E375" s="119">
        <v>2737.49</v>
      </c>
      <c r="F375" s="119">
        <v>0.03</v>
      </c>
      <c r="G375" s="119">
        <v>24194.58</v>
      </c>
      <c r="H375" s="119">
        <f>E375-F375</f>
        <v>2737.4599999999996</v>
      </c>
    </row>
    <row r="376" spans="1:8" x14ac:dyDescent="0.3">
      <c r="A376" s="84" t="s">
        <v>913</v>
      </c>
      <c r="B376" s="58" t="s">
        <v>354</v>
      </c>
      <c r="C376" s="84" t="s">
        <v>914</v>
      </c>
      <c r="D376" s="121">
        <v>10699.95</v>
      </c>
      <c r="E376" s="121">
        <v>1337.49</v>
      </c>
      <c r="F376" s="121">
        <v>0.03</v>
      </c>
      <c r="G376" s="121">
        <v>12037.41</v>
      </c>
      <c r="H376" s="121"/>
    </row>
    <row r="377" spans="1:8" x14ac:dyDescent="0.3">
      <c r="A377" s="84" t="s">
        <v>915</v>
      </c>
      <c r="B377" s="58" t="s">
        <v>354</v>
      </c>
      <c r="C377" s="84" t="s">
        <v>916</v>
      </c>
      <c r="D377" s="121">
        <v>10757.17</v>
      </c>
      <c r="E377" s="121">
        <v>1400</v>
      </c>
      <c r="F377" s="121">
        <v>0</v>
      </c>
      <c r="G377" s="121">
        <v>12157.17</v>
      </c>
      <c r="H377" s="121"/>
    </row>
    <row r="378" spans="1:8" x14ac:dyDescent="0.3">
      <c r="A378" s="87" t="s">
        <v>354</v>
      </c>
      <c r="B378" s="58" t="s">
        <v>354</v>
      </c>
      <c r="C378" s="87" t="s">
        <v>354</v>
      </c>
      <c r="D378" s="123"/>
      <c r="E378" s="123"/>
      <c r="F378" s="123"/>
      <c r="G378" s="123"/>
      <c r="H378" s="123"/>
    </row>
    <row r="379" spans="1:8" x14ac:dyDescent="0.3">
      <c r="A379" s="81" t="s">
        <v>917</v>
      </c>
      <c r="B379" s="58" t="s">
        <v>354</v>
      </c>
      <c r="C379" s="81" t="s">
        <v>918</v>
      </c>
      <c r="D379" s="119">
        <v>150704.28</v>
      </c>
      <c r="E379" s="119">
        <v>29352.46</v>
      </c>
      <c r="F379" s="119">
        <v>0</v>
      </c>
      <c r="G379" s="119">
        <v>180056.74</v>
      </c>
      <c r="H379" s="119">
        <f>E379-F379</f>
        <v>29352.46</v>
      </c>
    </row>
    <row r="380" spans="1:8" x14ac:dyDescent="0.3">
      <c r="A380" s="84" t="s">
        <v>919</v>
      </c>
      <c r="B380" s="58" t="s">
        <v>354</v>
      </c>
      <c r="C380" s="84" t="s">
        <v>920</v>
      </c>
      <c r="D380" s="121">
        <v>3964.61</v>
      </c>
      <c r="E380" s="121">
        <v>0</v>
      </c>
      <c r="F380" s="121">
        <v>0</v>
      </c>
      <c r="G380" s="121">
        <v>3964.61</v>
      </c>
      <c r="H380" s="121"/>
    </row>
    <row r="381" spans="1:8" x14ac:dyDescent="0.3">
      <c r="A381" s="84" t="s">
        <v>921</v>
      </c>
      <c r="B381" s="58" t="s">
        <v>354</v>
      </c>
      <c r="C381" s="84" t="s">
        <v>922</v>
      </c>
      <c r="D381" s="121">
        <v>124094.71</v>
      </c>
      <c r="E381" s="121">
        <v>29352.46</v>
      </c>
      <c r="F381" s="121">
        <v>0</v>
      </c>
      <c r="G381" s="121">
        <v>153447.17000000001</v>
      </c>
      <c r="H381" s="121"/>
    </row>
    <row r="382" spans="1:8" x14ac:dyDescent="0.3">
      <c r="A382" s="84" t="s">
        <v>923</v>
      </c>
      <c r="B382" s="58" t="s">
        <v>354</v>
      </c>
      <c r="C382" s="84" t="s">
        <v>924</v>
      </c>
      <c r="D382" s="121">
        <v>11182.01</v>
      </c>
      <c r="E382" s="121">
        <v>0</v>
      </c>
      <c r="F382" s="121">
        <v>0</v>
      </c>
      <c r="G382" s="121">
        <v>11182.01</v>
      </c>
      <c r="H382" s="121"/>
    </row>
    <row r="383" spans="1:8" x14ac:dyDescent="0.3">
      <c r="A383" s="84" t="s">
        <v>926</v>
      </c>
      <c r="B383" s="58" t="s">
        <v>354</v>
      </c>
      <c r="C383" s="84" t="s">
        <v>927</v>
      </c>
      <c r="D383" s="121">
        <v>11462.95</v>
      </c>
      <c r="E383" s="121">
        <v>0</v>
      </c>
      <c r="F383" s="121">
        <v>0</v>
      </c>
      <c r="G383" s="121">
        <v>11462.95</v>
      </c>
      <c r="H383" s="121"/>
    </row>
    <row r="384" spans="1:8" x14ac:dyDescent="0.3">
      <c r="A384" s="87" t="s">
        <v>354</v>
      </c>
      <c r="B384" s="58" t="s">
        <v>354</v>
      </c>
      <c r="C384" s="87" t="s">
        <v>354</v>
      </c>
      <c r="D384" s="123"/>
      <c r="E384" s="123"/>
      <c r="F384" s="123"/>
      <c r="G384" s="123"/>
      <c r="H384" s="123"/>
    </row>
    <row r="385" spans="1:8" x14ac:dyDescent="0.3">
      <c r="A385" s="81" t="s">
        <v>928</v>
      </c>
      <c r="B385" s="58" t="s">
        <v>354</v>
      </c>
      <c r="C385" s="81" t="s">
        <v>929</v>
      </c>
      <c r="D385" s="119">
        <v>32080</v>
      </c>
      <c r="E385" s="119">
        <v>7000</v>
      </c>
      <c r="F385" s="119">
        <v>0</v>
      </c>
      <c r="G385" s="119">
        <v>39080</v>
      </c>
      <c r="H385" s="119">
        <f>E385-F385</f>
        <v>7000</v>
      </c>
    </row>
    <row r="386" spans="1:8" x14ac:dyDescent="0.3">
      <c r="A386" s="84" t="s">
        <v>930</v>
      </c>
      <c r="B386" s="58" t="s">
        <v>354</v>
      </c>
      <c r="C386" s="84" t="s">
        <v>931</v>
      </c>
      <c r="D386" s="121">
        <v>27080</v>
      </c>
      <c r="E386" s="121">
        <v>0</v>
      </c>
      <c r="F386" s="121">
        <v>0</v>
      </c>
      <c r="G386" s="121">
        <v>27080</v>
      </c>
      <c r="H386" s="121"/>
    </row>
    <row r="387" spans="1:8" x14ac:dyDescent="0.3">
      <c r="A387" s="84" t="s">
        <v>932</v>
      </c>
      <c r="B387" s="58" t="s">
        <v>354</v>
      </c>
      <c r="C387" s="84" t="s">
        <v>933</v>
      </c>
      <c r="D387" s="121">
        <v>5000</v>
      </c>
      <c r="E387" s="121">
        <v>7000</v>
      </c>
      <c r="F387" s="121">
        <v>0</v>
      </c>
      <c r="G387" s="121">
        <v>12000</v>
      </c>
      <c r="H387" s="121"/>
    </row>
    <row r="388" spans="1:8" x14ac:dyDescent="0.3">
      <c r="A388" s="87" t="s">
        <v>354</v>
      </c>
      <c r="B388" s="58" t="s">
        <v>354</v>
      </c>
      <c r="C388" s="87" t="s">
        <v>354</v>
      </c>
      <c r="D388" s="123"/>
      <c r="E388" s="123"/>
      <c r="F388" s="123"/>
      <c r="G388" s="123"/>
      <c r="H388" s="123"/>
    </row>
    <row r="389" spans="1:8" x14ac:dyDescent="0.3">
      <c r="A389" s="81" t="s">
        <v>934</v>
      </c>
      <c r="B389" s="58" t="s">
        <v>354</v>
      </c>
      <c r="C389" s="81" t="s">
        <v>823</v>
      </c>
      <c r="D389" s="119">
        <v>0</v>
      </c>
      <c r="E389" s="119">
        <v>19700</v>
      </c>
      <c r="F389" s="119">
        <v>985</v>
      </c>
      <c r="G389" s="119">
        <v>18715</v>
      </c>
      <c r="H389" s="119">
        <f>E389-F389</f>
        <v>18715</v>
      </c>
    </row>
    <row r="390" spans="1:8" x14ac:dyDescent="0.3">
      <c r="A390" s="84" t="s">
        <v>935</v>
      </c>
      <c r="B390" s="58" t="s">
        <v>354</v>
      </c>
      <c r="C390" s="84" t="s">
        <v>823</v>
      </c>
      <c r="D390" s="121">
        <v>0</v>
      </c>
      <c r="E390" s="121">
        <v>19700</v>
      </c>
      <c r="F390" s="121">
        <v>985</v>
      </c>
      <c r="G390" s="121">
        <v>18715</v>
      </c>
      <c r="H390" s="121"/>
    </row>
    <row r="391" spans="1:8" x14ac:dyDescent="0.3">
      <c r="A391" s="81" t="s">
        <v>354</v>
      </c>
      <c r="B391" s="58" t="s">
        <v>354</v>
      </c>
      <c r="C391" s="81" t="s">
        <v>354</v>
      </c>
      <c r="D391" s="125"/>
      <c r="E391" s="125"/>
      <c r="F391" s="125"/>
      <c r="G391" s="125"/>
      <c r="H391" s="125"/>
    </row>
    <row r="392" spans="1:8" x14ac:dyDescent="0.3">
      <c r="A392" s="81" t="s">
        <v>936</v>
      </c>
      <c r="B392" s="58" t="s">
        <v>354</v>
      </c>
      <c r="C392" s="81" t="s">
        <v>937</v>
      </c>
      <c r="D392" s="119">
        <v>1298137.95</v>
      </c>
      <c r="E392" s="119">
        <v>261820.94</v>
      </c>
      <c r="F392" s="119">
        <v>0</v>
      </c>
      <c r="G392" s="119">
        <v>1559958.89</v>
      </c>
      <c r="H392" s="119"/>
    </row>
    <row r="393" spans="1:8" x14ac:dyDescent="0.3">
      <c r="A393" s="81" t="s">
        <v>938</v>
      </c>
      <c r="B393" s="58" t="s">
        <v>354</v>
      </c>
      <c r="C393" s="81" t="s">
        <v>937</v>
      </c>
      <c r="D393" s="119">
        <v>1298137.95</v>
      </c>
      <c r="E393" s="119">
        <v>261820.94</v>
      </c>
      <c r="F393" s="119">
        <v>0</v>
      </c>
      <c r="G393" s="119">
        <v>1559958.89</v>
      </c>
      <c r="H393" s="119"/>
    </row>
    <row r="394" spans="1:8" x14ac:dyDescent="0.3">
      <c r="A394" s="81" t="s">
        <v>939</v>
      </c>
      <c r="B394" s="58" t="s">
        <v>354</v>
      </c>
      <c r="C394" s="81" t="s">
        <v>937</v>
      </c>
      <c r="D394" s="119">
        <v>1298137.95</v>
      </c>
      <c r="E394" s="119">
        <v>261820.94</v>
      </c>
      <c r="F394" s="119">
        <v>0</v>
      </c>
      <c r="G394" s="119">
        <v>1559958.89</v>
      </c>
      <c r="H394" s="119"/>
    </row>
    <row r="395" spans="1:8" x14ac:dyDescent="0.3">
      <c r="A395" s="81" t="s">
        <v>940</v>
      </c>
      <c r="B395" s="58" t="s">
        <v>354</v>
      </c>
      <c r="C395" s="81" t="s">
        <v>937</v>
      </c>
      <c r="D395" s="119">
        <v>1298137.95</v>
      </c>
      <c r="E395" s="119">
        <v>261820.94</v>
      </c>
      <c r="F395" s="119">
        <v>0</v>
      </c>
      <c r="G395" s="119">
        <v>1559958.89</v>
      </c>
      <c r="H395" s="119"/>
    </row>
    <row r="396" spans="1:8" x14ac:dyDescent="0.3">
      <c r="A396" s="84" t="s">
        <v>941</v>
      </c>
      <c r="B396" s="58" t="s">
        <v>354</v>
      </c>
      <c r="C396" s="84" t="s">
        <v>942</v>
      </c>
      <c r="D396" s="121">
        <v>1291669.94</v>
      </c>
      <c r="E396" s="121">
        <v>261026.87</v>
      </c>
      <c r="F396" s="121">
        <v>0</v>
      </c>
      <c r="G396" s="121">
        <v>1552696.81</v>
      </c>
      <c r="H396" s="121">
        <f t="shared" ref="H396:H397" si="4">E396-F396</f>
        <v>261026.87</v>
      </c>
    </row>
    <row r="397" spans="1:8" x14ac:dyDescent="0.3">
      <c r="A397" s="84" t="s">
        <v>943</v>
      </c>
      <c r="B397" s="58" t="s">
        <v>354</v>
      </c>
      <c r="C397" s="84" t="s">
        <v>944</v>
      </c>
      <c r="D397" s="121">
        <v>6468.01</v>
      </c>
      <c r="E397" s="121">
        <v>794.07</v>
      </c>
      <c r="F397" s="121">
        <v>0</v>
      </c>
      <c r="G397" s="121">
        <v>7262.08</v>
      </c>
      <c r="H397" s="121">
        <f t="shared" si="4"/>
        <v>794.07</v>
      </c>
    </row>
    <row r="398" spans="1:8" x14ac:dyDescent="0.3">
      <c r="A398" s="87" t="s">
        <v>354</v>
      </c>
      <c r="B398" s="58" t="s">
        <v>354</v>
      </c>
      <c r="C398" s="87" t="s">
        <v>354</v>
      </c>
      <c r="D398" s="123"/>
      <c r="E398" s="123"/>
      <c r="F398" s="123"/>
      <c r="G398" s="123"/>
      <c r="H398" s="123"/>
    </row>
    <row r="399" spans="1:8" x14ac:dyDescent="0.3">
      <c r="A399" s="81" t="s">
        <v>945</v>
      </c>
      <c r="B399" s="58" t="s">
        <v>354</v>
      </c>
      <c r="C399" s="81" t="s">
        <v>946</v>
      </c>
      <c r="D399" s="119">
        <v>16026.42</v>
      </c>
      <c r="E399" s="119">
        <v>5547.04</v>
      </c>
      <c r="F399" s="119">
        <v>0</v>
      </c>
      <c r="G399" s="119">
        <v>21573.46</v>
      </c>
      <c r="H399" s="119"/>
    </row>
    <row r="400" spans="1:8" x14ac:dyDescent="0.3">
      <c r="A400" s="81" t="s">
        <v>947</v>
      </c>
      <c r="B400" s="58" t="s">
        <v>354</v>
      </c>
      <c r="C400" s="81" t="s">
        <v>946</v>
      </c>
      <c r="D400" s="119">
        <v>16026.42</v>
      </c>
      <c r="E400" s="119">
        <v>5547.04</v>
      </c>
      <c r="F400" s="119">
        <v>0</v>
      </c>
      <c r="G400" s="119">
        <v>21573.46</v>
      </c>
      <c r="H400" s="119"/>
    </row>
    <row r="401" spans="1:8" x14ac:dyDescent="0.3">
      <c r="A401" s="81" t="s">
        <v>948</v>
      </c>
      <c r="B401" s="58" t="s">
        <v>354</v>
      </c>
      <c r="C401" s="81" t="s">
        <v>946</v>
      </c>
      <c r="D401" s="119">
        <v>16026.42</v>
      </c>
      <c r="E401" s="119">
        <v>5547.04</v>
      </c>
      <c r="F401" s="119">
        <v>0</v>
      </c>
      <c r="G401" s="119">
        <v>21573.46</v>
      </c>
      <c r="H401" s="119"/>
    </row>
    <row r="402" spans="1:8" x14ac:dyDescent="0.3">
      <c r="A402" s="81" t="s">
        <v>949</v>
      </c>
      <c r="B402" s="58" t="s">
        <v>354</v>
      </c>
      <c r="C402" s="81" t="s">
        <v>946</v>
      </c>
      <c r="D402" s="119">
        <v>16026.42</v>
      </c>
      <c r="E402" s="119">
        <v>5547.04</v>
      </c>
      <c r="F402" s="119">
        <v>0</v>
      </c>
      <c r="G402" s="119">
        <v>21573.46</v>
      </c>
      <c r="H402" s="119">
        <f>E402-F402</f>
        <v>5547.04</v>
      </c>
    </row>
    <row r="403" spans="1:8" x14ac:dyDescent="0.3">
      <c r="A403" s="84" t="s">
        <v>950</v>
      </c>
      <c r="B403" s="58" t="s">
        <v>354</v>
      </c>
      <c r="C403" s="84" t="s">
        <v>580</v>
      </c>
      <c r="D403" s="121">
        <v>14935.86</v>
      </c>
      <c r="E403" s="121">
        <v>1909.23</v>
      </c>
      <c r="F403" s="121">
        <v>0</v>
      </c>
      <c r="G403" s="121">
        <v>16845.09</v>
      </c>
      <c r="H403" s="121"/>
    </row>
    <row r="404" spans="1:8" x14ac:dyDescent="0.3">
      <c r="A404" s="84" t="s">
        <v>951</v>
      </c>
      <c r="B404" s="58" t="s">
        <v>354</v>
      </c>
      <c r="C404" s="84" t="s">
        <v>578</v>
      </c>
      <c r="D404" s="121">
        <v>1090.56</v>
      </c>
      <c r="E404" s="121">
        <v>3637.81</v>
      </c>
      <c r="F404" s="121">
        <v>0</v>
      </c>
      <c r="G404" s="121">
        <v>4728.37</v>
      </c>
      <c r="H404" s="121"/>
    </row>
    <row r="405" spans="1:8" x14ac:dyDescent="0.3">
      <c r="A405" s="87" t="s">
        <v>354</v>
      </c>
      <c r="B405" s="58" t="s">
        <v>354</v>
      </c>
      <c r="C405" s="87" t="s">
        <v>354</v>
      </c>
      <c r="D405" s="123"/>
      <c r="E405" s="123"/>
      <c r="F405" s="123"/>
      <c r="G405" s="123"/>
      <c r="H405" s="123"/>
    </row>
    <row r="406" spans="1:8" x14ac:dyDescent="0.3">
      <c r="A406" s="81" t="s">
        <v>952</v>
      </c>
      <c r="B406" s="58" t="s">
        <v>354</v>
      </c>
      <c r="C406" s="81" t="s">
        <v>953</v>
      </c>
      <c r="D406" s="119">
        <v>3796.59</v>
      </c>
      <c r="E406" s="119">
        <v>13893.82</v>
      </c>
      <c r="F406" s="119">
        <v>6481.8</v>
      </c>
      <c r="G406" s="119">
        <v>11208.61</v>
      </c>
      <c r="H406" s="119"/>
    </row>
    <row r="407" spans="1:8" x14ac:dyDescent="0.3">
      <c r="A407" s="81" t="s">
        <v>954</v>
      </c>
      <c r="B407" s="58" t="s">
        <v>354</v>
      </c>
      <c r="C407" s="81" t="s">
        <v>953</v>
      </c>
      <c r="D407" s="119">
        <v>3796.59</v>
      </c>
      <c r="E407" s="119">
        <v>13893.82</v>
      </c>
      <c r="F407" s="119">
        <v>6481.8</v>
      </c>
      <c r="G407" s="119">
        <v>11208.61</v>
      </c>
      <c r="H407" s="119"/>
    </row>
    <row r="408" spans="1:8" x14ac:dyDescent="0.3">
      <c r="A408" s="81" t="s">
        <v>955</v>
      </c>
      <c r="B408" s="58" t="s">
        <v>354</v>
      </c>
      <c r="C408" s="81" t="s">
        <v>953</v>
      </c>
      <c r="D408" s="119">
        <v>3796.59</v>
      </c>
      <c r="E408" s="119">
        <v>13893.82</v>
      </c>
      <c r="F408" s="119">
        <v>6481.8</v>
      </c>
      <c r="G408" s="119">
        <v>11208.61</v>
      </c>
      <c r="H408" s="119"/>
    </row>
    <row r="409" spans="1:8" x14ac:dyDescent="0.3">
      <c r="A409" s="81" t="s">
        <v>956</v>
      </c>
      <c r="B409" s="58" t="s">
        <v>354</v>
      </c>
      <c r="C409" s="81" t="s">
        <v>953</v>
      </c>
      <c r="D409" s="119">
        <v>3796.59</v>
      </c>
      <c r="E409" s="119">
        <v>13893.82</v>
      </c>
      <c r="F409" s="119">
        <v>6481.8</v>
      </c>
      <c r="G409" s="119">
        <v>11208.61</v>
      </c>
      <c r="H409" s="119">
        <f>E409-F409</f>
        <v>7412.0199999999995</v>
      </c>
    </row>
    <row r="410" spans="1:8" x14ac:dyDescent="0.3">
      <c r="A410" s="84" t="s">
        <v>957</v>
      </c>
      <c r="B410" s="58" t="s">
        <v>354</v>
      </c>
      <c r="C410" s="84" t="s">
        <v>953</v>
      </c>
      <c r="D410" s="121">
        <v>3796.59</v>
      </c>
      <c r="E410" s="121">
        <v>13893.82</v>
      </c>
      <c r="F410" s="121">
        <v>6481.8</v>
      </c>
      <c r="G410" s="121">
        <v>11208.61</v>
      </c>
      <c r="H410" s="121"/>
    </row>
    <row r="411" spans="1:8" x14ac:dyDescent="0.3">
      <c r="A411" s="87" t="s">
        <v>354</v>
      </c>
      <c r="B411" s="58" t="s">
        <v>354</v>
      </c>
      <c r="C411" s="87" t="s">
        <v>354</v>
      </c>
      <c r="D411" s="123"/>
      <c r="E411" s="123"/>
      <c r="F411" s="123"/>
      <c r="G411" s="123"/>
      <c r="H411" s="123"/>
    </row>
    <row r="412" spans="1:8" x14ac:dyDescent="0.3">
      <c r="A412" s="81" t="s">
        <v>958</v>
      </c>
      <c r="B412" s="58" t="s">
        <v>354</v>
      </c>
      <c r="C412" s="81" t="s">
        <v>959</v>
      </c>
      <c r="D412" s="119">
        <v>375669.79</v>
      </c>
      <c r="E412" s="119">
        <v>111782.66</v>
      </c>
      <c r="F412" s="119">
        <v>0</v>
      </c>
      <c r="G412" s="119">
        <v>487452.45</v>
      </c>
      <c r="H412" s="119"/>
    </row>
    <row r="413" spans="1:8" x14ac:dyDescent="0.3">
      <c r="A413" s="81" t="s">
        <v>960</v>
      </c>
      <c r="B413" s="58" t="s">
        <v>354</v>
      </c>
      <c r="C413" s="81" t="s">
        <v>959</v>
      </c>
      <c r="D413" s="119">
        <v>375669.79</v>
      </c>
      <c r="E413" s="119">
        <v>111782.66</v>
      </c>
      <c r="F413" s="119">
        <v>0</v>
      </c>
      <c r="G413" s="119">
        <v>487452.45</v>
      </c>
      <c r="H413" s="119"/>
    </row>
    <row r="414" spans="1:8" x14ac:dyDescent="0.3">
      <c r="A414" s="81" t="s">
        <v>961</v>
      </c>
      <c r="B414" s="58" t="s">
        <v>354</v>
      </c>
      <c r="C414" s="81" t="s">
        <v>959</v>
      </c>
      <c r="D414" s="119">
        <v>375669.79</v>
      </c>
      <c r="E414" s="119">
        <v>111782.66</v>
      </c>
      <c r="F414" s="119">
        <v>0</v>
      </c>
      <c r="G414" s="119">
        <v>487452.45</v>
      </c>
      <c r="H414" s="119"/>
    </row>
    <row r="415" spans="1:8" x14ac:dyDescent="0.3">
      <c r="A415" s="81" t="s">
        <v>962</v>
      </c>
      <c r="B415" s="58" t="s">
        <v>354</v>
      </c>
      <c r="C415" s="81" t="s">
        <v>959</v>
      </c>
      <c r="D415" s="119">
        <v>375669.79</v>
      </c>
      <c r="E415" s="119">
        <v>111782.66</v>
      </c>
      <c r="F415" s="119">
        <v>0</v>
      </c>
      <c r="G415" s="119">
        <v>487452.45</v>
      </c>
      <c r="H415" s="119">
        <f>E415-F415</f>
        <v>111782.66</v>
      </c>
    </row>
    <row r="416" spans="1:8" x14ac:dyDescent="0.3">
      <c r="A416" s="84" t="s">
        <v>963</v>
      </c>
      <c r="B416" s="58" t="s">
        <v>354</v>
      </c>
      <c r="C416" s="84" t="s">
        <v>964</v>
      </c>
      <c r="D416" s="121">
        <v>6926.81</v>
      </c>
      <c r="E416" s="121">
        <v>1382.66</v>
      </c>
      <c r="F416" s="121">
        <v>0</v>
      </c>
      <c r="G416" s="121">
        <v>8309.4699999999993</v>
      </c>
      <c r="H416" s="121"/>
    </row>
    <row r="417" spans="1:8" x14ac:dyDescent="0.3">
      <c r="A417" s="84" t="s">
        <v>965</v>
      </c>
      <c r="B417" s="58" t="s">
        <v>354</v>
      </c>
      <c r="C417" s="84" t="s">
        <v>966</v>
      </c>
      <c r="D417" s="121">
        <v>360587.78</v>
      </c>
      <c r="E417" s="121">
        <v>110400</v>
      </c>
      <c r="F417" s="121">
        <v>0</v>
      </c>
      <c r="G417" s="121">
        <v>470987.78</v>
      </c>
      <c r="H417" s="121"/>
    </row>
    <row r="418" spans="1:8" x14ac:dyDescent="0.3">
      <c r="A418" s="84" t="s">
        <v>967</v>
      </c>
      <c r="B418" s="58" t="s">
        <v>354</v>
      </c>
      <c r="C418" s="84" t="s">
        <v>968</v>
      </c>
      <c r="D418" s="121">
        <v>8155.2</v>
      </c>
      <c r="E418" s="121">
        <v>0</v>
      </c>
      <c r="F418" s="121">
        <v>0</v>
      </c>
      <c r="G418" s="121">
        <v>8155.2</v>
      </c>
      <c r="H418" s="121"/>
    </row>
    <row r="419" spans="1:8" x14ac:dyDescent="0.3">
      <c r="A419" s="87" t="s">
        <v>354</v>
      </c>
      <c r="B419" s="58" t="s">
        <v>354</v>
      </c>
      <c r="C419" s="87" t="s">
        <v>354</v>
      </c>
      <c r="D419" s="123"/>
      <c r="E419" s="123"/>
      <c r="F419" s="123"/>
      <c r="G419" s="123"/>
      <c r="H419" s="124"/>
    </row>
    <row r="420" spans="1:8" x14ac:dyDescent="0.3">
      <c r="A420" s="81" t="s">
        <v>74</v>
      </c>
      <c r="B420" s="81" t="s">
        <v>969</v>
      </c>
      <c r="C420" s="82"/>
      <c r="D420" s="119">
        <v>32668347.329999998</v>
      </c>
      <c r="E420" s="119">
        <v>0</v>
      </c>
      <c r="F420" s="119">
        <v>5279910.6399999997</v>
      </c>
      <c r="G420" s="119">
        <v>37948257.969999999</v>
      </c>
      <c r="H420" s="120"/>
    </row>
    <row r="421" spans="1:8" x14ac:dyDescent="0.3">
      <c r="A421" s="81" t="s">
        <v>970</v>
      </c>
      <c r="B421" s="58" t="s">
        <v>354</v>
      </c>
      <c r="C421" s="81" t="s">
        <v>969</v>
      </c>
      <c r="D421" s="119">
        <v>32668347.329999998</v>
      </c>
      <c r="E421" s="119">
        <v>0</v>
      </c>
      <c r="F421" s="119">
        <v>5279910.6399999997</v>
      </c>
      <c r="G421" s="119">
        <v>37948257.969999999</v>
      </c>
      <c r="H421" s="120"/>
    </row>
    <row r="422" spans="1:8" x14ac:dyDescent="0.3">
      <c r="A422" s="81" t="s">
        <v>971</v>
      </c>
      <c r="B422" s="58" t="s">
        <v>354</v>
      </c>
      <c r="C422" s="81" t="s">
        <v>969</v>
      </c>
      <c r="D422" s="119">
        <v>32668347.329999998</v>
      </c>
      <c r="E422" s="119">
        <v>0</v>
      </c>
      <c r="F422" s="119">
        <v>5279910.6399999997</v>
      </c>
      <c r="G422" s="119">
        <v>37948257.969999999</v>
      </c>
      <c r="H422" s="120"/>
    </row>
    <row r="423" spans="1:8" x14ac:dyDescent="0.3">
      <c r="A423" s="81" t="s">
        <v>972</v>
      </c>
      <c r="B423" s="58" t="s">
        <v>354</v>
      </c>
      <c r="C423" s="81" t="s">
        <v>973</v>
      </c>
      <c r="D423" s="119">
        <v>30765232.829999998</v>
      </c>
      <c r="E423" s="119">
        <v>0</v>
      </c>
      <c r="F423" s="119">
        <v>4839502.92</v>
      </c>
      <c r="G423" s="119">
        <v>35604735.75</v>
      </c>
      <c r="H423" s="120"/>
    </row>
    <row r="424" spans="1:8" x14ac:dyDescent="0.3">
      <c r="A424" s="81" t="s">
        <v>974</v>
      </c>
      <c r="B424" s="58" t="s">
        <v>354</v>
      </c>
      <c r="C424" s="81" t="s">
        <v>973</v>
      </c>
      <c r="D424" s="119">
        <v>30765232.829999998</v>
      </c>
      <c r="E424" s="119">
        <v>0</v>
      </c>
      <c r="F424" s="119">
        <v>4839502.92</v>
      </c>
      <c r="G424" s="119">
        <v>35604735.75</v>
      </c>
      <c r="H424" s="120"/>
    </row>
    <row r="425" spans="1:8" x14ac:dyDescent="0.3">
      <c r="A425" s="84" t="s">
        <v>975</v>
      </c>
      <c r="B425" s="58" t="s">
        <v>354</v>
      </c>
      <c r="C425" s="84" t="s">
        <v>976</v>
      </c>
      <c r="D425" s="121">
        <v>30765232.829999998</v>
      </c>
      <c r="E425" s="121">
        <v>0</v>
      </c>
      <c r="F425" s="121">
        <v>4839502.92</v>
      </c>
      <c r="G425" s="121">
        <v>35604735.75</v>
      </c>
      <c r="H425" s="122"/>
    </row>
    <row r="426" spans="1:8" x14ac:dyDescent="0.3">
      <c r="A426" s="87" t="s">
        <v>354</v>
      </c>
      <c r="B426" s="58" t="s">
        <v>354</v>
      </c>
      <c r="C426" s="87" t="s">
        <v>354</v>
      </c>
      <c r="D426" s="123"/>
      <c r="E426" s="123"/>
      <c r="F426" s="123"/>
      <c r="G426" s="123"/>
      <c r="H426" s="124"/>
    </row>
    <row r="427" spans="1:8" x14ac:dyDescent="0.3">
      <c r="A427" s="81" t="s">
        <v>977</v>
      </c>
      <c r="B427" s="58" t="s">
        <v>354</v>
      </c>
      <c r="C427" s="81" t="s">
        <v>978</v>
      </c>
      <c r="D427" s="119">
        <v>411369.73</v>
      </c>
      <c r="E427" s="119">
        <v>0</v>
      </c>
      <c r="F427" s="119">
        <v>110712.02</v>
      </c>
      <c r="G427" s="119">
        <v>522081.75</v>
      </c>
      <c r="H427" s="120"/>
    </row>
    <row r="428" spans="1:8" x14ac:dyDescent="0.3">
      <c r="A428" s="81" t="s">
        <v>979</v>
      </c>
      <c r="B428" s="58" t="s">
        <v>354</v>
      </c>
      <c r="C428" s="81" t="s">
        <v>980</v>
      </c>
      <c r="D428" s="119">
        <v>40099.440000000002</v>
      </c>
      <c r="E428" s="119">
        <v>0</v>
      </c>
      <c r="F428" s="119">
        <v>0</v>
      </c>
      <c r="G428" s="119">
        <v>40099.440000000002</v>
      </c>
      <c r="H428" s="120"/>
    </row>
    <row r="429" spans="1:8" x14ac:dyDescent="0.3">
      <c r="A429" s="84" t="s">
        <v>981</v>
      </c>
      <c r="B429" s="58" t="s">
        <v>354</v>
      </c>
      <c r="C429" s="84" t="s">
        <v>982</v>
      </c>
      <c r="D429" s="121">
        <v>40099.440000000002</v>
      </c>
      <c r="E429" s="121">
        <v>0</v>
      </c>
      <c r="F429" s="121">
        <v>0</v>
      </c>
      <c r="G429" s="121">
        <v>40099.440000000002</v>
      </c>
      <c r="H429" s="122"/>
    </row>
    <row r="430" spans="1:8" x14ac:dyDescent="0.3">
      <c r="A430" s="87" t="s">
        <v>354</v>
      </c>
      <c r="B430" s="58" t="s">
        <v>354</v>
      </c>
      <c r="C430" s="87" t="s">
        <v>354</v>
      </c>
      <c r="D430" s="123"/>
      <c r="E430" s="123"/>
      <c r="F430" s="123"/>
      <c r="G430" s="123"/>
      <c r="H430" s="124"/>
    </row>
    <row r="431" spans="1:8" x14ac:dyDescent="0.3">
      <c r="A431" s="81" t="s">
        <v>983</v>
      </c>
      <c r="B431" s="58" t="s">
        <v>354</v>
      </c>
      <c r="C431" s="81" t="s">
        <v>984</v>
      </c>
      <c r="D431" s="119">
        <v>371270.29</v>
      </c>
      <c r="E431" s="119">
        <v>0</v>
      </c>
      <c r="F431" s="119">
        <v>110712.02</v>
      </c>
      <c r="G431" s="119">
        <v>481982.31</v>
      </c>
      <c r="H431" s="120"/>
    </row>
    <row r="432" spans="1:8" x14ac:dyDescent="0.3">
      <c r="A432" s="84" t="s">
        <v>985</v>
      </c>
      <c r="B432" s="58" t="s">
        <v>354</v>
      </c>
      <c r="C432" s="84" t="s">
        <v>986</v>
      </c>
      <c r="D432" s="121">
        <v>371270.29</v>
      </c>
      <c r="E432" s="121">
        <v>0</v>
      </c>
      <c r="F432" s="121">
        <v>110712.02</v>
      </c>
      <c r="G432" s="121">
        <v>481982.31</v>
      </c>
      <c r="H432" s="122"/>
    </row>
    <row r="433" spans="1:8" x14ac:dyDescent="0.3">
      <c r="A433" s="87" t="s">
        <v>354</v>
      </c>
      <c r="B433" s="58" t="s">
        <v>354</v>
      </c>
      <c r="C433" s="87" t="s">
        <v>354</v>
      </c>
      <c r="D433" s="123"/>
      <c r="E433" s="123"/>
      <c r="F433" s="123"/>
      <c r="G433" s="123"/>
      <c r="H433" s="124"/>
    </row>
    <row r="434" spans="1:8" x14ac:dyDescent="0.3">
      <c r="A434" s="81" t="s">
        <v>987</v>
      </c>
      <c r="B434" s="58" t="s">
        <v>354</v>
      </c>
      <c r="C434" s="81" t="s">
        <v>988</v>
      </c>
      <c r="D434" s="119">
        <v>1470867.16</v>
      </c>
      <c r="E434" s="119">
        <v>0</v>
      </c>
      <c r="F434" s="119">
        <v>318357.19</v>
      </c>
      <c r="G434" s="119">
        <v>1789224.35</v>
      </c>
      <c r="H434" s="120"/>
    </row>
    <row r="435" spans="1:8" x14ac:dyDescent="0.3">
      <c r="A435" s="81" t="s">
        <v>989</v>
      </c>
      <c r="B435" s="58" t="s">
        <v>354</v>
      </c>
      <c r="C435" s="81" t="s">
        <v>988</v>
      </c>
      <c r="D435" s="119">
        <v>1470867.16</v>
      </c>
      <c r="E435" s="119">
        <v>0</v>
      </c>
      <c r="F435" s="119">
        <v>318357.19</v>
      </c>
      <c r="G435" s="119">
        <v>1789224.35</v>
      </c>
      <c r="H435" s="120"/>
    </row>
    <row r="436" spans="1:8" x14ac:dyDescent="0.3">
      <c r="A436" s="84" t="s">
        <v>990</v>
      </c>
      <c r="B436" s="58" t="s">
        <v>354</v>
      </c>
      <c r="C436" s="84" t="s">
        <v>991</v>
      </c>
      <c r="D436" s="121">
        <v>1463898.95</v>
      </c>
      <c r="E436" s="121">
        <v>0</v>
      </c>
      <c r="F436" s="121">
        <v>315845.65000000002</v>
      </c>
      <c r="G436" s="121">
        <v>1779744.6</v>
      </c>
      <c r="H436" s="122"/>
    </row>
    <row r="437" spans="1:8" x14ac:dyDescent="0.3">
      <c r="A437" s="84" t="s">
        <v>992</v>
      </c>
      <c r="B437" s="58" t="s">
        <v>354</v>
      </c>
      <c r="C437" s="84" t="s">
        <v>993</v>
      </c>
      <c r="D437" s="121">
        <v>6968.21</v>
      </c>
      <c r="E437" s="121">
        <v>0</v>
      </c>
      <c r="F437" s="121">
        <v>2511.54</v>
      </c>
      <c r="G437" s="121">
        <v>9479.75</v>
      </c>
      <c r="H437" s="122"/>
    </row>
    <row r="438" spans="1:8" x14ac:dyDescent="0.3">
      <c r="A438" s="87" t="s">
        <v>354</v>
      </c>
      <c r="B438" s="58" t="s">
        <v>354</v>
      </c>
      <c r="C438" s="87" t="s">
        <v>354</v>
      </c>
      <c r="D438" s="123"/>
      <c r="E438" s="123"/>
      <c r="F438" s="123"/>
      <c r="G438" s="123"/>
      <c r="H438" s="124"/>
    </row>
    <row r="439" spans="1:8" x14ac:dyDescent="0.3">
      <c r="A439" s="81" t="s">
        <v>994</v>
      </c>
      <c r="B439" s="58" t="s">
        <v>354</v>
      </c>
      <c r="C439" s="81" t="s">
        <v>995</v>
      </c>
      <c r="D439" s="119">
        <v>1959.05</v>
      </c>
      <c r="E439" s="119">
        <v>0</v>
      </c>
      <c r="F439" s="119">
        <v>9955.85</v>
      </c>
      <c r="G439" s="119">
        <v>11914.9</v>
      </c>
      <c r="H439" s="120"/>
    </row>
    <row r="440" spans="1:8" x14ac:dyDescent="0.3">
      <c r="A440" s="81" t="s">
        <v>996</v>
      </c>
      <c r="B440" s="58" t="s">
        <v>354</v>
      </c>
      <c r="C440" s="81" t="s">
        <v>995</v>
      </c>
      <c r="D440" s="119">
        <v>1959.05</v>
      </c>
      <c r="E440" s="119">
        <v>0</v>
      </c>
      <c r="F440" s="119">
        <v>9955.85</v>
      </c>
      <c r="G440" s="119">
        <v>11914.9</v>
      </c>
      <c r="H440" s="120"/>
    </row>
    <row r="441" spans="1:8" x14ac:dyDescent="0.3">
      <c r="A441" s="84" t="s">
        <v>997</v>
      </c>
      <c r="B441" s="58" t="s">
        <v>354</v>
      </c>
      <c r="C441" s="84" t="s">
        <v>998</v>
      </c>
      <c r="D441" s="121">
        <v>1959.05</v>
      </c>
      <c r="E441" s="121">
        <v>0</v>
      </c>
      <c r="F441" s="121">
        <v>9955.85</v>
      </c>
      <c r="G441" s="121">
        <v>11914.9</v>
      </c>
      <c r="H441" s="122"/>
    </row>
    <row r="442" spans="1:8" x14ac:dyDescent="0.3">
      <c r="A442" s="87" t="s">
        <v>354</v>
      </c>
      <c r="B442" s="58" t="s">
        <v>354</v>
      </c>
      <c r="C442" s="87" t="s">
        <v>354</v>
      </c>
      <c r="D442" s="123"/>
      <c r="E442" s="123"/>
      <c r="F442" s="123"/>
      <c r="G442" s="123"/>
      <c r="H442" s="124"/>
    </row>
    <row r="443" spans="1:8" x14ac:dyDescent="0.3">
      <c r="A443" s="81" t="s">
        <v>999</v>
      </c>
      <c r="B443" s="58" t="s">
        <v>354</v>
      </c>
      <c r="C443" s="81" t="s">
        <v>1000</v>
      </c>
      <c r="D443" s="119">
        <v>11991.75</v>
      </c>
      <c r="E443" s="119">
        <v>0</v>
      </c>
      <c r="F443" s="119">
        <v>0</v>
      </c>
      <c r="G443" s="119">
        <v>11991.75</v>
      </c>
      <c r="H443" s="120"/>
    </row>
    <row r="444" spans="1:8" x14ac:dyDescent="0.3">
      <c r="A444" s="81" t="s">
        <v>1001</v>
      </c>
      <c r="B444" s="58" t="s">
        <v>354</v>
      </c>
      <c r="C444" s="81" t="s">
        <v>1002</v>
      </c>
      <c r="D444" s="119">
        <v>11991.75</v>
      </c>
      <c r="E444" s="119">
        <v>0</v>
      </c>
      <c r="F444" s="119">
        <v>0</v>
      </c>
      <c r="G444" s="119">
        <v>11991.75</v>
      </c>
      <c r="H444" s="120"/>
    </row>
    <row r="445" spans="1:8" x14ac:dyDescent="0.3">
      <c r="A445" s="84" t="s">
        <v>1003</v>
      </c>
      <c r="B445" s="58" t="s">
        <v>354</v>
      </c>
      <c r="C445" s="84" t="s">
        <v>1009</v>
      </c>
      <c r="D445" s="121">
        <v>11991.75</v>
      </c>
      <c r="E445" s="121">
        <v>0</v>
      </c>
      <c r="F445" s="121">
        <v>0</v>
      </c>
      <c r="G445" s="121">
        <v>11991.75</v>
      </c>
      <c r="H445" s="122"/>
    </row>
    <row r="446" spans="1:8" x14ac:dyDescent="0.3">
      <c r="A446" s="87" t="s">
        <v>354</v>
      </c>
      <c r="B446" s="58" t="s">
        <v>354</v>
      </c>
      <c r="C446" s="87" t="s">
        <v>354</v>
      </c>
      <c r="D446" s="123"/>
      <c r="E446" s="123"/>
      <c r="F446" s="123"/>
      <c r="G446" s="123"/>
      <c r="H446" s="124"/>
    </row>
    <row r="447" spans="1:8" x14ac:dyDescent="0.3">
      <c r="A447" s="81" t="s">
        <v>1005</v>
      </c>
      <c r="B447" s="58" t="s">
        <v>354</v>
      </c>
      <c r="C447" s="81" t="s">
        <v>959</v>
      </c>
      <c r="D447" s="119">
        <v>6926.81</v>
      </c>
      <c r="E447" s="119">
        <v>0</v>
      </c>
      <c r="F447" s="119">
        <v>1382.66</v>
      </c>
      <c r="G447" s="119">
        <v>8309.4699999999993</v>
      </c>
      <c r="H447" s="120"/>
    </row>
    <row r="448" spans="1:8" x14ac:dyDescent="0.3">
      <c r="A448" s="81" t="s">
        <v>1006</v>
      </c>
      <c r="B448" s="58" t="s">
        <v>354</v>
      </c>
      <c r="C448" s="81" t="s">
        <v>959</v>
      </c>
      <c r="D448" s="119">
        <v>6926.81</v>
      </c>
      <c r="E448" s="119">
        <v>0</v>
      </c>
      <c r="F448" s="119">
        <v>1382.66</v>
      </c>
      <c r="G448" s="119">
        <v>8309.4699999999993</v>
      </c>
      <c r="H448" s="120"/>
    </row>
    <row r="449" spans="1:8" x14ac:dyDescent="0.3">
      <c r="A449" s="84" t="s">
        <v>1007</v>
      </c>
      <c r="B449" s="58" t="s">
        <v>354</v>
      </c>
      <c r="C449" s="84" t="s">
        <v>964</v>
      </c>
      <c r="D449" s="121">
        <v>6926.81</v>
      </c>
      <c r="E449" s="121">
        <v>0</v>
      </c>
      <c r="F449" s="121">
        <v>1382.66</v>
      </c>
      <c r="G449" s="121">
        <v>8309.4699999999993</v>
      </c>
      <c r="H449" s="122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18D53-6B32-4726-9ED1-48AE1ECA27FE}">
  <dimension ref="A1:L444"/>
  <sheetViews>
    <sheetView topLeftCell="A360" workbookViewId="0">
      <selection activeCell="L405" sqref="L405"/>
    </sheetView>
  </sheetViews>
  <sheetFormatPr defaultRowHeight="14.4" x14ac:dyDescent="0.3"/>
  <cols>
    <col min="1" max="1" width="16" style="103" bestFit="1" customWidth="1"/>
    <col min="2" max="6" width="1.5546875" style="103" customWidth="1"/>
    <col min="7" max="7" width="51.33203125" style="103" bestFit="1" customWidth="1"/>
    <col min="8" max="8" width="15" style="104" bestFit="1" customWidth="1"/>
    <col min="9" max="11" width="14.33203125" style="104" bestFit="1" customWidth="1"/>
    <col min="12" max="256" width="12.88671875" style="103" customWidth="1"/>
    <col min="257" max="257" width="16" style="103" bestFit="1" customWidth="1"/>
    <col min="258" max="262" width="1.5546875" style="103" customWidth="1"/>
    <col min="263" max="263" width="51.33203125" style="103" bestFit="1" customWidth="1"/>
    <col min="264" max="264" width="15" style="103" bestFit="1" customWidth="1"/>
    <col min="265" max="267" width="14.33203125" style="103" bestFit="1" customWidth="1"/>
    <col min="268" max="512" width="12.88671875" style="103" customWidth="1"/>
    <col min="513" max="513" width="16" style="103" bestFit="1" customWidth="1"/>
    <col min="514" max="518" width="1.5546875" style="103" customWidth="1"/>
    <col min="519" max="519" width="51.33203125" style="103" bestFit="1" customWidth="1"/>
    <col min="520" max="520" width="15" style="103" bestFit="1" customWidth="1"/>
    <col min="521" max="523" width="14.33203125" style="103" bestFit="1" customWidth="1"/>
    <col min="524" max="768" width="12.88671875" style="103" customWidth="1"/>
    <col min="769" max="769" width="16" style="103" bestFit="1" customWidth="1"/>
    <col min="770" max="774" width="1.5546875" style="103" customWidth="1"/>
    <col min="775" max="775" width="51.33203125" style="103" bestFit="1" customWidth="1"/>
    <col min="776" max="776" width="15" style="103" bestFit="1" customWidth="1"/>
    <col min="777" max="779" width="14.33203125" style="103" bestFit="1" customWidth="1"/>
    <col min="780" max="1024" width="12.88671875" style="103" customWidth="1"/>
    <col min="1025" max="1025" width="16" style="103" bestFit="1" customWidth="1"/>
    <col min="1026" max="1030" width="1.5546875" style="103" customWidth="1"/>
    <col min="1031" max="1031" width="51.33203125" style="103" bestFit="1" customWidth="1"/>
    <col min="1032" max="1032" width="15" style="103" bestFit="1" customWidth="1"/>
    <col min="1033" max="1035" width="14.33203125" style="103" bestFit="1" customWidth="1"/>
    <col min="1036" max="1280" width="12.88671875" style="103" customWidth="1"/>
    <col min="1281" max="1281" width="16" style="103" bestFit="1" customWidth="1"/>
    <col min="1282" max="1286" width="1.5546875" style="103" customWidth="1"/>
    <col min="1287" max="1287" width="51.33203125" style="103" bestFit="1" customWidth="1"/>
    <col min="1288" max="1288" width="15" style="103" bestFit="1" customWidth="1"/>
    <col min="1289" max="1291" width="14.33203125" style="103" bestFit="1" customWidth="1"/>
    <col min="1292" max="1536" width="12.88671875" style="103" customWidth="1"/>
    <col min="1537" max="1537" width="16" style="103" bestFit="1" customWidth="1"/>
    <col min="1538" max="1542" width="1.5546875" style="103" customWidth="1"/>
    <col min="1543" max="1543" width="51.33203125" style="103" bestFit="1" customWidth="1"/>
    <col min="1544" max="1544" width="15" style="103" bestFit="1" customWidth="1"/>
    <col min="1545" max="1547" width="14.33203125" style="103" bestFit="1" customWidth="1"/>
    <col min="1548" max="1792" width="12.88671875" style="103" customWidth="1"/>
    <col min="1793" max="1793" width="16" style="103" bestFit="1" customWidth="1"/>
    <col min="1794" max="1798" width="1.5546875" style="103" customWidth="1"/>
    <col min="1799" max="1799" width="51.33203125" style="103" bestFit="1" customWidth="1"/>
    <col min="1800" max="1800" width="15" style="103" bestFit="1" customWidth="1"/>
    <col min="1801" max="1803" width="14.33203125" style="103" bestFit="1" customWidth="1"/>
    <col min="1804" max="2048" width="12.88671875" style="103" customWidth="1"/>
    <col min="2049" max="2049" width="16" style="103" bestFit="1" customWidth="1"/>
    <col min="2050" max="2054" width="1.5546875" style="103" customWidth="1"/>
    <col min="2055" max="2055" width="51.33203125" style="103" bestFit="1" customWidth="1"/>
    <col min="2056" max="2056" width="15" style="103" bestFit="1" customWidth="1"/>
    <col min="2057" max="2059" width="14.33203125" style="103" bestFit="1" customWidth="1"/>
    <col min="2060" max="2304" width="12.88671875" style="103" customWidth="1"/>
    <col min="2305" max="2305" width="16" style="103" bestFit="1" customWidth="1"/>
    <col min="2306" max="2310" width="1.5546875" style="103" customWidth="1"/>
    <col min="2311" max="2311" width="51.33203125" style="103" bestFit="1" customWidth="1"/>
    <col min="2312" max="2312" width="15" style="103" bestFit="1" customWidth="1"/>
    <col min="2313" max="2315" width="14.33203125" style="103" bestFit="1" customWidth="1"/>
    <col min="2316" max="2560" width="12.88671875" style="103" customWidth="1"/>
    <col min="2561" max="2561" width="16" style="103" bestFit="1" customWidth="1"/>
    <col min="2562" max="2566" width="1.5546875" style="103" customWidth="1"/>
    <col min="2567" max="2567" width="51.33203125" style="103" bestFit="1" customWidth="1"/>
    <col min="2568" max="2568" width="15" style="103" bestFit="1" customWidth="1"/>
    <col min="2569" max="2571" width="14.33203125" style="103" bestFit="1" customWidth="1"/>
    <col min="2572" max="2816" width="12.88671875" style="103" customWidth="1"/>
    <col min="2817" max="2817" width="16" style="103" bestFit="1" customWidth="1"/>
    <col min="2818" max="2822" width="1.5546875" style="103" customWidth="1"/>
    <col min="2823" max="2823" width="51.33203125" style="103" bestFit="1" customWidth="1"/>
    <col min="2824" max="2824" width="15" style="103" bestFit="1" customWidth="1"/>
    <col min="2825" max="2827" width="14.33203125" style="103" bestFit="1" customWidth="1"/>
    <col min="2828" max="3072" width="12.88671875" style="103" customWidth="1"/>
    <col min="3073" max="3073" width="16" style="103" bestFit="1" customWidth="1"/>
    <col min="3074" max="3078" width="1.5546875" style="103" customWidth="1"/>
    <col min="3079" max="3079" width="51.33203125" style="103" bestFit="1" customWidth="1"/>
    <col min="3080" max="3080" width="15" style="103" bestFit="1" customWidth="1"/>
    <col min="3081" max="3083" width="14.33203125" style="103" bestFit="1" customWidth="1"/>
    <col min="3084" max="3328" width="12.88671875" style="103" customWidth="1"/>
    <col min="3329" max="3329" width="16" style="103" bestFit="1" customWidth="1"/>
    <col min="3330" max="3334" width="1.5546875" style="103" customWidth="1"/>
    <col min="3335" max="3335" width="51.33203125" style="103" bestFit="1" customWidth="1"/>
    <col min="3336" max="3336" width="15" style="103" bestFit="1" customWidth="1"/>
    <col min="3337" max="3339" width="14.33203125" style="103" bestFit="1" customWidth="1"/>
    <col min="3340" max="3584" width="12.88671875" style="103" customWidth="1"/>
    <col min="3585" max="3585" width="16" style="103" bestFit="1" customWidth="1"/>
    <col min="3586" max="3590" width="1.5546875" style="103" customWidth="1"/>
    <col min="3591" max="3591" width="51.33203125" style="103" bestFit="1" customWidth="1"/>
    <col min="3592" max="3592" width="15" style="103" bestFit="1" customWidth="1"/>
    <col min="3593" max="3595" width="14.33203125" style="103" bestFit="1" customWidth="1"/>
    <col min="3596" max="3840" width="12.88671875" style="103" customWidth="1"/>
    <col min="3841" max="3841" width="16" style="103" bestFit="1" customWidth="1"/>
    <col min="3842" max="3846" width="1.5546875" style="103" customWidth="1"/>
    <col min="3847" max="3847" width="51.33203125" style="103" bestFit="1" customWidth="1"/>
    <col min="3848" max="3848" width="15" style="103" bestFit="1" customWidth="1"/>
    <col min="3849" max="3851" width="14.33203125" style="103" bestFit="1" customWidth="1"/>
    <col min="3852" max="4096" width="12.88671875" style="103" customWidth="1"/>
    <col min="4097" max="4097" width="16" style="103" bestFit="1" customWidth="1"/>
    <col min="4098" max="4102" width="1.5546875" style="103" customWidth="1"/>
    <col min="4103" max="4103" width="51.33203125" style="103" bestFit="1" customWidth="1"/>
    <col min="4104" max="4104" width="15" style="103" bestFit="1" customWidth="1"/>
    <col min="4105" max="4107" width="14.33203125" style="103" bestFit="1" customWidth="1"/>
    <col min="4108" max="4352" width="12.88671875" style="103" customWidth="1"/>
    <col min="4353" max="4353" width="16" style="103" bestFit="1" customWidth="1"/>
    <col min="4354" max="4358" width="1.5546875" style="103" customWidth="1"/>
    <col min="4359" max="4359" width="51.33203125" style="103" bestFit="1" customWidth="1"/>
    <col min="4360" max="4360" width="15" style="103" bestFit="1" customWidth="1"/>
    <col min="4361" max="4363" width="14.33203125" style="103" bestFit="1" customWidth="1"/>
    <col min="4364" max="4608" width="12.88671875" style="103" customWidth="1"/>
    <col min="4609" max="4609" width="16" style="103" bestFit="1" customWidth="1"/>
    <col min="4610" max="4614" width="1.5546875" style="103" customWidth="1"/>
    <col min="4615" max="4615" width="51.33203125" style="103" bestFit="1" customWidth="1"/>
    <col min="4616" max="4616" width="15" style="103" bestFit="1" customWidth="1"/>
    <col min="4617" max="4619" width="14.33203125" style="103" bestFit="1" customWidth="1"/>
    <col min="4620" max="4864" width="12.88671875" style="103" customWidth="1"/>
    <col min="4865" max="4865" width="16" style="103" bestFit="1" customWidth="1"/>
    <col min="4866" max="4870" width="1.5546875" style="103" customWidth="1"/>
    <col min="4871" max="4871" width="51.33203125" style="103" bestFit="1" customWidth="1"/>
    <col min="4872" max="4872" width="15" style="103" bestFit="1" customWidth="1"/>
    <col min="4873" max="4875" width="14.33203125" style="103" bestFit="1" customWidth="1"/>
    <col min="4876" max="5120" width="12.88671875" style="103" customWidth="1"/>
    <col min="5121" max="5121" width="16" style="103" bestFit="1" customWidth="1"/>
    <col min="5122" max="5126" width="1.5546875" style="103" customWidth="1"/>
    <col min="5127" max="5127" width="51.33203125" style="103" bestFit="1" customWidth="1"/>
    <col min="5128" max="5128" width="15" style="103" bestFit="1" customWidth="1"/>
    <col min="5129" max="5131" width="14.33203125" style="103" bestFit="1" customWidth="1"/>
    <col min="5132" max="5376" width="12.88671875" style="103" customWidth="1"/>
    <col min="5377" max="5377" width="16" style="103" bestFit="1" customWidth="1"/>
    <col min="5378" max="5382" width="1.5546875" style="103" customWidth="1"/>
    <col min="5383" max="5383" width="51.33203125" style="103" bestFit="1" customWidth="1"/>
    <col min="5384" max="5384" width="15" style="103" bestFit="1" customWidth="1"/>
    <col min="5385" max="5387" width="14.33203125" style="103" bestFit="1" customWidth="1"/>
    <col min="5388" max="5632" width="12.88671875" style="103" customWidth="1"/>
    <col min="5633" max="5633" width="16" style="103" bestFit="1" customWidth="1"/>
    <col min="5634" max="5638" width="1.5546875" style="103" customWidth="1"/>
    <col min="5639" max="5639" width="51.33203125" style="103" bestFit="1" customWidth="1"/>
    <col min="5640" max="5640" width="15" style="103" bestFit="1" customWidth="1"/>
    <col min="5641" max="5643" width="14.33203125" style="103" bestFit="1" customWidth="1"/>
    <col min="5644" max="5888" width="12.88671875" style="103" customWidth="1"/>
    <col min="5889" max="5889" width="16" style="103" bestFit="1" customWidth="1"/>
    <col min="5890" max="5894" width="1.5546875" style="103" customWidth="1"/>
    <col min="5895" max="5895" width="51.33203125" style="103" bestFit="1" customWidth="1"/>
    <col min="5896" max="5896" width="15" style="103" bestFit="1" customWidth="1"/>
    <col min="5897" max="5899" width="14.33203125" style="103" bestFit="1" customWidth="1"/>
    <col min="5900" max="6144" width="12.88671875" style="103" customWidth="1"/>
    <col min="6145" max="6145" width="16" style="103" bestFit="1" customWidth="1"/>
    <col min="6146" max="6150" width="1.5546875" style="103" customWidth="1"/>
    <col min="6151" max="6151" width="51.33203125" style="103" bestFit="1" customWidth="1"/>
    <col min="6152" max="6152" width="15" style="103" bestFit="1" customWidth="1"/>
    <col min="6153" max="6155" width="14.33203125" style="103" bestFit="1" customWidth="1"/>
    <col min="6156" max="6400" width="12.88671875" style="103" customWidth="1"/>
    <col min="6401" max="6401" width="16" style="103" bestFit="1" customWidth="1"/>
    <col min="6402" max="6406" width="1.5546875" style="103" customWidth="1"/>
    <col min="6407" max="6407" width="51.33203125" style="103" bestFit="1" customWidth="1"/>
    <col min="6408" max="6408" width="15" style="103" bestFit="1" customWidth="1"/>
    <col min="6409" max="6411" width="14.33203125" style="103" bestFit="1" customWidth="1"/>
    <col min="6412" max="6656" width="12.88671875" style="103" customWidth="1"/>
    <col min="6657" max="6657" width="16" style="103" bestFit="1" customWidth="1"/>
    <col min="6658" max="6662" width="1.5546875" style="103" customWidth="1"/>
    <col min="6663" max="6663" width="51.33203125" style="103" bestFit="1" customWidth="1"/>
    <col min="6664" max="6664" width="15" style="103" bestFit="1" customWidth="1"/>
    <col min="6665" max="6667" width="14.33203125" style="103" bestFit="1" customWidth="1"/>
    <col min="6668" max="6912" width="12.88671875" style="103" customWidth="1"/>
    <col min="6913" max="6913" width="16" style="103" bestFit="1" customWidth="1"/>
    <col min="6914" max="6918" width="1.5546875" style="103" customWidth="1"/>
    <col min="6919" max="6919" width="51.33203125" style="103" bestFit="1" customWidth="1"/>
    <col min="6920" max="6920" width="15" style="103" bestFit="1" customWidth="1"/>
    <col min="6921" max="6923" width="14.33203125" style="103" bestFit="1" customWidth="1"/>
    <col min="6924" max="7168" width="12.88671875" style="103" customWidth="1"/>
    <col min="7169" max="7169" width="16" style="103" bestFit="1" customWidth="1"/>
    <col min="7170" max="7174" width="1.5546875" style="103" customWidth="1"/>
    <col min="7175" max="7175" width="51.33203125" style="103" bestFit="1" customWidth="1"/>
    <col min="7176" max="7176" width="15" style="103" bestFit="1" customWidth="1"/>
    <col min="7177" max="7179" width="14.33203125" style="103" bestFit="1" customWidth="1"/>
    <col min="7180" max="7424" width="12.88671875" style="103" customWidth="1"/>
    <col min="7425" max="7425" width="16" style="103" bestFit="1" customWidth="1"/>
    <col min="7426" max="7430" width="1.5546875" style="103" customWidth="1"/>
    <col min="7431" max="7431" width="51.33203125" style="103" bestFit="1" customWidth="1"/>
    <col min="7432" max="7432" width="15" style="103" bestFit="1" customWidth="1"/>
    <col min="7433" max="7435" width="14.33203125" style="103" bestFit="1" customWidth="1"/>
    <col min="7436" max="7680" width="12.88671875" style="103" customWidth="1"/>
    <col min="7681" max="7681" width="16" style="103" bestFit="1" customWidth="1"/>
    <col min="7682" max="7686" width="1.5546875" style="103" customWidth="1"/>
    <col min="7687" max="7687" width="51.33203125" style="103" bestFit="1" customWidth="1"/>
    <col min="7688" max="7688" width="15" style="103" bestFit="1" customWidth="1"/>
    <col min="7689" max="7691" width="14.33203125" style="103" bestFit="1" customWidth="1"/>
    <col min="7692" max="7936" width="12.88671875" style="103" customWidth="1"/>
    <col min="7937" max="7937" width="16" style="103" bestFit="1" customWidth="1"/>
    <col min="7938" max="7942" width="1.5546875" style="103" customWidth="1"/>
    <col min="7943" max="7943" width="51.33203125" style="103" bestFit="1" customWidth="1"/>
    <col min="7944" max="7944" width="15" style="103" bestFit="1" customWidth="1"/>
    <col min="7945" max="7947" width="14.33203125" style="103" bestFit="1" customWidth="1"/>
    <col min="7948" max="8192" width="12.88671875" style="103" customWidth="1"/>
    <col min="8193" max="8193" width="16" style="103" bestFit="1" customWidth="1"/>
    <col min="8194" max="8198" width="1.5546875" style="103" customWidth="1"/>
    <col min="8199" max="8199" width="51.33203125" style="103" bestFit="1" customWidth="1"/>
    <col min="8200" max="8200" width="15" style="103" bestFit="1" customWidth="1"/>
    <col min="8201" max="8203" width="14.33203125" style="103" bestFit="1" customWidth="1"/>
    <col min="8204" max="8448" width="12.88671875" style="103" customWidth="1"/>
    <col min="8449" max="8449" width="16" style="103" bestFit="1" customWidth="1"/>
    <col min="8450" max="8454" width="1.5546875" style="103" customWidth="1"/>
    <col min="8455" max="8455" width="51.33203125" style="103" bestFit="1" customWidth="1"/>
    <col min="8456" max="8456" width="15" style="103" bestFit="1" customWidth="1"/>
    <col min="8457" max="8459" width="14.33203125" style="103" bestFit="1" customWidth="1"/>
    <col min="8460" max="8704" width="12.88671875" style="103" customWidth="1"/>
    <col min="8705" max="8705" width="16" style="103" bestFit="1" customWidth="1"/>
    <col min="8706" max="8710" width="1.5546875" style="103" customWidth="1"/>
    <col min="8711" max="8711" width="51.33203125" style="103" bestFit="1" customWidth="1"/>
    <col min="8712" max="8712" width="15" style="103" bestFit="1" customWidth="1"/>
    <col min="8713" max="8715" width="14.33203125" style="103" bestFit="1" customWidth="1"/>
    <col min="8716" max="8960" width="12.88671875" style="103" customWidth="1"/>
    <col min="8961" max="8961" width="16" style="103" bestFit="1" customWidth="1"/>
    <col min="8962" max="8966" width="1.5546875" style="103" customWidth="1"/>
    <col min="8967" max="8967" width="51.33203125" style="103" bestFit="1" customWidth="1"/>
    <col min="8968" max="8968" width="15" style="103" bestFit="1" customWidth="1"/>
    <col min="8969" max="8971" width="14.33203125" style="103" bestFit="1" customWidth="1"/>
    <col min="8972" max="9216" width="12.88671875" style="103" customWidth="1"/>
    <col min="9217" max="9217" width="16" style="103" bestFit="1" customWidth="1"/>
    <col min="9218" max="9222" width="1.5546875" style="103" customWidth="1"/>
    <col min="9223" max="9223" width="51.33203125" style="103" bestFit="1" customWidth="1"/>
    <col min="9224" max="9224" width="15" style="103" bestFit="1" customWidth="1"/>
    <col min="9225" max="9227" width="14.33203125" style="103" bestFit="1" customWidth="1"/>
    <col min="9228" max="9472" width="12.88671875" style="103" customWidth="1"/>
    <col min="9473" max="9473" width="16" style="103" bestFit="1" customWidth="1"/>
    <col min="9474" max="9478" width="1.5546875" style="103" customWidth="1"/>
    <col min="9479" max="9479" width="51.33203125" style="103" bestFit="1" customWidth="1"/>
    <col min="9480" max="9480" width="15" style="103" bestFit="1" customWidth="1"/>
    <col min="9481" max="9483" width="14.33203125" style="103" bestFit="1" customWidth="1"/>
    <col min="9484" max="9728" width="12.88671875" style="103" customWidth="1"/>
    <col min="9729" max="9729" width="16" style="103" bestFit="1" customWidth="1"/>
    <col min="9730" max="9734" width="1.5546875" style="103" customWidth="1"/>
    <col min="9735" max="9735" width="51.33203125" style="103" bestFit="1" customWidth="1"/>
    <col min="9736" max="9736" width="15" style="103" bestFit="1" customWidth="1"/>
    <col min="9737" max="9739" width="14.33203125" style="103" bestFit="1" customWidth="1"/>
    <col min="9740" max="9984" width="12.88671875" style="103" customWidth="1"/>
    <col min="9985" max="9985" width="16" style="103" bestFit="1" customWidth="1"/>
    <col min="9986" max="9990" width="1.5546875" style="103" customWidth="1"/>
    <col min="9991" max="9991" width="51.33203125" style="103" bestFit="1" customWidth="1"/>
    <col min="9992" max="9992" width="15" style="103" bestFit="1" customWidth="1"/>
    <col min="9993" max="9995" width="14.33203125" style="103" bestFit="1" customWidth="1"/>
    <col min="9996" max="10240" width="12.88671875" style="103" customWidth="1"/>
    <col min="10241" max="10241" width="16" style="103" bestFit="1" customWidth="1"/>
    <col min="10242" max="10246" width="1.5546875" style="103" customWidth="1"/>
    <col min="10247" max="10247" width="51.33203125" style="103" bestFit="1" customWidth="1"/>
    <col min="10248" max="10248" width="15" style="103" bestFit="1" customWidth="1"/>
    <col min="10249" max="10251" width="14.33203125" style="103" bestFit="1" customWidth="1"/>
    <col min="10252" max="10496" width="12.88671875" style="103" customWidth="1"/>
    <col min="10497" max="10497" width="16" style="103" bestFit="1" customWidth="1"/>
    <col min="10498" max="10502" width="1.5546875" style="103" customWidth="1"/>
    <col min="10503" max="10503" width="51.33203125" style="103" bestFit="1" customWidth="1"/>
    <col min="10504" max="10504" width="15" style="103" bestFit="1" customWidth="1"/>
    <col min="10505" max="10507" width="14.33203125" style="103" bestFit="1" customWidth="1"/>
    <col min="10508" max="10752" width="12.88671875" style="103" customWidth="1"/>
    <col min="10753" max="10753" width="16" style="103" bestFit="1" customWidth="1"/>
    <col min="10754" max="10758" width="1.5546875" style="103" customWidth="1"/>
    <col min="10759" max="10759" width="51.33203125" style="103" bestFit="1" customWidth="1"/>
    <col min="10760" max="10760" width="15" style="103" bestFit="1" customWidth="1"/>
    <col min="10761" max="10763" width="14.33203125" style="103" bestFit="1" customWidth="1"/>
    <col min="10764" max="11008" width="12.88671875" style="103" customWidth="1"/>
    <col min="11009" max="11009" width="16" style="103" bestFit="1" customWidth="1"/>
    <col min="11010" max="11014" width="1.5546875" style="103" customWidth="1"/>
    <col min="11015" max="11015" width="51.33203125" style="103" bestFit="1" customWidth="1"/>
    <col min="11016" max="11016" width="15" style="103" bestFit="1" customWidth="1"/>
    <col min="11017" max="11019" width="14.33203125" style="103" bestFit="1" customWidth="1"/>
    <col min="11020" max="11264" width="12.88671875" style="103" customWidth="1"/>
    <col min="11265" max="11265" width="16" style="103" bestFit="1" customWidth="1"/>
    <col min="11266" max="11270" width="1.5546875" style="103" customWidth="1"/>
    <col min="11271" max="11271" width="51.33203125" style="103" bestFit="1" customWidth="1"/>
    <col min="11272" max="11272" width="15" style="103" bestFit="1" customWidth="1"/>
    <col min="11273" max="11275" width="14.33203125" style="103" bestFit="1" customWidth="1"/>
    <col min="11276" max="11520" width="12.88671875" style="103" customWidth="1"/>
    <col min="11521" max="11521" width="16" style="103" bestFit="1" customWidth="1"/>
    <col min="11522" max="11526" width="1.5546875" style="103" customWidth="1"/>
    <col min="11527" max="11527" width="51.33203125" style="103" bestFit="1" customWidth="1"/>
    <col min="11528" max="11528" width="15" style="103" bestFit="1" customWidth="1"/>
    <col min="11529" max="11531" width="14.33203125" style="103" bestFit="1" customWidth="1"/>
    <col min="11532" max="11776" width="12.88671875" style="103" customWidth="1"/>
    <col min="11777" max="11777" width="16" style="103" bestFit="1" customWidth="1"/>
    <col min="11778" max="11782" width="1.5546875" style="103" customWidth="1"/>
    <col min="11783" max="11783" width="51.33203125" style="103" bestFit="1" customWidth="1"/>
    <col min="11784" max="11784" width="15" style="103" bestFit="1" customWidth="1"/>
    <col min="11785" max="11787" width="14.33203125" style="103" bestFit="1" customWidth="1"/>
    <col min="11788" max="12032" width="12.88671875" style="103" customWidth="1"/>
    <col min="12033" max="12033" width="16" style="103" bestFit="1" customWidth="1"/>
    <col min="12034" max="12038" width="1.5546875" style="103" customWidth="1"/>
    <col min="12039" max="12039" width="51.33203125" style="103" bestFit="1" customWidth="1"/>
    <col min="12040" max="12040" width="15" style="103" bestFit="1" customWidth="1"/>
    <col min="12041" max="12043" width="14.33203125" style="103" bestFit="1" customWidth="1"/>
    <col min="12044" max="12288" width="12.88671875" style="103" customWidth="1"/>
    <col min="12289" max="12289" width="16" style="103" bestFit="1" customWidth="1"/>
    <col min="12290" max="12294" width="1.5546875" style="103" customWidth="1"/>
    <col min="12295" max="12295" width="51.33203125" style="103" bestFit="1" customWidth="1"/>
    <col min="12296" max="12296" width="15" style="103" bestFit="1" customWidth="1"/>
    <col min="12297" max="12299" width="14.33203125" style="103" bestFit="1" customWidth="1"/>
    <col min="12300" max="12544" width="12.88671875" style="103" customWidth="1"/>
    <col min="12545" max="12545" width="16" style="103" bestFit="1" customWidth="1"/>
    <col min="12546" max="12550" width="1.5546875" style="103" customWidth="1"/>
    <col min="12551" max="12551" width="51.33203125" style="103" bestFit="1" customWidth="1"/>
    <col min="12552" max="12552" width="15" style="103" bestFit="1" customWidth="1"/>
    <col min="12553" max="12555" width="14.33203125" style="103" bestFit="1" customWidth="1"/>
    <col min="12556" max="12800" width="12.88671875" style="103" customWidth="1"/>
    <col min="12801" max="12801" width="16" style="103" bestFit="1" customWidth="1"/>
    <col min="12802" max="12806" width="1.5546875" style="103" customWidth="1"/>
    <col min="12807" max="12807" width="51.33203125" style="103" bestFit="1" customWidth="1"/>
    <col min="12808" max="12808" width="15" style="103" bestFit="1" customWidth="1"/>
    <col min="12809" max="12811" width="14.33203125" style="103" bestFit="1" customWidth="1"/>
    <col min="12812" max="13056" width="12.88671875" style="103" customWidth="1"/>
    <col min="13057" max="13057" width="16" style="103" bestFit="1" customWidth="1"/>
    <col min="13058" max="13062" width="1.5546875" style="103" customWidth="1"/>
    <col min="13063" max="13063" width="51.33203125" style="103" bestFit="1" customWidth="1"/>
    <col min="13064" max="13064" width="15" style="103" bestFit="1" customWidth="1"/>
    <col min="13065" max="13067" width="14.33203125" style="103" bestFit="1" customWidth="1"/>
    <col min="13068" max="13312" width="12.88671875" style="103" customWidth="1"/>
    <col min="13313" max="13313" width="16" style="103" bestFit="1" customWidth="1"/>
    <col min="13314" max="13318" width="1.5546875" style="103" customWidth="1"/>
    <col min="13319" max="13319" width="51.33203125" style="103" bestFit="1" customWidth="1"/>
    <col min="13320" max="13320" width="15" style="103" bestFit="1" customWidth="1"/>
    <col min="13321" max="13323" width="14.33203125" style="103" bestFit="1" customWidth="1"/>
    <col min="13324" max="13568" width="12.88671875" style="103" customWidth="1"/>
    <col min="13569" max="13569" width="16" style="103" bestFit="1" customWidth="1"/>
    <col min="13570" max="13574" width="1.5546875" style="103" customWidth="1"/>
    <col min="13575" max="13575" width="51.33203125" style="103" bestFit="1" customWidth="1"/>
    <col min="13576" max="13576" width="15" style="103" bestFit="1" customWidth="1"/>
    <col min="13577" max="13579" width="14.33203125" style="103" bestFit="1" customWidth="1"/>
    <col min="13580" max="13824" width="12.88671875" style="103" customWidth="1"/>
    <col min="13825" max="13825" width="16" style="103" bestFit="1" customWidth="1"/>
    <col min="13826" max="13830" width="1.5546875" style="103" customWidth="1"/>
    <col min="13831" max="13831" width="51.33203125" style="103" bestFit="1" customWidth="1"/>
    <col min="13832" max="13832" width="15" style="103" bestFit="1" customWidth="1"/>
    <col min="13833" max="13835" width="14.33203125" style="103" bestFit="1" customWidth="1"/>
    <col min="13836" max="14080" width="12.88671875" style="103" customWidth="1"/>
    <col min="14081" max="14081" width="16" style="103" bestFit="1" customWidth="1"/>
    <col min="14082" max="14086" width="1.5546875" style="103" customWidth="1"/>
    <col min="14087" max="14087" width="51.33203125" style="103" bestFit="1" customWidth="1"/>
    <col min="14088" max="14088" width="15" style="103" bestFit="1" customWidth="1"/>
    <col min="14089" max="14091" width="14.33203125" style="103" bestFit="1" customWidth="1"/>
    <col min="14092" max="14336" width="12.88671875" style="103" customWidth="1"/>
    <col min="14337" max="14337" width="16" style="103" bestFit="1" customWidth="1"/>
    <col min="14338" max="14342" width="1.5546875" style="103" customWidth="1"/>
    <col min="14343" max="14343" width="51.33203125" style="103" bestFit="1" customWidth="1"/>
    <col min="14344" max="14344" width="15" style="103" bestFit="1" customWidth="1"/>
    <col min="14345" max="14347" width="14.33203125" style="103" bestFit="1" customWidth="1"/>
    <col min="14348" max="14592" width="12.88671875" style="103" customWidth="1"/>
    <col min="14593" max="14593" width="16" style="103" bestFit="1" customWidth="1"/>
    <col min="14594" max="14598" width="1.5546875" style="103" customWidth="1"/>
    <col min="14599" max="14599" width="51.33203125" style="103" bestFit="1" customWidth="1"/>
    <col min="14600" max="14600" width="15" style="103" bestFit="1" customWidth="1"/>
    <col min="14601" max="14603" width="14.33203125" style="103" bestFit="1" customWidth="1"/>
    <col min="14604" max="14848" width="12.88671875" style="103" customWidth="1"/>
    <col min="14849" max="14849" width="16" style="103" bestFit="1" customWidth="1"/>
    <col min="14850" max="14854" width="1.5546875" style="103" customWidth="1"/>
    <col min="14855" max="14855" width="51.33203125" style="103" bestFit="1" customWidth="1"/>
    <col min="14856" max="14856" width="15" style="103" bestFit="1" customWidth="1"/>
    <col min="14857" max="14859" width="14.33203125" style="103" bestFit="1" customWidth="1"/>
    <col min="14860" max="15104" width="12.88671875" style="103" customWidth="1"/>
    <col min="15105" max="15105" width="16" style="103" bestFit="1" customWidth="1"/>
    <col min="15106" max="15110" width="1.5546875" style="103" customWidth="1"/>
    <col min="15111" max="15111" width="51.33203125" style="103" bestFit="1" customWidth="1"/>
    <col min="15112" max="15112" width="15" style="103" bestFit="1" customWidth="1"/>
    <col min="15113" max="15115" width="14.33203125" style="103" bestFit="1" customWidth="1"/>
    <col min="15116" max="15360" width="12.88671875" style="103" customWidth="1"/>
    <col min="15361" max="15361" width="16" style="103" bestFit="1" customWidth="1"/>
    <col min="15362" max="15366" width="1.5546875" style="103" customWidth="1"/>
    <col min="15367" max="15367" width="51.33203125" style="103" bestFit="1" customWidth="1"/>
    <col min="15368" max="15368" width="15" style="103" bestFit="1" customWidth="1"/>
    <col min="15369" max="15371" width="14.33203125" style="103" bestFit="1" customWidth="1"/>
    <col min="15372" max="15616" width="12.88671875" style="103" customWidth="1"/>
    <col min="15617" max="15617" width="16" style="103" bestFit="1" customWidth="1"/>
    <col min="15618" max="15622" width="1.5546875" style="103" customWidth="1"/>
    <col min="15623" max="15623" width="51.33203125" style="103" bestFit="1" customWidth="1"/>
    <col min="15624" max="15624" width="15" style="103" bestFit="1" customWidth="1"/>
    <col min="15625" max="15627" width="14.33203125" style="103" bestFit="1" customWidth="1"/>
    <col min="15628" max="15872" width="12.88671875" style="103" customWidth="1"/>
    <col min="15873" max="15873" width="16" style="103" bestFit="1" customWidth="1"/>
    <col min="15874" max="15878" width="1.5546875" style="103" customWidth="1"/>
    <col min="15879" max="15879" width="51.33203125" style="103" bestFit="1" customWidth="1"/>
    <col min="15880" max="15880" width="15" style="103" bestFit="1" customWidth="1"/>
    <col min="15881" max="15883" width="14.33203125" style="103" bestFit="1" customWidth="1"/>
    <col min="15884" max="16128" width="12.88671875" style="103" customWidth="1"/>
    <col min="16129" max="16129" width="16" style="103" bestFit="1" customWidth="1"/>
    <col min="16130" max="16134" width="1.5546875" style="103" customWidth="1"/>
    <col min="16135" max="16135" width="51.33203125" style="103" bestFit="1" customWidth="1"/>
    <col min="16136" max="16136" width="15" style="103" bestFit="1" customWidth="1"/>
    <col min="16137" max="16139" width="14.33203125" style="103" bestFit="1" customWidth="1"/>
    <col min="16140" max="16384" width="12.88671875" style="103" customWidth="1"/>
  </cols>
  <sheetData>
    <row r="1" spans="1:12" x14ac:dyDescent="0.3">
      <c r="A1" s="93" t="s">
        <v>345</v>
      </c>
      <c r="B1" s="94" t="s">
        <v>346</v>
      </c>
      <c r="C1" s="95"/>
      <c r="D1" s="95"/>
      <c r="E1" s="95"/>
      <c r="F1" s="95"/>
      <c r="G1" s="95"/>
      <c r="H1" s="96" t="s">
        <v>347</v>
      </c>
      <c r="I1" s="96" t="s">
        <v>348</v>
      </c>
      <c r="J1" s="96" t="s">
        <v>349</v>
      </c>
      <c r="K1" s="96" t="s">
        <v>350</v>
      </c>
      <c r="L1" s="97"/>
    </row>
    <row r="2" spans="1:12" x14ac:dyDescent="0.3">
      <c r="A2" s="51" t="s">
        <v>351</v>
      </c>
      <c r="B2" s="52"/>
      <c r="C2" s="52"/>
      <c r="D2" s="52"/>
      <c r="E2" s="52"/>
      <c r="F2" s="52"/>
      <c r="G2" s="52"/>
      <c r="H2" s="99"/>
      <c r="I2" s="99"/>
      <c r="J2" s="99"/>
      <c r="K2" s="99"/>
      <c r="L2" s="52"/>
    </row>
    <row r="3" spans="1:12" x14ac:dyDescent="0.3">
      <c r="A3" s="54" t="s">
        <v>26</v>
      </c>
      <c r="B3" s="55" t="s">
        <v>352</v>
      </c>
      <c r="C3" s="56"/>
      <c r="D3" s="56"/>
      <c r="E3" s="56"/>
      <c r="F3" s="56"/>
      <c r="G3" s="56"/>
      <c r="H3" s="100">
        <v>36073736.090000004</v>
      </c>
      <c r="I3" s="100">
        <v>25448468.559999999</v>
      </c>
      <c r="J3" s="100">
        <v>19221595.370000001</v>
      </c>
      <c r="K3" s="100">
        <v>42300609.280000001</v>
      </c>
      <c r="L3" s="57"/>
    </row>
    <row r="4" spans="1:12" x14ac:dyDescent="0.3">
      <c r="A4" s="54" t="s">
        <v>353</v>
      </c>
      <c r="B4" s="58" t="s">
        <v>354</v>
      </c>
      <c r="C4" s="55" t="s">
        <v>355</v>
      </c>
      <c r="D4" s="56"/>
      <c r="E4" s="56"/>
      <c r="F4" s="56"/>
      <c r="G4" s="56"/>
      <c r="H4" s="100">
        <v>29516245.440000001</v>
      </c>
      <c r="I4" s="100">
        <v>21584889.879999999</v>
      </c>
      <c r="J4" s="100">
        <v>18968646.829999998</v>
      </c>
      <c r="K4" s="100">
        <v>32132488.489999998</v>
      </c>
      <c r="L4" s="57"/>
    </row>
    <row r="5" spans="1:12" x14ac:dyDescent="0.3">
      <c r="A5" s="54" t="s">
        <v>356</v>
      </c>
      <c r="B5" s="59" t="s">
        <v>354</v>
      </c>
      <c r="C5" s="60"/>
      <c r="D5" s="55" t="s">
        <v>357</v>
      </c>
      <c r="E5" s="56"/>
      <c r="F5" s="56"/>
      <c r="G5" s="56"/>
      <c r="H5" s="100">
        <v>29393174.449999999</v>
      </c>
      <c r="I5" s="100">
        <v>21296802.920000002</v>
      </c>
      <c r="J5" s="100">
        <v>18634498.379999999</v>
      </c>
      <c r="K5" s="100">
        <v>32055478.989999998</v>
      </c>
      <c r="L5" s="57"/>
    </row>
    <row r="6" spans="1:12" x14ac:dyDescent="0.3">
      <c r="A6" s="54" t="s">
        <v>358</v>
      </c>
      <c r="B6" s="59" t="s">
        <v>354</v>
      </c>
      <c r="C6" s="60"/>
      <c r="D6" s="60"/>
      <c r="E6" s="55" t="s">
        <v>357</v>
      </c>
      <c r="F6" s="56"/>
      <c r="G6" s="56"/>
      <c r="H6" s="100">
        <v>29393174.449999999</v>
      </c>
      <c r="I6" s="100">
        <v>21296802.920000002</v>
      </c>
      <c r="J6" s="100">
        <v>18634498.379999999</v>
      </c>
      <c r="K6" s="100">
        <v>32055478.989999998</v>
      </c>
      <c r="L6" s="57"/>
    </row>
    <row r="7" spans="1:12" x14ac:dyDescent="0.3">
      <c r="A7" s="54" t="s">
        <v>359</v>
      </c>
      <c r="B7" s="59" t="s">
        <v>354</v>
      </c>
      <c r="C7" s="60"/>
      <c r="D7" s="60"/>
      <c r="E7" s="60"/>
      <c r="F7" s="55" t="s">
        <v>360</v>
      </c>
      <c r="G7" s="56"/>
      <c r="H7" s="100">
        <v>5000</v>
      </c>
      <c r="I7" s="100">
        <v>23548.959999999999</v>
      </c>
      <c r="J7" s="100">
        <v>23548.959999999999</v>
      </c>
      <c r="K7" s="100">
        <v>5000</v>
      </c>
      <c r="L7" s="57"/>
    </row>
    <row r="8" spans="1:12" x14ac:dyDescent="0.3">
      <c r="A8" s="61" t="s">
        <v>361</v>
      </c>
      <c r="B8" s="59" t="s">
        <v>354</v>
      </c>
      <c r="C8" s="60"/>
      <c r="D8" s="60"/>
      <c r="E8" s="60"/>
      <c r="F8" s="60"/>
      <c r="G8" s="62" t="s">
        <v>362</v>
      </c>
      <c r="H8" s="101">
        <v>5000</v>
      </c>
      <c r="I8" s="101">
        <v>23548.959999999999</v>
      </c>
      <c r="J8" s="101">
        <v>23548.959999999999</v>
      </c>
      <c r="K8" s="101">
        <v>5000</v>
      </c>
      <c r="L8" s="64"/>
    </row>
    <row r="9" spans="1:12" x14ac:dyDescent="0.3">
      <c r="A9" s="65" t="s">
        <v>354</v>
      </c>
      <c r="B9" s="59" t="s">
        <v>354</v>
      </c>
      <c r="C9" s="60"/>
      <c r="D9" s="60"/>
      <c r="E9" s="60"/>
      <c r="F9" s="60"/>
      <c r="G9" s="66" t="s">
        <v>354</v>
      </c>
      <c r="H9" s="102"/>
      <c r="I9" s="102"/>
      <c r="J9" s="102"/>
      <c r="K9" s="102"/>
      <c r="L9" s="68"/>
    </row>
    <row r="10" spans="1:12" x14ac:dyDescent="0.3">
      <c r="A10" s="54" t="s">
        <v>363</v>
      </c>
      <c r="B10" s="59" t="s">
        <v>354</v>
      </c>
      <c r="C10" s="60"/>
      <c r="D10" s="60"/>
      <c r="E10" s="60"/>
      <c r="F10" s="55" t="s">
        <v>364</v>
      </c>
      <c r="G10" s="56"/>
      <c r="H10" s="100">
        <v>59033.77</v>
      </c>
      <c r="I10" s="100">
        <v>13715784.32</v>
      </c>
      <c r="J10" s="100">
        <v>13748525.73</v>
      </c>
      <c r="K10" s="100">
        <v>26292.36</v>
      </c>
      <c r="L10" s="57"/>
    </row>
    <row r="11" spans="1:12" x14ac:dyDescent="0.3">
      <c r="A11" s="61" t="s">
        <v>365</v>
      </c>
      <c r="B11" s="59" t="s">
        <v>354</v>
      </c>
      <c r="C11" s="60"/>
      <c r="D11" s="60"/>
      <c r="E11" s="60"/>
      <c r="F11" s="60"/>
      <c r="G11" s="62" t="s">
        <v>366</v>
      </c>
      <c r="H11" s="101">
        <v>33819.61</v>
      </c>
      <c r="I11" s="101">
        <v>13349337.48</v>
      </c>
      <c r="J11" s="101">
        <v>13357512.43</v>
      </c>
      <c r="K11" s="101">
        <v>25644.66</v>
      </c>
      <c r="L11" s="64"/>
    </row>
    <row r="12" spans="1:12" x14ac:dyDescent="0.3">
      <c r="A12" s="61" t="s">
        <v>367</v>
      </c>
      <c r="B12" s="59" t="s">
        <v>354</v>
      </c>
      <c r="C12" s="60"/>
      <c r="D12" s="60"/>
      <c r="E12" s="60"/>
      <c r="F12" s="60"/>
      <c r="G12" s="62" t="s">
        <v>368</v>
      </c>
      <c r="H12" s="101">
        <v>8.85</v>
      </c>
      <c r="I12" s="101">
        <v>250268.23</v>
      </c>
      <c r="J12" s="101">
        <v>250000</v>
      </c>
      <c r="K12" s="101">
        <v>277.08</v>
      </c>
      <c r="L12" s="64"/>
    </row>
    <row r="13" spans="1:12" x14ac:dyDescent="0.3">
      <c r="A13" s="61" t="s">
        <v>369</v>
      </c>
      <c r="B13" s="59" t="s">
        <v>354</v>
      </c>
      <c r="C13" s="60"/>
      <c r="D13" s="60"/>
      <c r="E13" s="60"/>
      <c r="F13" s="60"/>
      <c r="G13" s="62" t="s">
        <v>370</v>
      </c>
      <c r="H13" s="101">
        <v>25205.31</v>
      </c>
      <c r="I13" s="101">
        <v>83422.740000000005</v>
      </c>
      <c r="J13" s="101">
        <v>108500</v>
      </c>
      <c r="K13" s="101">
        <v>128.05000000000001</v>
      </c>
      <c r="L13" s="64"/>
    </row>
    <row r="14" spans="1:12" x14ac:dyDescent="0.3">
      <c r="A14" s="61" t="s">
        <v>371</v>
      </c>
      <c r="B14" s="59" t="s">
        <v>354</v>
      </c>
      <c r="C14" s="60"/>
      <c r="D14" s="60"/>
      <c r="E14" s="60"/>
      <c r="F14" s="60"/>
      <c r="G14" s="62" t="s">
        <v>372</v>
      </c>
      <c r="H14" s="101">
        <v>0</v>
      </c>
      <c r="I14" s="101">
        <v>32755.87</v>
      </c>
      <c r="J14" s="101">
        <v>32513.3</v>
      </c>
      <c r="K14" s="101">
        <v>242.57</v>
      </c>
      <c r="L14" s="64"/>
    </row>
    <row r="15" spans="1:12" x14ac:dyDescent="0.3">
      <c r="A15" s="65" t="s">
        <v>354</v>
      </c>
      <c r="B15" s="59" t="s">
        <v>354</v>
      </c>
      <c r="C15" s="60"/>
      <c r="D15" s="60"/>
      <c r="E15" s="60"/>
      <c r="F15" s="60"/>
      <c r="G15" s="66" t="s">
        <v>354</v>
      </c>
      <c r="H15" s="102"/>
      <c r="I15" s="102"/>
      <c r="J15" s="102"/>
      <c r="K15" s="102"/>
      <c r="L15" s="68"/>
    </row>
    <row r="16" spans="1:12" x14ac:dyDescent="0.3">
      <c r="A16" s="54" t="s">
        <v>373</v>
      </c>
      <c r="B16" s="59" t="s">
        <v>354</v>
      </c>
      <c r="C16" s="60"/>
      <c r="D16" s="60"/>
      <c r="E16" s="60"/>
      <c r="F16" s="55" t="s">
        <v>374</v>
      </c>
      <c r="G16" s="56"/>
      <c r="H16" s="100">
        <v>29329140.68</v>
      </c>
      <c r="I16" s="100">
        <v>7551470.9000000004</v>
      </c>
      <c r="J16" s="100">
        <v>4856424.95</v>
      </c>
      <c r="K16" s="100">
        <v>32024186.629999999</v>
      </c>
      <c r="L16" s="57"/>
    </row>
    <row r="17" spans="1:12" x14ac:dyDescent="0.3">
      <c r="A17" s="61" t="s">
        <v>375</v>
      </c>
      <c r="B17" s="59" t="s">
        <v>354</v>
      </c>
      <c r="C17" s="60"/>
      <c r="D17" s="60"/>
      <c r="E17" s="60"/>
      <c r="F17" s="60"/>
      <c r="G17" s="62" t="s">
        <v>376</v>
      </c>
      <c r="H17" s="101">
        <v>25466707.57</v>
      </c>
      <c r="I17" s="101">
        <v>7172508.8399999999</v>
      </c>
      <c r="J17" s="101">
        <v>4814901.25</v>
      </c>
      <c r="K17" s="101">
        <v>27824315.16</v>
      </c>
      <c r="L17" s="64"/>
    </row>
    <row r="18" spans="1:12" x14ac:dyDescent="0.3">
      <c r="A18" s="61" t="s">
        <v>377</v>
      </c>
      <c r="B18" s="59" t="s">
        <v>354</v>
      </c>
      <c r="C18" s="60"/>
      <c r="D18" s="60"/>
      <c r="E18" s="60"/>
      <c r="F18" s="60"/>
      <c r="G18" s="62" t="s">
        <v>378</v>
      </c>
      <c r="H18" s="101">
        <v>2772415.43</v>
      </c>
      <c r="I18" s="101">
        <v>282532.53000000003</v>
      </c>
      <c r="J18" s="101">
        <v>6076.47</v>
      </c>
      <c r="K18" s="101">
        <v>3048871.49</v>
      </c>
      <c r="L18" s="64"/>
    </row>
    <row r="19" spans="1:12" x14ac:dyDescent="0.3">
      <c r="A19" s="61" t="s">
        <v>379</v>
      </c>
      <c r="B19" s="59" t="s">
        <v>354</v>
      </c>
      <c r="C19" s="60"/>
      <c r="D19" s="60"/>
      <c r="E19" s="60"/>
      <c r="F19" s="60"/>
      <c r="G19" s="62" t="s">
        <v>380</v>
      </c>
      <c r="H19" s="101">
        <v>1037278.51</v>
      </c>
      <c r="I19" s="101">
        <v>95669.42</v>
      </c>
      <c r="J19" s="101">
        <v>2259.54</v>
      </c>
      <c r="K19" s="101">
        <v>1130688.3899999999</v>
      </c>
      <c r="L19" s="64"/>
    </row>
    <row r="20" spans="1:12" x14ac:dyDescent="0.3">
      <c r="A20" s="61" t="s">
        <v>381</v>
      </c>
      <c r="B20" s="59" t="s">
        <v>354</v>
      </c>
      <c r="C20" s="60"/>
      <c r="D20" s="60"/>
      <c r="E20" s="60"/>
      <c r="F20" s="60"/>
      <c r="G20" s="62" t="s">
        <v>382</v>
      </c>
      <c r="H20" s="101">
        <v>52739.17</v>
      </c>
      <c r="I20" s="101">
        <v>760.11</v>
      </c>
      <c r="J20" s="101">
        <v>33187.69</v>
      </c>
      <c r="K20" s="101">
        <v>20311.59</v>
      </c>
      <c r="L20" s="64"/>
    </row>
    <row r="21" spans="1:12" x14ac:dyDescent="0.3">
      <c r="A21" s="65" t="s">
        <v>354</v>
      </c>
      <c r="B21" s="59" t="s">
        <v>354</v>
      </c>
      <c r="C21" s="60"/>
      <c r="D21" s="60"/>
      <c r="E21" s="60"/>
      <c r="F21" s="60"/>
      <c r="G21" s="66" t="s">
        <v>354</v>
      </c>
      <c r="H21" s="102"/>
      <c r="I21" s="102"/>
      <c r="J21" s="102"/>
      <c r="K21" s="102"/>
      <c r="L21" s="68"/>
    </row>
    <row r="22" spans="1:12" x14ac:dyDescent="0.3">
      <c r="A22" s="54" t="s">
        <v>383</v>
      </c>
      <c r="B22" s="59" t="s">
        <v>354</v>
      </c>
      <c r="C22" s="60"/>
      <c r="D22" s="60"/>
      <c r="E22" s="60"/>
      <c r="F22" s="55" t="s">
        <v>384</v>
      </c>
      <c r="G22" s="56"/>
      <c r="H22" s="100">
        <v>0</v>
      </c>
      <c r="I22" s="100">
        <v>5998.74</v>
      </c>
      <c r="J22" s="100">
        <v>5998.74</v>
      </c>
      <c r="K22" s="100">
        <v>0</v>
      </c>
      <c r="L22" s="57"/>
    </row>
    <row r="23" spans="1:12" x14ac:dyDescent="0.3">
      <c r="A23" s="61" t="s">
        <v>1010</v>
      </c>
      <c r="B23" s="59" t="s">
        <v>354</v>
      </c>
      <c r="C23" s="60"/>
      <c r="D23" s="60"/>
      <c r="E23" s="60"/>
      <c r="F23" s="60"/>
      <c r="G23" s="62" t="s">
        <v>1011</v>
      </c>
      <c r="H23" s="101">
        <v>0</v>
      </c>
      <c r="I23" s="101">
        <v>2153.19</v>
      </c>
      <c r="J23" s="101">
        <v>2153.19</v>
      </c>
      <c r="K23" s="101">
        <v>0</v>
      </c>
      <c r="L23" s="64"/>
    </row>
    <row r="24" spans="1:12" x14ac:dyDescent="0.3">
      <c r="A24" s="61" t="s">
        <v>385</v>
      </c>
      <c r="B24" s="59" t="s">
        <v>354</v>
      </c>
      <c r="C24" s="60"/>
      <c r="D24" s="60"/>
      <c r="E24" s="60"/>
      <c r="F24" s="60"/>
      <c r="G24" s="62" t="s">
        <v>386</v>
      </c>
      <c r="H24" s="101">
        <v>0</v>
      </c>
      <c r="I24" s="101">
        <v>3845.55</v>
      </c>
      <c r="J24" s="101">
        <v>3845.55</v>
      </c>
      <c r="K24" s="101">
        <v>0</v>
      </c>
      <c r="L24" s="64"/>
    </row>
    <row r="25" spans="1:12" x14ac:dyDescent="0.3">
      <c r="A25" s="65" t="s">
        <v>354</v>
      </c>
      <c r="B25" s="59" t="s">
        <v>354</v>
      </c>
      <c r="C25" s="60"/>
      <c r="D25" s="60"/>
      <c r="E25" s="60"/>
      <c r="F25" s="60"/>
      <c r="G25" s="66" t="s">
        <v>354</v>
      </c>
      <c r="H25" s="102"/>
      <c r="I25" s="102"/>
      <c r="J25" s="102"/>
      <c r="K25" s="102"/>
      <c r="L25" s="68"/>
    </row>
    <row r="26" spans="1:12" x14ac:dyDescent="0.3">
      <c r="A26" s="54" t="s">
        <v>387</v>
      </c>
      <c r="B26" s="59" t="s">
        <v>354</v>
      </c>
      <c r="C26" s="60"/>
      <c r="D26" s="55" t="s">
        <v>388</v>
      </c>
      <c r="E26" s="56"/>
      <c r="F26" s="56"/>
      <c r="G26" s="56"/>
      <c r="H26" s="100">
        <v>123070.99</v>
      </c>
      <c r="I26" s="100">
        <v>288086.96000000002</v>
      </c>
      <c r="J26" s="100">
        <v>334148.45</v>
      </c>
      <c r="K26" s="100">
        <v>77009.5</v>
      </c>
      <c r="L26" s="57"/>
    </row>
    <row r="27" spans="1:12" x14ac:dyDescent="0.3">
      <c r="A27" s="54" t="s">
        <v>389</v>
      </c>
      <c r="B27" s="59" t="s">
        <v>354</v>
      </c>
      <c r="C27" s="60"/>
      <c r="D27" s="60"/>
      <c r="E27" s="55" t="s">
        <v>390</v>
      </c>
      <c r="F27" s="56"/>
      <c r="G27" s="56"/>
      <c r="H27" s="100">
        <v>100125.48</v>
      </c>
      <c r="I27" s="100">
        <v>288086.96000000002</v>
      </c>
      <c r="J27" s="100">
        <v>329499.36</v>
      </c>
      <c r="K27" s="100">
        <v>58713.08</v>
      </c>
      <c r="L27" s="57"/>
    </row>
    <row r="28" spans="1:12" x14ac:dyDescent="0.3">
      <c r="A28" s="54" t="s">
        <v>391</v>
      </c>
      <c r="B28" s="59" t="s">
        <v>354</v>
      </c>
      <c r="C28" s="60"/>
      <c r="D28" s="60"/>
      <c r="E28" s="60"/>
      <c r="F28" s="55" t="s">
        <v>390</v>
      </c>
      <c r="G28" s="56"/>
      <c r="H28" s="100">
        <v>100125.48</v>
      </c>
      <c r="I28" s="100">
        <v>288086.96000000002</v>
      </c>
      <c r="J28" s="100">
        <v>329499.36</v>
      </c>
      <c r="K28" s="100">
        <v>58713.08</v>
      </c>
      <c r="L28" s="57"/>
    </row>
    <row r="29" spans="1:12" x14ac:dyDescent="0.3">
      <c r="A29" s="61" t="s">
        <v>392</v>
      </c>
      <c r="B29" s="59" t="s">
        <v>354</v>
      </c>
      <c r="C29" s="60"/>
      <c r="D29" s="60"/>
      <c r="E29" s="60"/>
      <c r="F29" s="60"/>
      <c r="G29" s="62" t="s">
        <v>393</v>
      </c>
      <c r="H29" s="101">
        <v>10127.35</v>
      </c>
      <c r="I29" s="101">
        <v>234.32</v>
      </c>
      <c r="J29" s="101">
        <v>487.94</v>
      </c>
      <c r="K29" s="101">
        <v>9873.73</v>
      </c>
      <c r="L29" s="64"/>
    </row>
    <row r="30" spans="1:12" x14ac:dyDescent="0.3">
      <c r="A30" s="61" t="s">
        <v>394</v>
      </c>
      <c r="B30" s="59" t="s">
        <v>354</v>
      </c>
      <c r="C30" s="60"/>
      <c r="D30" s="60"/>
      <c r="E30" s="60"/>
      <c r="F30" s="60"/>
      <c r="G30" s="62" t="s">
        <v>395</v>
      </c>
      <c r="H30" s="101">
        <v>74271.97</v>
      </c>
      <c r="I30" s="101">
        <v>55673.67</v>
      </c>
      <c r="J30" s="101">
        <v>96832.45</v>
      </c>
      <c r="K30" s="101">
        <v>33113.19</v>
      </c>
      <c r="L30" s="64"/>
    </row>
    <row r="31" spans="1:12" x14ac:dyDescent="0.3">
      <c r="A31" s="61" t="s">
        <v>396</v>
      </c>
      <c r="B31" s="59" t="s">
        <v>354</v>
      </c>
      <c r="C31" s="60"/>
      <c r="D31" s="60"/>
      <c r="E31" s="60"/>
      <c r="F31" s="60"/>
      <c r="G31" s="62" t="s">
        <v>397</v>
      </c>
      <c r="H31" s="101">
        <v>15326.25</v>
      </c>
      <c r="I31" s="101">
        <v>0</v>
      </c>
      <c r="J31" s="101">
        <v>0</v>
      </c>
      <c r="K31" s="101">
        <v>15326.25</v>
      </c>
      <c r="L31" s="64"/>
    </row>
    <row r="32" spans="1:12" x14ac:dyDescent="0.3">
      <c r="A32" s="61" t="s">
        <v>398</v>
      </c>
      <c r="B32" s="59" t="s">
        <v>354</v>
      </c>
      <c r="C32" s="60"/>
      <c r="D32" s="60"/>
      <c r="E32" s="60"/>
      <c r="F32" s="60"/>
      <c r="G32" s="62" t="s">
        <v>399</v>
      </c>
      <c r="H32" s="101">
        <v>0</v>
      </c>
      <c r="I32" s="101">
        <v>8172.61</v>
      </c>
      <c r="J32" s="101">
        <v>8172.61</v>
      </c>
      <c r="K32" s="101">
        <v>0</v>
      </c>
      <c r="L32" s="64"/>
    </row>
    <row r="33" spans="1:12" x14ac:dyDescent="0.3">
      <c r="A33" s="61" t="s">
        <v>400</v>
      </c>
      <c r="B33" s="59" t="s">
        <v>354</v>
      </c>
      <c r="C33" s="60"/>
      <c r="D33" s="60"/>
      <c r="E33" s="60"/>
      <c r="F33" s="60"/>
      <c r="G33" s="62" t="s">
        <v>401</v>
      </c>
      <c r="H33" s="101">
        <v>399.91</v>
      </c>
      <c r="I33" s="101">
        <v>0</v>
      </c>
      <c r="J33" s="101">
        <v>0</v>
      </c>
      <c r="K33" s="101">
        <v>399.91</v>
      </c>
      <c r="L33" s="64"/>
    </row>
    <row r="34" spans="1:12" x14ac:dyDescent="0.3">
      <c r="A34" s="61" t="s">
        <v>402</v>
      </c>
      <c r="B34" s="59" t="s">
        <v>354</v>
      </c>
      <c r="C34" s="60"/>
      <c r="D34" s="60"/>
      <c r="E34" s="60"/>
      <c r="F34" s="60"/>
      <c r="G34" s="62" t="s">
        <v>403</v>
      </c>
      <c r="H34" s="101">
        <v>0</v>
      </c>
      <c r="I34" s="101">
        <v>224006.36</v>
      </c>
      <c r="J34" s="101">
        <v>224006.36</v>
      </c>
      <c r="K34" s="101">
        <v>0</v>
      </c>
      <c r="L34" s="64"/>
    </row>
    <row r="35" spans="1:12" x14ac:dyDescent="0.3">
      <c r="A35" s="65" t="s">
        <v>354</v>
      </c>
      <c r="B35" s="59" t="s">
        <v>354</v>
      </c>
      <c r="C35" s="60"/>
      <c r="D35" s="60"/>
      <c r="E35" s="60"/>
      <c r="F35" s="60"/>
      <c r="G35" s="66" t="s">
        <v>354</v>
      </c>
      <c r="H35" s="102"/>
      <c r="I35" s="102"/>
      <c r="J35" s="102"/>
      <c r="K35" s="102"/>
      <c r="L35" s="68"/>
    </row>
    <row r="36" spans="1:12" x14ac:dyDescent="0.3">
      <c r="A36" s="54" t="s">
        <v>406</v>
      </c>
      <c r="B36" s="59" t="s">
        <v>354</v>
      </c>
      <c r="C36" s="60"/>
      <c r="D36" s="60"/>
      <c r="E36" s="55" t="s">
        <v>407</v>
      </c>
      <c r="F36" s="56"/>
      <c r="G36" s="56"/>
      <c r="H36" s="100">
        <v>22945.51</v>
      </c>
      <c r="I36" s="100">
        <v>0</v>
      </c>
      <c r="J36" s="100">
        <v>4649.09</v>
      </c>
      <c r="K36" s="100">
        <v>18296.419999999998</v>
      </c>
      <c r="L36" s="57"/>
    </row>
    <row r="37" spans="1:12" x14ac:dyDescent="0.3">
      <c r="A37" s="54" t="s">
        <v>408</v>
      </c>
      <c r="B37" s="59" t="s">
        <v>354</v>
      </c>
      <c r="C37" s="60"/>
      <c r="D37" s="60"/>
      <c r="E37" s="60"/>
      <c r="F37" s="55" t="s">
        <v>407</v>
      </c>
      <c r="G37" s="56"/>
      <c r="H37" s="100">
        <v>22945.51</v>
      </c>
      <c r="I37" s="100">
        <v>0</v>
      </c>
      <c r="J37" s="100">
        <v>4649.09</v>
      </c>
      <c r="K37" s="100">
        <v>18296.419999999998</v>
      </c>
      <c r="L37" s="57"/>
    </row>
    <row r="38" spans="1:12" x14ac:dyDescent="0.3">
      <c r="A38" s="61" t="s">
        <v>409</v>
      </c>
      <c r="B38" s="59" t="s">
        <v>354</v>
      </c>
      <c r="C38" s="60"/>
      <c r="D38" s="60"/>
      <c r="E38" s="60"/>
      <c r="F38" s="60"/>
      <c r="G38" s="62" t="s">
        <v>410</v>
      </c>
      <c r="H38" s="101">
        <v>22945.51</v>
      </c>
      <c r="I38" s="101">
        <v>0</v>
      </c>
      <c r="J38" s="101">
        <v>4649.09</v>
      </c>
      <c r="K38" s="101">
        <v>18296.419999999998</v>
      </c>
      <c r="L38" s="64"/>
    </row>
    <row r="39" spans="1:12" x14ac:dyDescent="0.3">
      <c r="A39" s="65" t="s">
        <v>354</v>
      </c>
      <c r="B39" s="59" t="s">
        <v>354</v>
      </c>
      <c r="C39" s="60"/>
      <c r="D39" s="60"/>
      <c r="E39" s="60"/>
      <c r="F39" s="60"/>
      <c r="G39" s="66" t="s">
        <v>354</v>
      </c>
      <c r="H39" s="102"/>
      <c r="I39" s="102"/>
      <c r="J39" s="102"/>
      <c r="K39" s="102"/>
      <c r="L39" s="68"/>
    </row>
    <row r="40" spans="1:12" x14ac:dyDescent="0.3">
      <c r="A40" s="54" t="s">
        <v>413</v>
      </c>
      <c r="B40" s="58" t="s">
        <v>354</v>
      </c>
      <c r="C40" s="55" t="s">
        <v>414</v>
      </c>
      <c r="D40" s="56"/>
      <c r="E40" s="56"/>
      <c r="F40" s="56"/>
      <c r="G40" s="56"/>
      <c r="H40" s="100">
        <v>6557490.6500000004</v>
      </c>
      <c r="I40" s="100">
        <v>3863578.68</v>
      </c>
      <c r="J40" s="100">
        <v>252948.54</v>
      </c>
      <c r="K40" s="100">
        <v>10168120.789999999</v>
      </c>
      <c r="L40" s="57"/>
    </row>
    <row r="41" spans="1:12" x14ac:dyDescent="0.3">
      <c r="A41" s="54" t="s">
        <v>415</v>
      </c>
      <c r="B41" s="59" t="s">
        <v>354</v>
      </c>
      <c r="C41" s="60"/>
      <c r="D41" s="55" t="s">
        <v>416</v>
      </c>
      <c r="E41" s="56"/>
      <c r="F41" s="56"/>
      <c r="G41" s="56"/>
      <c r="H41" s="100">
        <v>6557490.6500000004</v>
      </c>
      <c r="I41" s="100">
        <v>3863578.68</v>
      </c>
      <c r="J41" s="100">
        <v>252948.54</v>
      </c>
      <c r="K41" s="100">
        <v>10168120.789999999</v>
      </c>
      <c r="L41" s="57"/>
    </row>
    <row r="42" spans="1:12" x14ac:dyDescent="0.3">
      <c r="A42" s="54" t="s">
        <v>417</v>
      </c>
      <c r="B42" s="59" t="s">
        <v>354</v>
      </c>
      <c r="C42" s="60"/>
      <c r="D42" s="60"/>
      <c r="E42" s="55" t="s">
        <v>418</v>
      </c>
      <c r="F42" s="56"/>
      <c r="G42" s="56"/>
      <c r="H42" s="100">
        <v>1932009.85</v>
      </c>
      <c r="I42" s="100">
        <v>0</v>
      </c>
      <c r="J42" s="100">
        <v>1784.41</v>
      </c>
      <c r="K42" s="100">
        <v>1930225.44</v>
      </c>
      <c r="L42" s="57"/>
    </row>
    <row r="43" spans="1:12" x14ac:dyDescent="0.3">
      <c r="A43" s="54" t="s">
        <v>419</v>
      </c>
      <c r="B43" s="59" t="s">
        <v>354</v>
      </c>
      <c r="C43" s="60"/>
      <c r="D43" s="60"/>
      <c r="E43" s="60"/>
      <c r="F43" s="55" t="s">
        <v>418</v>
      </c>
      <c r="G43" s="56"/>
      <c r="H43" s="100">
        <v>1932009.85</v>
      </c>
      <c r="I43" s="100">
        <v>0</v>
      </c>
      <c r="J43" s="100">
        <v>1784.41</v>
      </c>
      <c r="K43" s="100">
        <v>1930225.44</v>
      </c>
      <c r="L43" s="57"/>
    </row>
    <row r="44" spans="1:12" x14ac:dyDescent="0.3">
      <c r="A44" s="61" t="s">
        <v>420</v>
      </c>
      <c r="B44" s="59" t="s">
        <v>354</v>
      </c>
      <c r="C44" s="60"/>
      <c r="D44" s="60"/>
      <c r="E44" s="60"/>
      <c r="F44" s="60"/>
      <c r="G44" s="62" t="s">
        <v>421</v>
      </c>
      <c r="H44" s="101">
        <v>181970</v>
      </c>
      <c r="I44" s="101">
        <v>0</v>
      </c>
      <c r="J44" s="101">
        <v>0</v>
      </c>
      <c r="K44" s="101">
        <v>181970</v>
      </c>
      <c r="L44" s="64"/>
    </row>
    <row r="45" spans="1:12" x14ac:dyDescent="0.3">
      <c r="A45" s="61" t="s">
        <v>422</v>
      </c>
      <c r="B45" s="59" t="s">
        <v>354</v>
      </c>
      <c r="C45" s="60"/>
      <c r="D45" s="60"/>
      <c r="E45" s="60"/>
      <c r="F45" s="60"/>
      <c r="G45" s="62" t="s">
        <v>423</v>
      </c>
      <c r="H45" s="101">
        <v>176360.55</v>
      </c>
      <c r="I45" s="101">
        <v>0</v>
      </c>
      <c r="J45" s="101">
        <v>0</v>
      </c>
      <c r="K45" s="101">
        <v>176360.55</v>
      </c>
      <c r="L45" s="64"/>
    </row>
    <row r="46" spans="1:12" x14ac:dyDescent="0.3">
      <c r="A46" s="61" t="s">
        <v>424</v>
      </c>
      <c r="B46" s="59" t="s">
        <v>354</v>
      </c>
      <c r="C46" s="60"/>
      <c r="D46" s="60"/>
      <c r="E46" s="60"/>
      <c r="F46" s="60"/>
      <c r="G46" s="62" t="s">
        <v>425</v>
      </c>
      <c r="H46" s="101">
        <v>75546.350000000006</v>
      </c>
      <c r="I46" s="101">
        <v>0</v>
      </c>
      <c r="J46" s="101">
        <v>0</v>
      </c>
      <c r="K46" s="101">
        <v>75546.350000000006</v>
      </c>
      <c r="L46" s="64"/>
    </row>
    <row r="47" spans="1:12" x14ac:dyDescent="0.3">
      <c r="A47" s="61" t="s">
        <v>426</v>
      </c>
      <c r="B47" s="59" t="s">
        <v>354</v>
      </c>
      <c r="C47" s="60"/>
      <c r="D47" s="60"/>
      <c r="E47" s="60"/>
      <c r="F47" s="60"/>
      <c r="G47" s="62" t="s">
        <v>427</v>
      </c>
      <c r="H47" s="101">
        <v>1377053.95</v>
      </c>
      <c r="I47" s="101">
        <v>0</v>
      </c>
      <c r="J47" s="101">
        <v>1784.41</v>
      </c>
      <c r="K47" s="101">
        <v>1375269.54</v>
      </c>
      <c r="L47" s="64"/>
    </row>
    <row r="48" spans="1:12" x14ac:dyDescent="0.3">
      <c r="A48" s="61" t="s">
        <v>428</v>
      </c>
      <c r="B48" s="59" t="s">
        <v>354</v>
      </c>
      <c r="C48" s="60"/>
      <c r="D48" s="60"/>
      <c r="E48" s="60"/>
      <c r="F48" s="60"/>
      <c r="G48" s="62" t="s">
        <v>429</v>
      </c>
      <c r="H48" s="101">
        <v>121079</v>
      </c>
      <c r="I48" s="101">
        <v>0</v>
      </c>
      <c r="J48" s="101">
        <v>0</v>
      </c>
      <c r="K48" s="101">
        <v>121079</v>
      </c>
      <c r="L48" s="64"/>
    </row>
    <row r="49" spans="1:12" x14ac:dyDescent="0.3">
      <c r="A49" s="65" t="s">
        <v>354</v>
      </c>
      <c r="B49" s="59" t="s">
        <v>354</v>
      </c>
      <c r="C49" s="60"/>
      <c r="D49" s="60"/>
      <c r="E49" s="60"/>
      <c r="F49" s="60"/>
      <c r="G49" s="66" t="s">
        <v>354</v>
      </c>
      <c r="H49" s="102"/>
      <c r="I49" s="102"/>
      <c r="J49" s="102"/>
      <c r="K49" s="102"/>
      <c r="L49" s="68"/>
    </row>
    <row r="50" spans="1:12" x14ac:dyDescent="0.3">
      <c r="A50" s="54" t="s">
        <v>430</v>
      </c>
      <c r="B50" s="59" t="s">
        <v>354</v>
      </c>
      <c r="C50" s="60"/>
      <c r="D50" s="60"/>
      <c r="E50" s="55" t="s">
        <v>431</v>
      </c>
      <c r="F50" s="56"/>
      <c r="G50" s="56"/>
      <c r="H50" s="100">
        <v>-1932009.85</v>
      </c>
      <c r="I50" s="100">
        <v>1784.41</v>
      </c>
      <c r="J50" s="100">
        <v>0</v>
      </c>
      <c r="K50" s="100">
        <v>-1930225.44</v>
      </c>
      <c r="L50" s="57"/>
    </row>
    <row r="51" spans="1:12" x14ac:dyDescent="0.3">
      <c r="A51" s="54" t="s">
        <v>432</v>
      </c>
      <c r="B51" s="59" t="s">
        <v>354</v>
      </c>
      <c r="C51" s="60"/>
      <c r="D51" s="60"/>
      <c r="E51" s="60"/>
      <c r="F51" s="55" t="s">
        <v>431</v>
      </c>
      <c r="G51" s="56"/>
      <c r="H51" s="100">
        <v>-1932009.85</v>
      </c>
      <c r="I51" s="100">
        <v>1784.41</v>
      </c>
      <c r="J51" s="100">
        <v>0</v>
      </c>
      <c r="K51" s="100">
        <v>-1930225.44</v>
      </c>
      <c r="L51" s="57"/>
    </row>
    <row r="52" spans="1:12" x14ac:dyDescent="0.3">
      <c r="A52" s="61" t="s">
        <v>433</v>
      </c>
      <c r="B52" s="59" t="s">
        <v>354</v>
      </c>
      <c r="C52" s="60"/>
      <c r="D52" s="60"/>
      <c r="E52" s="60"/>
      <c r="F52" s="60"/>
      <c r="G52" s="62" t="s">
        <v>434</v>
      </c>
      <c r="H52" s="101">
        <v>-176360.55</v>
      </c>
      <c r="I52" s="101">
        <v>0</v>
      </c>
      <c r="J52" s="101">
        <v>0</v>
      </c>
      <c r="K52" s="101">
        <v>-176360.55</v>
      </c>
      <c r="L52" s="64"/>
    </row>
    <row r="53" spans="1:12" x14ac:dyDescent="0.3">
      <c r="A53" s="61" t="s">
        <v>435</v>
      </c>
      <c r="B53" s="59" t="s">
        <v>354</v>
      </c>
      <c r="C53" s="60"/>
      <c r="D53" s="60"/>
      <c r="E53" s="60"/>
      <c r="F53" s="60"/>
      <c r="G53" s="62" t="s">
        <v>436</v>
      </c>
      <c r="H53" s="101">
        <v>-75546.350000000006</v>
      </c>
      <c r="I53" s="101">
        <v>0</v>
      </c>
      <c r="J53" s="101">
        <v>0</v>
      </c>
      <c r="K53" s="101">
        <v>-75546.350000000006</v>
      </c>
      <c r="L53" s="64"/>
    </row>
    <row r="54" spans="1:12" x14ac:dyDescent="0.3">
      <c r="A54" s="61" t="s">
        <v>437</v>
      </c>
      <c r="B54" s="59" t="s">
        <v>354</v>
      </c>
      <c r="C54" s="60"/>
      <c r="D54" s="60"/>
      <c r="E54" s="60"/>
      <c r="F54" s="60"/>
      <c r="G54" s="62" t="s">
        <v>438</v>
      </c>
      <c r="H54" s="101">
        <v>-1377053.95</v>
      </c>
      <c r="I54" s="101">
        <v>1784.41</v>
      </c>
      <c r="J54" s="101">
        <v>0</v>
      </c>
      <c r="K54" s="101">
        <v>-1375269.54</v>
      </c>
      <c r="L54" s="64"/>
    </row>
    <row r="55" spans="1:12" x14ac:dyDescent="0.3">
      <c r="A55" s="61" t="s">
        <v>439</v>
      </c>
      <c r="B55" s="59" t="s">
        <v>354</v>
      </c>
      <c r="C55" s="60"/>
      <c r="D55" s="60"/>
      <c r="E55" s="60"/>
      <c r="F55" s="60"/>
      <c r="G55" s="62" t="s">
        <v>440</v>
      </c>
      <c r="H55" s="101">
        <v>-181970</v>
      </c>
      <c r="I55" s="101">
        <v>0</v>
      </c>
      <c r="J55" s="101">
        <v>0</v>
      </c>
      <c r="K55" s="101">
        <v>-181970</v>
      </c>
      <c r="L55" s="64"/>
    </row>
    <row r="56" spans="1:12" x14ac:dyDescent="0.3">
      <c r="A56" s="61" t="s">
        <v>441</v>
      </c>
      <c r="B56" s="59" t="s">
        <v>354</v>
      </c>
      <c r="C56" s="60"/>
      <c r="D56" s="60"/>
      <c r="E56" s="60"/>
      <c r="F56" s="60"/>
      <c r="G56" s="62" t="s">
        <v>442</v>
      </c>
      <c r="H56" s="101">
        <v>-121079</v>
      </c>
      <c r="I56" s="101">
        <v>0</v>
      </c>
      <c r="J56" s="101">
        <v>0</v>
      </c>
      <c r="K56" s="101">
        <v>-121079</v>
      </c>
      <c r="L56" s="64"/>
    </row>
    <row r="57" spans="1:12" x14ac:dyDescent="0.3">
      <c r="A57" s="65" t="s">
        <v>354</v>
      </c>
      <c r="B57" s="59" t="s">
        <v>354</v>
      </c>
      <c r="C57" s="60"/>
      <c r="D57" s="60"/>
      <c r="E57" s="60"/>
      <c r="F57" s="60"/>
      <c r="G57" s="66" t="s">
        <v>354</v>
      </c>
      <c r="H57" s="102"/>
      <c r="I57" s="102"/>
      <c r="J57" s="102"/>
      <c r="K57" s="102"/>
      <c r="L57" s="68"/>
    </row>
    <row r="58" spans="1:12" x14ac:dyDescent="0.3">
      <c r="A58" s="54" t="s">
        <v>443</v>
      </c>
      <c r="B58" s="59" t="s">
        <v>354</v>
      </c>
      <c r="C58" s="60"/>
      <c r="D58" s="60"/>
      <c r="E58" s="55" t="s">
        <v>444</v>
      </c>
      <c r="F58" s="56"/>
      <c r="G58" s="56"/>
      <c r="H58" s="100">
        <v>22069242.559999999</v>
      </c>
      <c r="I58" s="100">
        <v>3849938.16</v>
      </c>
      <c r="J58" s="100">
        <v>7384.84</v>
      </c>
      <c r="K58" s="100">
        <v>25911795.879999999</v>
      </c>
      <c r="L58" s="57"/>
    </row>
    <row r="59" spans="1:12" x14ac:dyDescent="0.3">
      <c r="A59" s="54" t="s">
        <v>445</v>
      </c>
      <c r="B59" s="59" t="s">
        <v>354</v>
      </c>
      <c r="C59" s="60"/>
      <c r="D59" s="60"/>
      <c r="E59" s="60"/>
      <c r="F59" s="55" t="s">
        <v>444</v>
      </c>
      <c r="G59" s="56"/>
      <c r="H59" s="100">
        <v>22069242.559999999</v>
      </c>
      <c r="I59" s="100">
        <v>3849938.16</v>
      </c>
      <c r="J59" s="100">
        <v>7384.84</v>
      </c>
      <c r="K59" s="100">
        <v>25911795.879999999</v>
      </c>
      <c r="L59" s="57"/>
    </row>
    <row r="60" spans="1:12" x14ac:dyDescent="0.3">
      <c r="A60" s="61" t="s">
        <v>446</v>
      </c>
      <c r="B60" s="59" t="s">
        <v>354</v>
      </c>
      <c r="C60" s="60"/>
      <c r="D60" s="60"/>
      <c r="E60" s="60"/>
      <c r="F60" s="60"/>
      <c r="G60" s="62" t="s">
        <v>427</v>
      </c>
      <c r="H60" s="101">
        <v>319785.2</v>
      </c>
      <c r="I60" s="101">
        <v>0</v>
      </c>
      <c r="J60" s="101">
        <v>0</v>
      </c>
      <c r="K60" s="101">
        <v>319785.2</v>
      </c>
      <c r="L60" s="64"/>
    </row>
    <row r="61" spans="1:12" x14ac:dyDescent="0.3">
      <c r="A61" s="61" t="s">
        <v>447</v>
      </c>
      <c r="B61" s="59" t="s">
        <v>354</v>
      </c>
      <c r="C61" s="60"/>
      <c r="D61" s="60"/>
      <c r="E61" s="60"/>
      <c r="F61" s="60"/>
      <c r="G61" s="62" t="s">
        <v>448</v>
      </c>
      <c r="H61" s="101">
        <v>178724.35</v>
      </c>
      <c r="I61" s="101">
        <v>0</v>
      </c>
      <c r="J61" s="101">
        <v>0</v>
      </c>
      <c r="K61" s="101">
        <v>178724.35</v>
      </c>
      <c r="L61" s="64"/>
    </row>
    <row r="62" spans="1:12" x14ac:dyDescent="0.3">
      <c r="A62" s="61" t="s">
        <v>449</v>
      </c>
      <c r="B62" s="59" t="s">
        <v>354</v>
      </c>
      <c r="C62" s="60"/>
      <c r="D62" s="60"/>
      <c r="E62" s="60"/>
      <c r="F62" s="60"/>
      <c r="G62" s="62" t="s">
        <v>450</v>
      </c>
      <c r="H62" s="101">
        <v>2376752.0099999998</v>
      </c>
      <c r="I62" s="101">
        <v>0</v>
      </c>
      <c r="J62" s="101">
        <v>5144.2</v>
      </c>
      <c r="K62" s="101">
        <v>2371607.81</v>
      </c>
      <c r="L62" s="64"/>
    </row>
    <row r="63" spans="1:12" x14ac:dyDescent="0.3">
      <c r="A63" s="61" t="s">
        <v>451</v>
      </c>
      <c r="B63" s="59" t="s">
        <v>354</v>
      </c>
      <c r="C63" s="60"/>
      <c r="D63" s="60"/>
      <c r="E63" s="60"/>
      <c r="F63" s="60"/>
      <c r="G63" s="62" t="s">
        <v>425</v>
      </c>
      <c r="H63" s="101">
        <v>2034912.89</v>
      </c>
      <c r="I63" s="101">
        <v>45320.42</v>
      </c>
      <c r="J63" s="101">
        <v>438</v>
      </c>
      <c r="K63" s="101">
        <v>2079795.31</v>
      </c>
      <c r="L63" s="64"/>
    </row>
    <row r="64" spans="1:12" x14ac:dyDescent="0.3">
      <c r="A64" s="61" t="s">
        <v>452</v>
      </c>
      <c r="B64" s="59" t="s">
        <v>354</v>
      </c>
      <c r="C64" s="60"/>
      <c r="D64" s="60"/>
      <c r="E64" s="60"/>
      <c r="F64" s="60"/>
      <c r="G64" s="62" t="s">
        <v>423</v>
      </c>
      <c r="H64" s="101">
        <v>6923294.3499999996</v>
      </c>
      <c r="I64" s="101">
        <v>2170905.63</v>
      </c>
      <c r="J64" s="101">
        <v>340</v>
      </c>
      <c r="K64" s="101">
        <v>9093859.9800000004</v>
      </c>
      <c r="L64" s="64"/>
    </row>
    <row r="65" spans="1:12" x14ac:dyDescent="0.3">
      <c r="A65" s="61" t="s">
        <v>453</v>
      </c>
      <c r="B65" s="59" t="s">
        <v>354</v>
      </c>
      <c r="C65" s="60"/>
      <c r="D65" s="60"/>
      <c r="E65" s="60"/>
      <c r="F65" s="60"/>
      <c r="G65" s="62" t="s">
        <v>454</v>
      </c>
      <c r="H65" s="101">
        <v>8480711.0199999996</v>
      </c>
      <c r="I65" s="101">
        <v>1517380.81</v>
      </c>
      <c r="J65" s="101">
        <v>0</v>
      </c>
      <c r="K65" s="101">
        <v>9998091.8300000001</v>
      </c>
      <c r="L65" s="64"/>
    </row>
    <row r="66" spans="1:12" x14ac:dyDescent="0.3">
      <c r="A66" s="61" t="s">
        <v>455</v>
      </c>
      <c r="B66" s="59" t="s">
        <v>354</v>
      </c>
      <c r="C66" s="60"/>
      <c r="D66" s="60"/>
      <c r="E66" s="60"/>
      <c r="F66" s="60"/>
      <c r="G66" s="62" t="s">
        <v>456</v>
      </c>
      <c r="H66" s="101">
        <v>1335014.96</v>
      </c>
      <c r="I66" s="101">
        <v>91275.3</v>
      </c>
      <c r="J66" s="101">
        <v>1142.6400000000001</v>
      </c>
      <c r="K66" s="101">
        <v>1425147.62</v>
      </c>
      <c r="L66" s="64"/>
    </row>
    <row r="67" spans="1:12" x14ac:dyDescent="0.3">
      <c r="A67" s="61" t="s">
        <v>457</v>
      </c>
      <c r="B67" s="59" t="s">
        <v>354</v>
      </c>
      <c r="C67" s="60"/>
      <c r="D67" s="60"/>
      <c r="E67" s="60"/>
      <c r="F67" s="60"/>
      <c r="G67" s="62" t="s">
        <v>458</v>
      </c>
      <c r="H67" s="101">
        <v>104202.72</v>
      </c>
      <c r="I67" s="101">
        <v>0</v>
      </c>
      <c r="J67" s="101">
        <v>0</v>
      </c>
      <c r="K67" s="101">
        <v>104202.72</v>
      </c>
      <c r="L67" s="64"/>
    </row>
    <row r="68" spans="1:12" x14ac:dyDescent="0.3">
      <c r="A68" s="61" t="s">
        <v>459</v>
      </c>
      <c r="B68" s="59" t="s">
        <v>354</v>
      </c>
      <c r="C68" s="60"/>
      <c r="D68" s="60"/>
      <c r="E68" s="60"/>
      <c r="F68" s="60"/>
      <c r="G68" s="62" t="s">
        <v>421</v>
      </c>
      <c r="H68" s="101">
        <v>281005.06</v>
      </c>
      <c r="I68" s="101">
        <v>0</v>
      </c>
      <c r="J68" s="101">
        <v>320</v>
      </c>
      <c r="K68" s="101">
        <v>280685.06</v>
      </c>
      <c r="L68" s="64"/>
    </row>
    <row r="69" spans="1:12" x14ac:dyDescent="0.3">
      <c r="A69" s="61" t="s">
        <v>460</v>
      </c>
      <c r="B69" s="59" t="s">
        <v>354</v>
      </c>
      <c r="C69" s="60"/>
      <c r="D69" s="60"/>
      <c r="E69" s="60"/>
      <c r="F69" s="60"/>
      <c r="G69" s="62" t="s">
        <v>461</v>
      </c>
      <c r="H69" s="101">
        <v>34840</v>
      </c>
      <c r="I69" s="101">
        <v>25056</v>
      </c>
      <c r="J69" s="101">
        <v>0</v>
      </c>
      <c r="K69" s="101">
        <v>59896</v>
      </c>
      <c r="L69" s="64"/>
    </row>
    <row r="70" spans="1:12" x14ac:dyDescent="0.3">
      <c r="A70" s="61"/>
      <c r="B70" s="59"/>
      <c r="C70" s="60"/>
      <c r="D70" s="60"/>
      <c r="E70" s="60"/>
      <c r="F70" s="60"/>
      <c r="G70" s="62"/>
      <c r="H70" s="101"/>
      <c r="I70" s="101"/>
      <c r="J70" s="101"/>
      <c r="K70" s="101"/>
      <c r="L70" s="64"/>
    </row>
    <row r="71" spans="1:12" x14ac:dyDescent="0.3">
      <c r="A71" s="54" t="s">
        <v>464</v>
      </c>
      <c r="B71" s="59" t="s">
        <v>354</v>
      </c>
      <c r="C71" s="60"/>
      <c r="D71" s="60"/>
      <c r="E71" s="55" t="s">
        <v>465</v>
      </c>
      <c r="F71" s="56"/>
      <c r="G71" s="56"/>
      <c r="H71" s="100">
        <v>-15553377.189999999</v>
      </c>
      <c r="I71" s="100">
        <v>8837.82</v>
      </c>
      <c r="J71" s="100">
        <v>242935.76</v>
      </c>
      <c r="K71" s="100">
        <v>-15787475.130000001</v>
      </c>
      <c r="L71" s="57"/>
    </row>
    <row r="72" spans="1:12" x14ac:dyDescent="0.3">
      <c r="A72" s="54" t="s">
        <v>466</v>
      </c>
      <c r="B72" s="59" t="s">
        <v>354</v>
      </c>
      <c r="C72" s="60"/>
      <c r="D72" s="60"/>
      <c r="E72" s="60"/>
      <c r="F72" s="55" t="s">
        <v>465</v>
      </c>
      <c r="G72" s="56"/>
      <c r="H72" s="100">
        <v>-15553377.189999999</v>
      </c>
      <c r="I72" s="100">
        <v>8837.82</v>
      </c>
      <c r="J72" s="100">
        <v>242935.76</v>
      </c>
      <c r="K72" s="100">
        <v>-15787475.130000001</v>
      </c>
      <c r="L72" s="57"/>
    </row>
    <row r="73" spans="1:12" x14ac:dyDescent="0.3">
      <c r="A73" s="61" t="s">
        <v>467</v>
      </c>
      <c r="B73" s="59" t="s">
        <v>354</v>
      </c>
      <c r="C73" s="60"/>
      <c r="D73" s="60"/>
      <c r="E73" s="60"/>
      <c r="F73" s="60"/>
      <c r="G73" s="62" t="s">
        <v>468</v>
      </c>
      <c r="H73" s="101">
        <v>-2376752.0099999998</v>
      </c>
      <c r="I73" s="101">
        <v>5144.2</v>
      </c>
      <c r="J73" s="101">
        <v>0</v>
      </c>
      <c r="K73" s="101">
        <v>-2371607.81</v>
      </c>
      <c r="L73" s="64"/>
    </row>
    <row r="74" spans="1:12" x14ac:dyDescent="0.3">
      <c r="A74" s="61" t="s">
        <v>469</v>
      </c>
      <c r="B74" s="59" t="s">
        <v>354</v>
      </c>
      <c r="C74" s="60"/>
      <c r="D74" s="60"/>
      <c r="E74" s="60"/>
      <c r="F74" s="60"/>
      <c r="G74" s="62" t="s">
        <v>434</v>
      </c>
      <c r="H74" s="101">
        <v>-2593662.7400000002</v>
      </c>
      <c r="I74" s="101">
        <v>1784.19</v>
      </c>
      <c r="J74" s="101">
        <v>86094.56</v>
      </c>
      <c r="K74" s="101">
        <v>-2677973.11</v>
      </c>
      <c r="L74" s="64"/>
    </row>
    <row r="75" spans="1:12" x14ac:dyDescent="0.3">
      <c r="A75" s="61" t="s">
        <v>470</v>
      </c>
      <c r="B75" s="59" t="s">
        <v>354</v>
      </c>
      <c r="C75" s="60"/>
      <c r="D75" s="60"/>
      <c r="E75" s="60"/>
      <c r="F75" s="60"/>
      <c r="G75" s="62" t="s">
        <v>436</v>
      </c>
      <c r="H75" s="101">
        <v>-1325139.72</v>
      </c>
      <c r="I75" s="101">
        <v>446.79</v>
      </c>
      <c r="J75" s="101">
        <v>10213.709999999999</v>
      </c>
      <c r="K75" s="101">
        <v>-1334906.6399999999</v>
      </c>
      <c r="L75" s="64"/>
    </row>
    <row r="76" spans="1:12" x14ac:dyDescent="0.3">
      <c r="A76" s="61" t="s">
        <v>471</v>
      </c>
      <c r="B76" s="59" t="s">
        <v>354</v>
      </c>
      <c r="C76" s="60"/>
      <c r="D76" s="60"/>
      <c r="E76" s="60"/>
      <c r="F76" s="60"/>
      <c r="G76" s="62" t="s">
        <v>438</v>
      </c>
      <c r="H76" s="101">
        <v>-319785.2</v>
      </c>
      <c r="I76" s="101">
        <v>0</v>
      </c>
      <c r="J76" s="101">
        <v>0</v>
      </c>
      <c r="K76" s="101">
        <v>-319785.2</v>
      </c>
      <c r="L76" s="64"/>
    </row>
    <row r="77" spans="1:12" x14ac:dyDescent="0.3">
      <c r="A77" s="61" t="s">
        <v>472</v>
      </c>
      <c r="B77" s="59" t="s">
        <v>354</v>
      </c>
      <c r="C77" s="60"/>
      <c r="D77" s="60"/>
      <c r="E77" s="60"/>
      <c r="F77" s="60"/>
      <c r="G77" s="62" t="s">
        <v>473</v>
      </c>
      <c r="H77" s="101">
        <v>-784237.71</v>
      </c>
      <c r="I77" s="101">
        <v>1142.6400000000001</v>
      </c>
      <c r="J77" s="101">
        <v>12965.31</v>
      </c>
      <c r="K77" s="101">
        <v>-796060.38</v>
      </c>
      <c r="L77" s="64"/>
    </row>
    <row r="78" spans="1:12" x14ac:dyDescent="0.3">
      <c r="A78" s="61" t="s">
        <v>474</v>
      </c>
      <c r="B78" s="59" t="s">
        <v>354</v>
      </c>
      <c r="C78" s="60"/>
      <c r="D78" s="60"/>
      <c r="E78" s="60"/>
      <c r="F78" s="60"/>
      <c r="G78" s="62" t="s">
        <v>475</v>
      </c>
      <c r="H78" s="101">
        <v>-82602.45</v>
      </c>
      <c r="I78" s="101">
        <v>0</v>
      </c>
      <c r="J78" s="101">
        <v>799.34</v>
      </c>
      <c r="K78" s="101">
        <v>-83401.789999999994</v>
      </c>
      <c r="L78" s="64"/>
    </row>
    <row r="79" spans="1:12" x14ac:dyDescent="0.3">
      <c r="A79" s="61" t="s">
        <v>476</v>
      </c>
      <c r="B79" s="59" t="s">
        <v>354</v>
      </c>
      <c r="C79" s="60"/>
      <c r="D79" s="60"/>
      <c r="E79" s="60"/>
      <c r="F79" s="60"/>
      <c r="G79" s="62" t="s">
        <v>477</v>
      </c>
      <c r="H79" s="101">
        <v>-7628313.9299999997</v>
      </c>
      <c r="I79" s="101">
        <v>0</v>
      </c>
      <c r="J79" s="101">
        <v>131387.14000000001</v>
      </c>
      <c r="K79" s="101">
        <v>-7759701.0700000003</v>
      </c>
      <c r="L79" s="64"/>
    </row>
    <row r="80" spans="1:12" x14ac:dyDescent="0.3">
      <c r="A80" s="61" t="s">
        <v>478</v>
      </c>
      <c r="B80" s="59" t="s">
        <v>354</v>
      </c>
      <c r="C80" s="60"/>
      <c r="D80" s="60"/>
      <c r="E80" s="60"/>
      <c r="F80" s="60"/>
      <c r="G80" s="62" t="s">
        <v>479</v>
      </c>
      <c r="H80" s="101">
        <v>-156789.29</v>
      </c>
      <c r="I80" s="101">
        <v>0</v>
      </c>
      <c r="J80" s="101">
        <v>758.54</v>
      </c>
      <c r="K80" s="101">
        <v>-157547.82999999999</v>
      </c>
      <c r="L80" s="64"/>
    </row>
    <row r="81" spans="1:12" x14ac:dyDescent="0.3">
      <c r="A81" s="61" t="s">
        <v>480</v>
      </c>
      <c r="B81" s="59" t="s">
        <v>354</v>
      </c>
      <c r="C81" s="60"/>
      <c r="D81" s="60"/>
      <c r="E81" s="60"/>
      <c r="F81" s="60"/>
      <c r="G81" s="62" t="s">
        <v>440</v>
      </c>
      <c r="H81" s="101">
        <v>-274114.36</v>
      </c>
      <c r="I81" s="101">
        <v>320</v>
      </c>
      <c r="J81" s="101">
        <v>377.36</v>
      </c>
      <c r="K81" s="101">
        <v>-274171.71999999997</v>
      </c>
      <c r="L81" s="64"/>
    </row>
    <row r="82" spans="1:12" x14ac:dyDescent="0.3">
      <c r="A82" s="61" t="s">
        <v>481</v>
      </c>
      <c r="B82" s="59" t="s">
        <v>354</v>
      </c>
      <c r="C82" s="60"/>
      <c r="D82" s="60"/>
      <c r="E82" s="60"/>
      <c r="F82" s="60"/>
      <c r="G82" s="62" t="s">
        <v>482</v>
      </c>
      <c r="H82" s="101">
        <v>-11979.78</v>
      </c>
      <c r="I82" s="101">
        <v>0</v>
      </c>
      <c r="J82" s="101">
        <v>339.8</v>
      </c>
      <c r="K82" s="101">
        <v>-12319.58</v>
      </c>
      <c r="L82" s="64"/>
    </row>
    <row r="83" spans="1:12" x14ac:dyDescent="0.3">
      <c r="A83" s="65" t="s">
        <v>354</v>
      </c>
      <c r="B83" s="59" t="s">
        <v>354</v>
      </c>
      <c r="C83" s="60"/>
      <c r="D83" s="60"/>
      <c r="E83" s="60"/>
      <c r="F83" s="60"/>
      <c r="G83" s="66" t="s">
        <v>354</v>
      </c>
      <c r="H83" s="102"/>
      <c r="I83" s="102"/>
      <c r="J83" s="102"/>
      <c r="K83" s="102"/>
      <c r="L83" s="68"/>
    </row>
    <row r="84" spans="1:12" x14ac:dyDescent="0.3">
      <c r="A84" s="54" t="s">
        <v>483</v>
      </c>
      <c r="B84" s="59" t="s">
        <v>354</v>
      </c>
      <c r="C84" s="60"/>
      <c r="D84" s="60"/>
      <c r="E84" s="55" t="s">
        <v>484</v>
      </c>
      <c r="F84" s="56"/>
      <c r="G84" s="56"/>
      <c r="H84" s="100">
        <v>238766.47</v>
      </c>
      <c r="I84" s="100">
        <v>3018.29</v>
      </c>
      <c r="J84" s="100">
        <v>0</v>
      </c>
      <c r="K84" s="100">
        <v>241784.76</v>
      </c>
      <c r="L84" s="57"/>
    </row>
    <row r="85" spans="1:12" x14ac:dyDescent="0.3">
      <c r="A85" s="54" t="s">
        <v>485</v>
      </c>
      <c r="B85" s="59" t="s">
        <v>354</v>
      </c>
      <c r="C85" s="60"/>
      <c r="D85" s="60"/>
      <c r="E85" s="60"/>
      <c r="F85" s="55" t="s">
        <v>484</v>
      </c>
      <c r="G85" s="56"/>
      <c r="H85" s="100">
        <v>238766.47</v>
      </c>
      <c r="I85" s="100">
        <v>3018.29</v>
      </c>
      <c r="J85" s="100">
        <v>0</v>
      </c>
      <c r="K85" s="100">
        <v>241784.76</v>
      </c>
      <c r="L85" s="57"/>
    </row>
    <row r="86" spans="1:12" x14ac:dyDescent="0.3">
      <c r="A86" s="61" t="s">
        <v>486</v>
      </c>
      <c r="B86" s="59" t="s">
        <v>354</v>
      </c>
      <c r="C86" s="60"/>
      <c r="D86" s="60"/>
      <c r="E86" s="60"/>
      <c r="F86" s="60"/>
      <c r="G86" s="62" t="s">
        <v>487</v>
      </c>
      <c r="H86" s="101">
        <v>238766.47</v>
      </c>
      <c r="I86" s="101">
        <v>3018.29</v>
      </c>
      <c r="J86" s="101">
        <v>0</v>
      </c>
      <c r="K86" s="101">
        <v>241784.76</v>
      </c>
      <c r="L86" s="64"/>
    </row>
    <row r="87" spans="1:12" x14ac:dyDescent="0.3">
      <c r="A87" s="65" t="s">
        <v>354</v>
      </c>
      <c r="B87" s="59" t="s">
        <v>354</v>
      </c>
      <c r="C87" s="60"/>
      <c r="D87" s="60"/>
      <c r="E87" s="60"/>
      <c r="F87" s="60"/>
      <c r="G87" s="66" t="s">
        <v>354</v>
      </c>
      <c r="H87" s="102"/>
      <c r="I87" s="102"/>
      <c r="J87" s="102"/>
      <c r="K87" s="102"/>
      <c r="L87" s="68"/>
    </row>
    <row r="88" spans="1:12" x14ac:dyDescent="0.3">
      <c r="A88" s="54" t="s">
        <v>488</v>
      </c>
      <c r="B88" s="59" t="s">
        <v>354</v>
      </c>
      <c r="C88" s="60"/>
      <c r="D88" s="60"/>
      <c r="E88" s="55" t="s">
        <v>489</v>
      </c>
      <c r="F88" s="56"/>
      <c r="G88" s="56"/>
      <c r="H88" s="100">
        <v>-197141.19</v>
      </c>
      <c r="I88" s="100">
        <v>0</v>
      </c>
      <c r="J88" s="100">
        <v>843.53</v>
      </c>
      <c r="K88" s="100">
        <v>-197984.72</v>
      </c>
      <c r="L88" s="57"/>
    </row>
    <row r="89" spans="1:12" x14ac:dyDescent="0.3">
      <c r="A89" s="54" t="s">
        <v>490</v>
      </c>
      <c r="B89" s="59" t="s">
        <v>354</v>
      </c>
      <c r="C89" s="60"/>
      <c r="D89" s="60"/>
      <c r="E89" s="60"/>
      <c r="F89" s="55" t="s">
        <v>491</v>
      </c>
      <c r="G89" s="56"/>
      <c r="H89" s="100">
        <v>-197141.19</v>
      </c>
      <c r="I89" s="100">
        <v>0</v>
      </c>
      <c r="J89" s="100">
        <v>843.53</v>
      </c>
      <c r="K89" s="100">
        <v>-197984.72</v>
      </c>
      <c r="L89" s="57"/>
    </row>
    <row r="90" spans="1:12" x14ac:dyDescent="0.3">
      <c r="A90" s="61" t="s">
        <v>492</v>
      </c>
      <c r="B90" s="59" t="s">
        <v>354</v>
      </c>
      <c r="C90" s="60"/>
      <c r="D90" s="60"/>
      <c r="E90" s="60"/>
      <c r="F90" s="60"/>
      <c r="G90" s="62" t="s">
        <v>493</v>
      </c>
      <c r="H90" s="101">
        <v>-197141.19</v>
      </c>
      <c r="I90" s="101">
        <v>0</v>
      </c>
      <c r="J90" s="101">
        <v>843.53</v>
      </c>
      <c r="K90" s="101">
        <v>-197984.72</v>
      </c>
      <c r="L90" s="64"/>
    </row>
    <row r="91" spans="1:12" x14ac:dyDescent="0.3">
      <c r="A91" s="54" t="s">
        <v>354</v>
      </c>
      <c r="B91" s="59" t="s">
        <v>354</v>
      </c>
      <c r="C91" s="60"/>
      <c r="D91" s="60"/>
      <c r="E91" s="55" t="s">
        <v>354</v>
      </c>
      <c r="F91" s="56"/>
      <c r="G91" s="56"/>
      <c r="H91" s="99"/>
      <c r="I91" s="99"/>
      <c r="J91" s="99"/>
      <c r="K91" s="99"/>
      <c r="L91" s="56"/>
    </row>
    <row r="92" spans="1:12" x14ac:dyDescent="0.3">
      <c r="A92" s="54" t="s">
        <v>54</v>
      </c>
      <c r="B92" s="55" t="s">
        <v>494</v>
      </c>
      <c r="C92" s="56"/>
      <c r="D92" s="56"/>
      <c r="E92" s="56"/>
      <c r="F92" s="56"/>
      <c r="G92" s="56"/>
      <c r="H92" s="100">
        <v>36073736.090000004</v>
      </c>
      <c r="I92" s="100">
        <v>18258698.629999999</v>
      </c>
      <c r="J92" s="100">
        <v>24485571.82</v>
      </c>
      <c r="K92" s="100">
        <v>42300609.280000001</v>
      </c>
      <c r="L92" s="57"/>
    </row>
    <row r="93" spans="1:12" x14ac:dyDescent="0.3">
      <c r="A93" s="54" t="s">
        <v>495</v>
      </c>
      <c r="B93" s="58" t="s">
        <v>354</v>
      </c>
      <c r="C93" s="55" t="s">
        <v>496</v>
      </c>
      <c r="D93" s="56"/>
      <c r="E93" s="56"/>
      <c r="F93" s="56"/>
      <c r="G93" s="56"/>
      <c r="H93" s="100">
        <v>29111296.710000001</v>
      </c>
      <c r="I93" s="100">
        <v>18233376.219999999</v>
      </c>
      <c r="J93" s="100">
        <v>20872719.539999999</v>
      </c>
      <c r="K93" s="100">
        <v>31750640.030000001</v>
      </c>
      <c r="L93" s="57"/>
    </row>
    <row r="94" spans="1:12" x14ac:dyDescent="0.3">
      <c r="A94" s="54" t="s">
        <v>497</v>
      </c>
      <c r="B94" s="59" t="s">
        <v>354</v>
      </c>
      <c r="C94" s="60"/>
      <c r="D94" s="55" t="s">
        <v>498</v>
      </c>
      <c r="E94" s="56"/>
      <c r="F94" s="56"/>
      <c r="G94" s="56"/>
      <c r="H94" s="100">
        <v>7940996.5599999996</v>
      </c>
      <c r="I94" s="100">
        <v>9986749.5899999999</v>
      </c>
      <c r="J94" s="100">
        <v>12530445.289999999</v>
      </c>
      <c r="K94" s="100">
        <v>10484692.26</v>
      </c>
      <c r="L94" s="57"/>
    </row>
    <row r="95" spans="1:12" x14ac:dyDescent="0.3">
      <c r="A95" s="54" t="s">
        <v>499</v>
      </c>
      <c r="B95" s="59" t="s">
        <v>354</v>
      </c>
      <c r="C95" s="60"/>
      <c r="D95" s="60"/>
      <c r="E95" s="55" t="s">
        <v>500</v>
      </c>
      <c r="F95" s="56"/>
      <c r="G95" s="56"/>
      <c r="H95" s="100">
        <v>3837853.27</v>
      </c>
      <c r="I95" s="100">
        <v>5797469.5099999998</v>
      </c>
      <c r="J95" s="100">
        <v>6078716.1500000004</v>
      </c>
      <c r="K95" s="100">
        <v>4119099.91</v>
      </c>
      <c r="L95" s="57"/>
    </row>
    <row r="96" spans="1:12" x14ac:dyDescent="0.3">
      <c r="A96" s="54" t="s">
        <v>501</v>
      </c>
      <c r="B96" s="59" t="s">
        <v>354</v>
      </c>
      <c r="C96" s="60"/>
      <c r="D96" s="60"/>
      <c r="E96" s="60"/>
      <c r="F96" s="55" t="s">
        <v>500</v>
      </c>
      <c r="G96" s="56"/>
      <c r="H96" s="100">
        <v>3837853.27</v>
      </c>
      <c r="I96" s="100">
        <v>5797469.5099999998</v>
      </c>
      <c r="J96" s="100">
        <v>6078716.1500000004</v>
      </c>
      <c r="K96" s="100">
        <v>4119099.91</v>
      </c>
      <c r="L96" s="57"/>
    </row>
    <row r="97" spans="1:12" x14ac:dyDescent="0.3">
      <c r="A97" s="61" t="s">
        <v>502</v>
      </c>
      <c r="B97" s="59" t="s">
        <v>354</v>
      </c>
      <c r="C97" s="60"/>
      <c r="D97" s="60"/>
      <c r="E97" s="60"/>
      <c r="F97" s="60"/>
      <c r="G97" s="62" t="s">
        <v>503</v>
      </c>
      <c r="H97" s="101">
        <v>0</v>
      </c>
      <c r="I97" s="101">
        <v>1613980.46</v>
      </c>
      <c r="J97" s="101">
        <v>1614586.65</v>
      </c>
      <c r="K97" s="101">
        <v>606.19000000000005</v>
      </c>
      <c r="L97" s="64"/>
    </row>
    <row r="98" spans="1:12" x14ac:dyDescent="0.3">
      <c r="A98" s="61" t="s">
        <v>504</v>
      </c>
      <c r="B98" s="59" t="s">
        <v>354</v>
      </c>
      <c r="C98" s="60"/>
      <c r="D98" s="60"/>
      <c r="E98" s="60"/>
      <c r="F98" s="60"/>
      <c r="G98" s="62" t="s">
        <v>505</v>
      </c>
      <c r="H98" s="101">
        <v>2573518.91</v>
      </c>
      <c r="I98" s="101">
        <v>2573518.91</v>
      </c>
      <c r="J98" s="101">
        <v>2685102.64</v>
      </c>
      <c r="K98" s="101">
        <v>2685102.64</v>
      </c>
      <c r="L98" s="64"/>
    </row>
    <row r="99" spans="1:12" x14ac:dyDescent="0.3">
      <c r="A99" s="61" t="s">
        <v>506</v>
      </c>
      <c r="B99" s="59" t="s">
        <v>354</v>
      </c>
      <c r="C99" s="60"/>
      <c r="D99" s="60"/>
      <c r="E99" s="60"/>
      <c r="F99" s="60"/>
      <c r="G99" s="62" t="s">
        <v>507</v>
      </c>
      <c r="H99" s="101">
        <v>1092434.5900000001</v>
      </c>
      <c r="I99" s="101">
        <v>1092434.5900000001</v>
      </c>
      <c r="J99" s="101">
        <v>1262356.68</v>
      </c>
      <c r="K99" s="101">
        <v>1262356.68</v>
      </c>
      <c r="L99" s="64"/>
    </row>
    <row r="100" spans="1:12" x14ac:dyDescent="0.3">
      <c r="A100" s="61" t="s">
        <v>508</v>
      </c>
      <c r="B100" s="59" t="s">
        <v>354</v>
      </c>
      <c r="C100" s="60"/>
      <c r="D100" s="60"/>
      <c r="E100" s="60"/>
      <c r="F100" s="60"/>
      <c r="G100" s="62" t="s">
        <v>509</v>
      </c>
      <c r="H100" s="101">
        <v>0</v>
      </c>
      <c r="I100" s="101">
        <v>4952.1099999999997</v>
      </c>
      <c r="J100" s="101">
        <v>4952.1099999999997</v>
      </c>
      <c r="K100" s="101">
        <v>0</v>
      </c>
      <c r="L100" s="64"/>
    </row>
    <row r="101" spans="1:12" x14ac:dyDescent="0.3">
      <c r="A101" s="61" t="s">
        <v>510</v>
      </c>
      <c r="B101" s="59" t="s">
        <v>354</v>
      </c>
      <c r="C101" s="60"/>
      <c r="D101" s="60"/>
      <c r="E101" s="60"/>
      <c r="F101" s="60"/>
      <c r="G101" s="62" t="s">
        <v>511</v>
      </c>
      <c r="H101" s="101">
        <v>0</v>
      </c>
      <c r="I101" s="101">
        <v>12264</v>
      </c>
      <c r="J101" s="101">
        <v>12264</v>
      </c>
      <c r="K101" s="101">
        <v>0</v>
      </c>
      <c r="L101" s="64"/>
    </row>
    <row r="102" spans="1:12" x14ac:dyDescent="0.3">
      <c r="A102" s="61" t="s">
        <v>514</v>
      </c>
      <c r="B102" s="59" t="s">
        <v>354</v>
      </c>
      <c r="C102" s="60"/>
      <c r="D102" s="60"/>
      <c r="E102" s="60"/>
      <c r="F102" s="60"/>
      <c r="G102" s="62" t="s">
        <v>515</v>
      </c>
      <c r="H102" s="101">
        <v>171899.77</v>
      </c>
      <c r="I102" s="101">
        <v>500319.44</v>
      </c>
      <c r="J102" s="101">
        <v>499454.07</v>
      </c>
      <c r="K102" s="101">
        <v>171034.4</v>
      </c>
      <c r="L102" s="64"/>
    </row>
    <row r="103" spans="1:12" x14ac:dyDescent="0.3">
      <c r="A103" s="65" t="s">
        <v>354</v>
      </c>
      <c r="B103" s="59" t="s">
        <v>354</v>
      </c>
      <c r="C103" s="60"/>
      <c r="D103" s="60"/>
      <c r="E103" s="60"/>
      <c r="F103" s="60"/>
      <c r="G103" s="66" t="s">
        <v>354</v>
      </c>
      <c r="H103" s="102"/>
      <c r="I103" s="102"/>
      <c r="J103" s="102"/>
      <c r="K103" s="102"/>
      <c r="L103" s="68"/>
    </row>
    <row r="104" spans="1:12" x14ac:dyDescent="0.3">
      <c r="A104" s="54" t="s">
        <v>516</v>
      </c>
      <c r="B104" s="59" t="s">
        <v>354</v>
      </c>
      <c r="C104" s="60"/>
      <c r="D104" s="60"/>
      <c r="E104" s="55" t="s">
        <v>517</v>
      </c>
      <c r="F104" s="56"/>
      <c r="G104" s="56"/>
      <c r="H104" s="100">
        <v>818589.72</v>
      </c>
      <c r="I104" s="100">
        <v>827548.43</v>
      </c>
      <c r="J104" s="100">
        <v>705116.19</v>
      </c>
      <c r="K104" s="100">
        <v>696157.48</v>
      </c>
      <c r="L104" s="57"/>
    </row>
    <row r="105" spans="1:12" x14ac:dyDescent="0.3">
      <c r="A105" s="54" t="s">
        <v>518</v>
      </c>
      <c r="B105" s="59" t="s">
        <v>354</v>
      </c>
      <c r="C105" s="60"/>
      <c r="D105" s="60"/>
      <c r="E105" s="60"/>
      <c r="F105" s="55" t="s">
        <v>517</v>
      </c>
      <c r="G105" s="56"/>
      <c r="H105" s="100">
        <v>818589.72</v>
      </c>
      <c r="I105" s="100">
        <v>827548.43</v>
      </c>
      <c r="J105" s="100">
        <v>705116.19</v>
      </c>
      <c r="K105" s="100">
        <v>696157.48</v>
      </c>
      <c r="L105" s="57"/>
    </row>
    <row r="106" spans="1:12" x14ac:dyDescent="0.3">
      <c r="A106" s="61" t="s">
        <v>519</v>
      </c>
      <c r="B106" s="59" t="s">
        <v>354</v>
      </c>
      <c r="C106" s="60"/>
      <c r="D106" s="60"/>
      <c r="E106" s="60"/>
      <c r="F106" s="60"/>
      <c r="G106" s="62" t="s">
        <v>520</v>
      </c>
      <c r="H106" s="101">
        <v>646558.56999999995</v>
      </c>
      <c r="I106" s="101">
        <v>655517.28</v>
      </c>
      <c r="J106" s="101">
        <v>559226.39</v>
      </c>
      <c r="K106" s="101">
        <v>550267.68000000005</v>
      </c>
      <c r="L106" s="64"/>
    </row>
    <row r="107" spans="1:12" x14ac:dyDescent="0.3">
      <c r="A107" s="61" t="s">
        <v>521</v>
      </c>
      <c r="B107" s="59" t="s">
        <v>354</v>
      </c>
      <c r="C107" s="60"/>
      <c r="D107" s="60"/>
      <c r="E107" s="60"/>
      <c r="F107" s="60"/>
      <c r="G107" s="62" t="s">
        <v>522</v>
      </c>
      <c r="H107" s="101">
        <v>144787.34</v>
      </c>
      <c r="I107" s="101">
        <v>144787.34</v>
      </c>
      <c r="J107" s="101">
        <v>124554.32</v>
      </c>
      <c r="K107" s="101">
        <v>124554.32</v>
      </c>
      <c r="L107" s="64"/>
    </row>
    <row r="108" spans="1:12" x14ac:dyDescent="0.3">
      <c r="A108" s="61" t="s">
        <v>1012</v>
      </c>
      <c r="B108" s="59" t="s">
        <v>354</v>
      </c>
      <c r="C108" s="60"/>
      <c r="D108" s="60"/>
      <c r="E108" s="60"/>
      <c r="F108" s="60"/>
      <c r="G108" s="62" t="s">
        <v>1013</v>
      </c>
      <c r="H108" s="101">
        <v>400</v>
      </c>
      <c r="I108" s="101">
        <v>400</v>
      </c>
      <c r="J108" s="101">
        <v>0</v>
      </c>
      <c r="K108" s="101">
        <v>0</v>
      </c>
      <c r="L108" s="64"/>
    </row>
    <row r="109" spans="1:12" x14ac:dyDescent="0.3">
      <c r="A109" s="61" t="s">
        <v>523</v>
      </c>
      <c r="B109" s="59" t="s">
        <v>354</v>
      </c>
      <c r="C109" s="60"/>
      <c r="D109" s="60"/>
      <c r="E109" s="60"/>
      <c r="F109" s="60"/>
      <c r="G109" s="62" t="s">
        <v>524</v>
      </c>
      <c r="H109" s="101">
        <v>17953</v>
      </c>
      <c r="I109" s="101">
        <v>17953</v>
      </c>
      <c r="J109" s="101">
        <v>15345.49</v>
      </c>
      <c r="K109" s="101">
        <v>15345.49</v>
      </c>
      <c r="L109" s="64"/>
    </row>
    <row r="110" spans="1:12" x14ac:dyDescent="0.3">
      <c r="A110" s="61" t="s">
        <v>525</v>
      </c>
      <c r="B110" s="59" t="s">
        <v>354</v>
      </c>
      <c r="C110" s="60"/>
      <c r="D110" s="60"/>
      <c r="E110" s="60"/>
      <c r="F110" s="60"/>
      <c r="G110" s="62" t="s">
        <v>526</v>
      </c>
      <c r="H110" s="101">
        <v>8890.81</v>
      </c>
      <c r="I110" s="101">
        <v>8890.81</v>
      </c>
      <c r="J110" s="101">
        <v>5989.99</v>
      </c>
      <c r="K110" s="101">
        <v>5989.99</v>
      </c>
      <c r="L110" s="64"/>
    </row>
    <row r="111" spans="1:12" x14ac:dyDescent="0.3">
      <c r="A111" s="65" t="s">
        <v>354</v>
      </c>
      <c r="B111" s="59" t="s">
        <v>354</v>
      </c>
      <c r="C111" s="60"/>
      <c r="D111" s="60"/>
      <c r="E111" s="60"/>
      <c r="F111" s="60"/>
      <c r="G111" s="66" t="s">
        <v>354</v>
      </c>
      <c r="H111" s="102"/>
      <c r="I111" s="102"/>
      <c r="J111" s="102"/>
      <c r="K111" s="102"/>
      <c r="L111" s="68"/>
    </row>
    <row r="112" spans="1:12" x14ac:dyDescent="0.3">
      <c r="A112" s="54" t="s">
        <v>527</v>
      </c>
      <c r="B112" s="59" t="s">
        <v>354</v>
      </c>
      <c r="C112" s="60"/>
      <c r="D112" s="60"/>
      <c r="E112" s="55" t="s">
        <v>528</v>
      </c>
      <c r="F112" s="56"/>
      <c r="G112" s="56"/>
      <c r="H112" s="100">
        <v>258439.39</v>
      </c>
      <c r="I112" s="100">
        <v>240316.4</v>
      </c>
      <c r="J112" s="100">
        <v>354625.45</v>
      </c>
      <c r="K112" s="100">
        <v>372748.44</v>
      </c>
      <c r="L112" s="57"/>
    </row>
    <row r="113" spans="1:12" x14ac:dyDescent="0.3">
      <c r="A113" s="54" t="s">
        <v>529</v>
      </c>
      <c r="B113" s="59" t="s">
        <v>354</v>
      </c>
      <c r="C113" s="60"/>
      <c r="D113" s="60"/>
      <c r="E113" s="60"/>
      <c r="F113" s="55" t="s">
        <v>528</v>
      </c>
      <c r="G113" s="56"/>
      <c r="H113" s="100">
        <v>258439.39</v>
      </c>
      <c r="I113" s="100">
        <v>240316.4</v>
      </c>
      <c r="J113" s="100">
        <v>354625.45</v>
      </c>
      <c r="K113" s="100">
        <v>372748.44</v>
      </c>
      <c r="L113" s="57"/>
    </row>
    <row r="114" spans="1:12" x14ac:dyDescent="0.3">
      <c r="A114" s="61" t="s">
        <v>530</v>
      </c>
      <c r="B114" s="59" t="s">
        <v>354</v>
      </c>
      <c r="C114" s="60"/>
      <c r="D114" s="60"/>
      <c r="E114" s="60"/>
      <c r="F114" s="60"/>
      <c r="G114" s="62" t="s">
        <v>531</v>
      </c>
      <c r="H114" s="101">
        <v>107763.79</v>
      </c>
      <c r="I114" s="101">
        <v>111298.72</v>
      </c>
      <c r="J114" s="101">
        <v>110532.53</v>
      </c>
      <c r="K114" s="101">
        <v>106997.6</v>
      </c>
      <c r="L114" s="64"/>
    </row>
    <row r="115" spans="1:12" x14ac:dyDescent="0.3">
      <c r="A115" s="61" t="s">
        <v>532</v>
      </c>
      <c r="B115" s="59" t="s">
        <v>354</v>
      </c>
      <c r="C115" s="60"/>
      <c r="D115" s="60"/>
      <c r="E115" s="60"/>
      <c r="F115" s="60"/>
      <c r="G115" s="62" t="s">
        <v>533</v>
      </c>
      <c r="H115" s="101">
        <v>273.98</v>
      </c>
      <c r="I115" s="101">
        <v>273.98</v>
      </c>
      <c r="J115" s="101">
        <v>0</v>
      </c>
      <c r="K115" s="101">
        <v>0</v>
      </c>
      <c r="L115" s="64"/>
    </row>
    <row r="116" spans="1:12" x14ac:dyDescent="0.3">
      <c r="A116" s="61" t="s">
        <v>534</v>
      </c>
      <c r="B116" s="59" t="s">
        <v>354</v>
      </c>
      <c r="C116" s="60"/>
      <c r="D116" s="60"/>
      <c r="E116" s="60"/>
      <c r="F116" s="60"/>
      <c r="G116" s="62" t="s">
        <v>535</v>
      </c>
      <c r="H116" s="101">
        <v>4596.0200000000004</v>
      </c>
      <c r="I116" s="101">
        <v>4596.0600000000004</v>
      </c>
      <c r="J116" s="101">
        <v>10498.45</v>
      </c>
      <c r="K116" s="101">
        <v>10498.41</v>
      </c>
      <c r="L116" s="64"/>
    </row>
    <row r="117" spans="1:12" x14ac:dyDescent="0.3">
      <c r="A117" s="61" t="s">
        <v>536</v>
      </c>
      <c r="B117" s="59" t="s">
        <v>354</v>
      </c>
      <c r="C117" s="60"/>
      <c r="D117" s="60"/>
      <c r="E117" s="60"/>
      <c r="F117" s="60"/>
      <c r="G117" s="62" t="s">
        <v>537</v>
      </c>
      <c r="H117" s="101">
        <v>42360.89</v>
      </c>
      <c r="I117" s="101">
        <v>20702.88</v>
      </c>
      <c r="J117" s="101">
        <v>40374.33</v>
      </c>
      <c r="K117" s="101">
        <v>62032.34</v>
      </c>
      <c r="L117" s="64"/>
    </row>
    <row r="118" spans="1:12" x14ac:dyDescent="0.3">
      <c r="A118" s="61" t="s">
        <v>538</v>
      </c>
      <c r="B118" s="59" t="s">
        <v>354</v>
      </c>
      <c r="C118" s="60"/>
      <c r="D118" s="60"/>
      <c r="E118" s="60"/>
      <c r="F118" s="60"/>
      <c r="G118" s="62" t="s">
        <v>539</v>
      </c>
      <c r="H118" s="101">
        <v>66522.070000000007</v>
      </c>
      <c r="I118" s="101">
        <v>66522.09</v>
      </c>
      <c r="J118" s="101">
        <v>123030.99</v>
      </c>
      <c r="K118" s="101">
        <v>123030.97</v>
      </c>
      <c r="L118" s="64"/>
    </row>
    <row r="119" spans="1:12" x14ac:dyDescent="0.3">
      <c r="A119" s="61" t="s">
        <v>540</v>
      </c>
      <c r="B119" s="59" t="s">
        <v>354</v>
      </c>
      <c r="C119" s="60"/>
      <c r="D119" s="60"/>
      <c r="E119" s="60"/>
      <c r="F119" s="60"/>
      <c r="G119" s="62" t="s">
        <v>541</v>
      </c>
      <c r="H119" s="101">
        <v>24903.25</v>
      </c>
      <c r="I119" s="101">
        <v>24903.279999999999</v>
      </c>
      <c r="J119" s="101">
        <v>56194.080000000002</v>
      </c>
      <c r="K119" s="101">
        <v>56194.05</v>
      </c>
      <c r="L119" s="64"/>
    </row>
    <row r="120" spans="1:12" x14ac:dyDescent="0.3">
      <c r="A120" s="61" t="s">
        <v>542</v>
      </c>
      <c r="B120" s="59" t="s">
        <v>354</v>
      </c>
      <c r="C120" s="60"/>
      <c r="D120" s="60"/>
      <c r="E120" s="60"/>
      <c r="F120" s="60"/>
      <c r="G120" s="62" t="s">
        <v>543</v>
      </c>
      <c r="H120" s="101">
        <v>1433.96</v>
      </c>
      <c r="I120" s="101">
        <v>1433.96</v>
      </c>
      <c r="J120" s="101">
        <v>729.86</v>
      </c>
      <c r="K120" s="101">
        <v>729.86</v>
      </c>
      <c r="L120" s="64"/>
    </row>
    <row r="121" spans="1:12" x14ac:dyDescent="0.3">
      <c r="A121" s="61" t="s">
        <v>544</v>
      </c>
      <c r="B121" s="59" t="s">
        <v>354</v>
      </c>
      <c r="C121" s="60"/>
      <c r="D121" s="60"/>
      <c r="E121" s="60"/>
      <c r="F121" s="60"/>
      <c r="G121" s="62" t="s">
        <v>545</v>
      </c>
      <c r="H121" s="101">
        <v>10585.43</v>
      </c>
      <c r="I121" s="101">
        <v>10585.43</v>
      </c>
      <c r="J121" s="101">
        <v>13265.21</v>
      </c>
      <c r="K121" s="101">
        <v>13265.21</v>
      </c>
      <c r="L121" s="64"/>
    </row>
    <row r="122" spans="1:12" x14ac:dyDescent="0.3">
      <c r="A122" s="65" t="s">
        <v>354</v>
      </c>
      <c r="B122" s="59" t="s">
        <v>354</v>
      </c>
      <c r="C122" s="60"/>
      <c r="D122" s="60"/>
      <c r="E122" s="60"/>
      <c r="F122" s="60"/>
      <c r="G122" s="66" t="s">
        <v>354</v>
      </c>
      <c r="H122" s="102"/>
      <c r="I122" s="102"/>
      <c r="J122" s="102"/>
      <c r="K122" s="102"/>
      <c r="L122" s="68"/>
    </row>
    <row r="123" spans="1:12" x14ac:dyDescent="0.3">
      <c r="A123" s="54" t="s">
        <v>546</v>
      </c>
      <c r="B123" s="59" t="s">
        <v>354</v>
      </c>
      <c r="C123" s="60"/>
      <c r="D123" s="60"/>
      <c r="E123" s="55" t="s">
        <v>547</v>
      </c>
      <c r="F123" s="56"/>
      <c r="G123" s="56"/>
      <c r="H123" s="100">
        <v>3026114.18</v>
      </c>
      <c r="I123" s="100">
        <v>3121415.25</v>
      </c>
      <c r="J123" s="100">
        <v>5391987.5</v>
      </c>
      <c r="K123" s="100">
        <v>5296686.43</v>
      </c>
      <c r="L123" s="57"/>
    </row>
    <row r="124" spans="1:12" x14ac:dyDescent="0.3">
      <c r="A124" s="54" t="s">
        <v>548</v>
      </c>
      <c r="B124" s="59" t="s">
        <v>354</v>
      </c>
      <c r="C124" s="60"/>
      <c r="D124" s="60"/>
      <c r="E124" s="60"/>
      <c r="F124" s="55" t="s">
        <v>547</v>
      </c>
      <c r="G124" s="56"/>
      <c r="H124" s="100">
        <v>3026114.18</v>
      </c>
      <c r="I124" s="100">
        <v>3121415.25</v>
      </c>
      <c r="J124" s="100">
        <v>5391987.5</v>
      </c>
      <c r="K124" s="100">
        <v>5296686.43</v>
      </c>
      <c r="L124" s="57"/>
    </row>
    <row r="125" spans="1:12" x14ac:dyDescent="0.3">
      <c r="A125" s="61" t="s">
        <v>549</v>
      </c>
      <c r="B125" s="59" t="s">
        <v>354</v>
      </c>
      <c r="C125" s="60"/>
      <c r="D125" s="60"/>
      <c r="E125" s="60"/>
      <c r="F125" s="60"/>
      <c r="G125" s="62" t="s">
        <v>550</v>
      </c>
      <c r="H125" s="101">
        <v>3026114.18</v>
      </c>
      <c r="I125" s="101">
        <v>3121415.25</v>
      </c>
      <c r="J125" s="101">
        <v>5391987.5</v>
      </c>
      <c r="K125" s="101">
        <v>5296686.43</v>
      </c>
      <c r="L125" s="64"/>
    </row>
    <row r="126" spans="1:12" x14ac:dyDescent="0.3">
      <c r="A126" s="65" t="s">
        <v>354</v>
      </c>
      <c r="B126" s="59" t="s">
        <v>354</v>
      </c>
      <c r="C126" s="60"/>
      <c r="D126" s="60"/>
      <c r="E126" s="60"/>
      <c r="F126" s="60"/>
      <c r="G126" s="66" t="s">
        <v>354</v>
      </c>
      <c r="H126" s="102"/>
      <c r="I126" s="102"/>
      <c r="J126" s="102"/>
      <c r="K126" s="102"/>
      <c r="L126" s="68"/>
    </row>
    <row r="127" spans="1:12" x14ac:dyDescent="0.3">
      <c r="A127" s="54" t="s">
        <v>554</v>
      </c>
      <c r="B127" s="59" t="s">
        <v>354</v>
      </c>
      <c r="C127" s="60"/>
      <c r="D127" s="55" t="s">
        <v>555</v>
      </c>
      <c r="E127" s="56"/>
      <c r="F127" s="56"/>
      <c r="G127" s="56"/>
      <c r="H127" s="100">
        <v>21170300.149999999</v>
      </c>
      <c r="I127" s="100">
        <v>8246626.6299999999</v>
      </c>
      <c r="J127" s="100">
        <v>8342274.25</v>
      </c>
      <c r="K127" s="100">
        <v>21265947.77</v>
      </c>
      <c r="L127" s="57"/>
    </row>
    <row r="128" spans="1:12" x14ac:dyDescent="0.3">
      <c r="A128" s="54" t="s">
        <v>556</v>
      </c>
      <c r="B128" s="59" t="s">
        <v>354</v>
      </c>
      <c r="C128" s="60"/>
      <c r="D128" s="60"/>
      <c r="E128" s="55" t="s">
        <v>555</v>
      </c>
      <c r="F128" s="56"/>
      <c r="G128" s="56"/>
      <c r="H128" s="100">
        <v>21170300.149999999</v>
      </c>
      <c r="I128" s="100">
        <v>8246626.6299999999</v>
      </c>
      <c r="J128" s="100">
        <v>8342274.25</v>
      </c>
      <c r="K128" s="100">
        <v>21265947.77</v>
      </c>
      <c r="L128" s="57"/>
    </row>
    <row r="129" spans="1:12" x14ac:dyDescent="0.3">
      <c r="A129" s="54" t="s">
        <v>557</v>
      </c>
      <c r="B129" s="59" t="s">
        <v>354</v>
      </c>
      <c r="C129" s="60"/>
      <c r="D129" s="60"/>
      <c r="E129" s="60"/>
      <c r="F129" s="55" t="s">
        <v>555</v>
      </c>
      <c r="G129" s="56"/>
      <c r="H129" s="100">
        <v>21170300.149999999</v>
      </c>
      <c r="I129" s="100">
        <v>8246626.6299999999</v>
      </c>
      <c r="J129" s="100">
        <v>8342274.25</v>
      </c>
      <c r="K129" s="100">
        <v>21265947.77</v>
      </c>
      <c r="L129" s="57"/>
    </row>
    <row r="130" spans="1:12" x14ac:dyDescent="0.3">
      <c r="A130" s="61" t="s">
        <v>558</v>
      </c>
      <c r="B130" s="59" t="s">
        <v>354</v>
      </c>
      <c r="C130" s="60"/>
      <c r="D130" s="60"/>
      <c r="E130" s="60"/>
      <c r="F130" s="60"/>
      <c r="G130" s="62" t="s">
        <v>559</v>
      </c>
      <c r="H130" s="101">
        <v>21170300.149999999</v>
      </c>
      <c r="I130" s="101">
        <v>8246626.6299999999</v>
      </c>
      <c r="J130" s="101">
        <v>8342274.25</v>
      </c>
      <c r="K130" s="101">
        <v>21265947.77</v>
      </c>
      <c r="L130" s="64"/>
    </row>
    <row r="131" spans="1:12" x14ac:dyDescent="0.3">
      <c r="A131" s="54" t="s">
        <v>354</v>
      </c>
      <c r="B131" s="59" t="s">
        <v>354</v>
      </c>
      <c r="C131" s="60"/>
      <c r="D131" s="55" t="s">
        <v>354</v>
      </c>
      <c r="E131" s="56"/>
      <c r="F131" s="56"/>
      <c r="G131" s="56"/>
      <c r="H131" s="99"/>
      <c r="I131" s="99"/>
      <c r="J131" s="99"/>
      <c r="K131" s="99"/>
      <c r="L131" s="56"/>
    </row>
    <row r="132" spans="1:12" x14ac:dyDescent="0.3">
      <c r="A132" s="54" t="s">
        <v>560</v>
      </c>
      <c r="B132" s="58" t="s">
        <v>354</v>
      </c>
      <c r="C132" s="55" t="s">
        <v>561</v>
      </c>
      <c r="D132" s="56"/>
      <c r="E132" s="56"/>
      <c r="F132" s="56"/>
      <c r="G132" s="56"/>
      <c r="H132" s="100">
        <v>6962439.3799999999</v>
      </c>
      <c r="I132" s="100">
        <v>25322.41</v>
      </c>
      <c r="J132" s="100">
        <v>3612852.28</v>
      </c>
      <c r="K132" s="100">
        <v>10549969.25</v>
      </c>
      <c r="L132" s="57"/>
    </row>
    <row r="133" spans="1:12" x14ac:dyDescent="0.3">
      <c r="A133" s="54" t="s">
        <v>562</v>
      </c>
      <c r="B133" s="59" t="s">
        <v>354</v>
      </c>
      <c r="C133" s="60"/>
      <c r="D133" s="55" t="s">
        <v>563</v>
      </c>
      <c r="E133" s="56"/>
      <c r="F133" s="56"/>
      <c r="G133" s="56"/>
      <c r="H133" s="100">
        <v>6962439.3799999999</v>
      </c>
      <c r="I133" s="100">
        <v>25322.41</v>
      </c>
      <c r="J133" s="100">
        <v>3612852.28</v>
      </c>
      <c r="K133" s="100">
        <v>10549969.25</v>
      </c>
      <c r="L133" s="57"/>
    </row>
    <row r="134" spans="1:12" x14ac:dyDescent="0.3">
      <c r="A134" s="54" t="s">
        <v>564</v>
      </c>
      <c r="B134" s="59" t="s">
        <v>354</v>
      </c>
      <c r="C134" s="60"/>
      <c r="D134" s="60"/>
      <c r="E134" s="55" t="s">
        <v>565</v>
      </c>
      <c r="F134" s="56"/>
      <c r="G134" s="56"/>
      <c r="H134" s="100">
        <v>6552810.4400000004</v>
      </c>
      <c r="I134" s="100">
        <v>0</v>
      </c>
      <c r="J134" s="100">
        <v>3610952.55</v>
      </c>
      <c r="K134" s="100">
        <v>10163762.99</v>
      </c>
      <c r="L134" s="57"/>
    </row>
    <row r="135" spans="1:12" x14ac:dyDescent="0.3">
      <c r="A135" s="54" t="s">
        <v>566</v>
      </c>
      <c r="B135" s="59" t="s">
        <v>354</v>
      </c>
      <c r="C135" s="60"/>
      <c r="D135" s="60"/>
      <c r="E135" s="60"/>
      <c r="F135" s="55" t="s">
        <v>565</v>
      </c>
      <c r="G135" s="56"/>
      <c r="H135" s="100">
        <v>6552810.4400000004</v>
      </c>
      <c r="I135" s="100">
        <v>0</v>
      </c>
      <c r="J135" s="100">
        <v>3610952.55</v>
      </c>
      <c r="K135" s="100">
        <v>10163762.99</v>
      </c>
      <c r="L135" s="57"/>
    </row>
    <row r="136" spans="1:12" x14ac:dyDescent="0.3">
      <c r="A136" s="61" t="s">
        <v>567</v>
      </c>
      <c r="B136" s="59" t="s">
        <v>354</v>
      </c>
      <c r="C136" s="60"/>
      <c r="D136" s="60"/>
      <c r="E136" s="60"/>
      <c r="F136" s="60"/>
      <c r="G136" s="62" t="s">
        <v>568</v>
      </c>
      <c r="H136" s="101">
        <v>6552810.4400000004</v>
      </c>
      <c r="I136" s="101">
        <v>0</v>
      </c>
      <c r="J136" s="101">
        <v>3610952.55</v>
      </c>
      <c r="K136" s="101">
        <v>10163762.99</v>
      </c>
      <c r="L136" s="64"/>
    </row>
    <row r="137" spans="1:12" x14ac:dyDescent="0.3">
      <c r="A137" s="65" t="s">
        <v>354</v>
      </c>
      <c r="B137" s="59" t="s">
        <v>354</v>
      </c>
      <c r="C137" s="60"/>
      <c r="D137" s="60"/>
      <c r="E137" s="60"/>
      <c r="F137" s="60"/>
      <c r="G137" s="66" t="s">
        <v>354</v>
      </c>
      <c r="H137" s="102"/>
      <c r="I137" s="102"/>
      <c r="J137" s="102"/>
      <c r="K137" s="102"/>
      <c r="L137" s="68"/>
    </row>
    <row r="138" spans="1:12" x14ac:dyDescent="0.3">
      <c r="A138" s="54" t="s">
        <v>569</v>
      </c>
      <c r="B138" s="59" t="s">
        <v>354</v>
      </c>
      <c r="C138" s="60"/>
      <c r="D138" s="60"/>
      <c r="E138" s="55" t="s">
        <v>570</v>
      </c>
      <c r="F138" s="56"/>
      <c r="G138" s="56"/>
      <c r="H138" s="100">
        <v>4680.21</v>
      </c>
      <c r="I138" s="100">
        <v>322.41000000000003</v>
      </c>
      <c r="J138" s="100">
        <v>0</v>
      </c>
      <c r="K138" s="100">
        <v>4357.8</v>
      </c>
      <c r="L138" s="57"/>
    </row>
    <row r="139" spans="1:12" x14ac:dyDescent="0.3">
      <c r="A139" s="54" t="s">
        <v>571</v>
      </c>
      <c r="B139" s="59" t="s">
        <v>354</v>
      </c>
      <c r="C139" s="60"/>
      <c r="D139" s="60"/>
      <c r="E139" s="60"/>
      <c r="F139" s="55" t="s">
        <v>570</v>
      </c>
      <c r="G139" s="56"/>
      <c r="H139" s="100">
        <v>4680.21</v>
      </c>
      <c r="I139" s="100">
        <v>322.41000000000003</v>
      </c>
      <c r="J139" s="100">
        <v>0</v>
      </c>
      <c r="K139" s="100">
        <v>4357.8</v>
      </c>
      <c r="L139" s="57"/>
    </row>
    <row r="140" spans="1:12" x14ac:dyDescent="0.3">
      <c r="A140" s="61" t="s">
        <v>572</v>
      </c>
      <c r="B140" s="59" t="s">
        <v>354</v>
      </c>
      <c r="C140" s="60"/>
      <c r="D140" s="60"/>
      <c r="E140" s="60"/>
      <c r="F140" s="60"/>
      <c r="G140" s="62" t="s">
        <v>573</v>
      </c>
      <c r="H140" s="101">
        <v>4680.21</v>
      </c>
      <c r="I140" s="101">
        <v>322.41000000000003</v>
      </c>
      <c r="J140" s="101">
        <v>0</v>
      </c>
      <c r="K140" s="101">
        <v>4357.8</v>
      </c>
      <c r="L140" s="64"/>
    </row>
    <row r="141" spans="1:12" x14ac:dyDescent="0.3">
      <c r="A141" s="65" t="s">
        <v>354</v>
      </c>
      <c r="B141" s="59" t="s">
        <v>354</v>
      </c>
      <c r="C141" s="60"/>
      <c r="D141" s="60"/>
      <c r="E141" s="60"/>
      <c r="F141" s="60"/>
      <c r="G141" s="66" t="s">
        <v>354</v>
      </c>
      <c r="H141" s="102"/>
      <c r="I141" s="102"/>
      <c r="J141" s="102"/>
      <c r="K141" s="102"/>
      <c r="L141" s="68"/>
    </row>
    <row r="142" spans="1:12" x14ac:dyDescent="0.3">
      <c r="A142" s="54" t="s">
        <v>574</v>
      </c>
      <c r="B142" s="59" t="s">
        <v>354</v>
      </c>
      <c r="C142" s="60"/>
      <c r="D142" s="60"/>
      <c r="E142" s="55" t="s">
        <v>575</v>
      </c>
      <c r="F142" s="56"/>
      <c r="G142" s="56"/>
      <c r="H142" s="100">
        <v>404948.73</v>
      </c>
      <c r="I142" s="100">
        <v>25000</v>
      </c>
      <c r="J142" s="100">
        <v>1899.73</v>
      </c>
      <c r="K142" s="100">
        <v>381848.46</v>
      </c>
      <c r="L142" s="57"/>
    </row>
    <row r="143" spans="1:12" x14ac:dyDescent="0.3">
      <c r="A143" s="54" t="s">
        <v>576</v>
      </c>
      <c r="B143" s="59" t="s">
        <v>354</v>
      </c>
      <c r="C143" s="60"/>
      <c r="D143" s="60"/>
      <c r="E143" s="60"/>
      <c r="F143" s="55" t="s">
        <v>575</v>
      </c>
      <c r="G143" s="56"/>
      <c r="H143" s="100">
        <v>404948.73</v>
      </c>
      <c r="I143" s="100">
        <v>25000</v>
      </c>
      <c r="J143" s="100">
        <v>1899.73</v>
      </c>
      <c r="K143" s="100">
        <v>381848.46</v>
      </c>
      <c r="L143" s="57"/>
    </row>
    <row r="144" spans="1:12" x14ac:dyDescent="0.3">
      <c r="A144" s="61" t="s">
        <v>577</v>
      </c>
      <c r="B144" s="59" t="s">
        <v>354</v>
      </c>
      <c r="C144" s="60"/>
      <c r="D144" s="60"/>
      <c r="E144" s="60"/>
      <c r="F144" s="60"/>
      <c r="G144" s="62" t="s">
        <v>578</v>
      </c>
      <c r="H144" s="101">
        <v>25000</v>
      </c>
      <c r="I144" s="101">
        <v>25000</v>
      </c>
      <c r="J144" s="101">
        <v>0</v>
      </c>
      <c r="K144" s="101">
        <v>0</v>
      </c>
      <c r="L144" s="64"/>
    </row>
    <row r="145" spans="1:12" x14ac:dyDescent="0.3">
      <c r="A145" s="61" t="s">
        <v>579</v>
      </c>
      <c r="B145" s="59" t="s">
        <v>354</v>
      </c>
      <c r="C145" s="60"/>
      <c r="D145" s="60"/>
      <c r="E145" s="60"/>
      <c r="F145" s="60"/>
      <c r="G145" s="62" t="s">
        <v>580</v>
      </c>
      <c r="H145" s="101">
        <v>379948.73</v>
      </c>
      <c r="I145" s="101">
        <v>0</v>
      </c>
      <c r="J145" s="101">
        <v>1899.73</v>
      </c>
      <c r="K145" s="101">
        <v>381848.46</v>
      </c>
      <c r="L145" s="64"/>
    </row>
    <row r="146" spans="1:12" x14ac:dyDescent="0.3">
      <c r="A146" s="54" t="s">
        <v>354</v>
      </c>
      <c r="B146" s="59" t="s">
        <v>354</v>
      </c>
      <c r="C146" s="60"/>
      <c r="D146" s="55" t="s">
        <v>354</v>
      </c>
      <c r="E146" s="56"/>
      <c r="F146" s="56"/>
      <c r="G146" s="56"/>
      <c r="H146" s="99"/>
      <c r="I146" s="99"/>
      <c r="J146" s="99"/>
      <c r="K146" s="99"/>
      <c r="L146" s="56"/>
    </row>
    <row r="147" spans="1:12" x14ac:dyDescent="0.3">
      <c r="A147" s="54" t="s">
        <v>58</v>
      </c>
      <c r="B147" s="55" t="s">
        <v>581</v>
      </c>
      <c r="C147" s="56"/>
      <c r="D147" s="56"/>
      <c r="E147" s="56"/>
      <c r="F147" s="56"/>
      <c r="G147" s="56"/>
      <c r="H147" s="100">
        <v>27587825.600000001</v>
      </c>
      <c r="I147" s="100">
        <v>8857405.5600000005</v>
      </c>
      <c r="J147" s="100">
        <v>3776883.83</v>
      </c>
      <c r="K147" s="100">
        <v>32668347.329999998</v>
      </c>
      <c r="L147" s="100">
        <f>I147-J147</f>
        <v>5080521.7300000004</v>
      </c>
    </row>
    <row r="148" spans="1:12" x14ac:dyDescent="0.3">
      <c r="A148" s="54" t="s">
        <v>582</v>
      </c>
      <c r="B148" s="58" t="s">
        <v>354</v>
      </c>
      <c r="C148" s="55" t="s">
        <v>583</v>
      </c>
      <c r="D148" s="56"/>
      <c r="E148" s="56"/>
      <c r="F148" s="56"/>
      <c r="G148" s="56"/>
      <c r="H148" s="100">
        <v>22132603.350000001</v>
      </c>
      <c r="I148" s="100">
        <v>7146718.7800000003</v>
      </c>
      <c r="J148" s="100">
        <v>3758678.25</v>
      </c>
      <c r="K148" s="100">
        <v>25520643.879999999</v>
      </c>
      <c r="L148" s="100"/>
    </row>
    <row r="149" spans="1:12" x14ac:dyDescent="0.3">
      <c r="A149" s="54" t="s">
        <v>584</v>
      </c>
      <c r="B149" s="59" t="s">
        <v>354</v>
      </c>
      <c r="C149" s="60"/>
      <c r="D149" s="55" t="s">
        <v>585</v>
      </c>
      <c r="E149" s="56"/>
      <c r="F149" s="56"/>
      <c r="G149" s="56"/>
      <c r="H149" s="100">
        <v>18802505.550000001</v>
      </c>
      <c r="I149" s="100">
        <v>6608000.9800000004</v>
      </c>
      <c r="J149" s="100">
        <v>3758678.22</v>
      </c>
      <c r="K149" s="100">
        <v>21651828.309999999</v>
      </c>
      <c r="L149" s="100"/>
    </row>
    <row r="150" spans="1:12" x14ac:dyDescent="0.3">
      <c r="A150" s="54" t="s">
        <v>586</v>
      </c>
      <c r="B150" s="59" t="s">
        <v>354</v>
      </c>
      <c r="C150" s="60"/>
      <c r="D150" s="60"/>
      <c r="E150" s="55" t="s">
        <v>587</v>
      </c>
      <c r="F150" s="56"/>
      <c r="G150" s="56"/>
      <c r="H150" s="100">
        <v>371721.96</v>
      </c>
      <c r="I150" s="100">
        <v>139322.13</v>
      </c>
      <c r="J150" s="100">
        <v>51080.73</v>
      </c>
      <c r="K150" s="100">
        <v>459963.36</v>
      </c>
      <c r="L150" s="100"/>
    </row>
    <row r="151" spans="1:12" x14ac:dyDescent="0.3">
      <c r="A151" s="54" t="s">
        <v>588</v>
      </c>
      <c r="B151" s="59" t="s">
        <v>354</v>
      </c>
      <c r="C151" s="60"/>
      <c r="D151" s="60"/>
      <c r="E151" s="60"/>
      <c r="F151" s="55" t="s">
        <v>589</v>
      </c>
      <c r="G151" s="56"/>
      <c r="H151" s="100">
        <v>80647.55</v>
      </c>
      <c r="I151" s="100">
        <v>54843.91</v>
      </c>
      <c r="J151" s="100">
        <v>12851.4</v>
      </c>
      <c r="K151" s="100">
        <v>122640.06</v>
      </c>
      <c r="L151" s="100">
        <f>I151-J151</f>
        <v>41992.51</v>
      </c>
    </row>
    <row r="152" spans="1:12" x14ac:dyDescent="0.3">
      <c r="A152" s="61" t="s">
        <v>590</v>
      </c>
      <c r="B152" s="59" t="s">
        <v>354</v>
      </c>
      <c r="C152" s="60"/>
      <c r="D152" s="60"/>
      <c r="E152" s="60"/>
      <c r="F152" s="60"/>
      <c r="G152" s="62" t="s">
        <v>591</v>
      </c>
      <c r="H152" s="101">
        <v>44528</v>
      </c>
      <c r="I152" s="101">
        <v>24288</v>
      </c>
      <c r="J152" s="101">
        <v>0</v>
      </c>
      <c r="K152" s="101">
        <v>68816</v>
      </c>
      <c r="L152" s="101"/>
    </row>
    <row r="153" spans="1:12" x14ac:dyDescent="0.3">
      <c r="A153" s="61" t="s">
        <v>592</v>
      </c>
      <c r="B153" s="59" t="s">
        <v>354</v>
      </c>
      <c r="C153" s="60"/>
      <c r="D153" s="60"/>
      <c r="E153" s="60"/>
      <c r="F153" s="60"/>
      <c r="G153" s="62" t="s">
        <v>593</v>
      </c>
      <c r="H153" s="101">
        <v>7329.81</v>
      </c>
      <c r="I153" s="101">
        <v>10994.72</v>
      </c>
      <c r="J153" s="101">
        <v>7329.81</v>
      </c>
      <c r="K153" s="101">
        <v>10994.72</v>
      </c>
      <c r="L153" s="101"/>
    </row>
    <row r="154" spans="1:12" x14ac:dyDescent="0.3">
      <c r="A154" s="61" t="s">
        <v>594</v>
      </c>
      <c r="B154" s="59" t="s">
        <v>354</v>
      </c>
      <c r="C154" s="60"/>
      <c r="D154" s="60"/>
      <c r="E154" s="60"/>
      <c r="F154" s="60"/>
      <c r="G154" s="62" t="s">
        <v>595</v>
      </c>
      <c r="H154" s="101">
        <v>5497.35</v>
      </c>
      <c r="I154" s="101">
        <v>8246.0300000000007</v>
      </c>
      <c r="J154" s="101">
        <v>5497.35</v>
      </c>
      <c r="K154" s="101">
        <v>8246.0300000000007</v>
      </c>
      <c r="L154" s="101"/>
    </row>
    <row r="155" spans="1:12" x14ac:dyDescent="0.3">
      <c r="A155" s="61" t="s">
        <v>596</v>
      </c>
      <c r="B155" s="59" t="s">
        <v>354</v>
      </c>
      <c r="C155" s="60"/>
      <c r="D155" s="60"/>
      <c r="E155" s="60"/>
      <c r="F155" s="60"/>
      <c r="G155" s="62" t="s">
        <v>597</v>
      </c>
      <c r="H155" s="101">
        <v>11935.38</v>
      </c>
      <c r="I155" s="101">
        <v>6510.21</v>
      </c>
      <c r="J155" s="101">
        <v>0</v>
      </c>
      <c r="K155" s="101">
        <v>18445.59</v>
      </c>
      <c r="L155" s="101"/>
    </row>
    <row r="156" spans="1:12" x14ac:dyDescent="0.3">
      <c r="A156" s="61" t="s">
        <v>598</v>
      </c>
      <c r="B156" s="59" t="s">
        <v>354</v>
      </c>
      <c r="C156" s="60"/>
      <c r="D156" s="60"/>
      <c r="E156" s="60"/>
      <c r="F156" s="60"/>
      <c r="G156" s="62" t="s">
        <v>599</v>
      </c>
      <c r="H156" s="101">
        <v>3562.24</v>
      </c>
      <c r="I156" s="101">
        <v>1943.04</v>
      </c>
      <c r="J156" s="101">
        <v>0</v>
      </c>
      <c r="K156" s="101">
        <v>5505.28</v>
      </c>
      <c r="L156" s="101"/>
    </row>
    <row r="157" spans="1:12" x14ac:dyDescent="0.3">
      <c r="A157" s="61" t="s">
        <v>600</v>
      </c>
      <c r="B157" s="59" t="s">
        <v>354</v>
      </c>
      <c r="C157" s="60"/>
      <c r="D157" s="60"/>
      <c r="E157" s="60"/>
      <c r="F157" s="60"/>
      <c r="G157" s="62" t="s">
        <v>601</v>
      </c>
      <c r="H157" s="101">
        <v>445.28</v>
      </c>
      <c r="I157" s="101">
        <v>242.88</v>
      </c>
      <c r="J157" s="101">
        <v>0</v>
      </c>
      <c r="K157" s="101">
        <v>688.16</v>
      </c>
      <c r="L157" s="101"/>
    </row>
    <row r="158" spans="1:12" x14ac:dyDescent="0.3">
      <c r="A158" s="61" t="s">
        <v>602</v>
      </c>
      <c r="B158" s="59" t="s">
        <v>354</v>
      </c>
      <c r="C158" s="60"/>
      <c r="D158" s="60"/>
      <c r="E158" s="60"/>
      <c r="F158" s="60"/>
      <c r="G158" s="62" t="s">
        <v>603</v>
      </c>
      <c r="H158" s="101">
        <v>5496.66</v>
      </c>
      <c r="I158" s="101">
        <v>1969.98</v>
      </c>
      <c r="J158" s="101">
        <v>24.24</v>
      </c>
      <c r="K158" s="101">
        <v>7442.4</v>
      </c>
      <c r="L158" s="101"/>
    </row>
    <row r="159" spans="1:12" x14ac:dyDescent="0.3">
      <c r="A159" s="61" t="s">
        <v>604</v>
      </c>
      <c r="B159" s="59" t="s">
        <v>354</v>
      </c>
      <c r="C159" s="60"/>
      <c r="D159" s="60"/>
      <c r="E159" s="60"/>
      <c r="F159" s="60"/>
      <c r="G159" s="62" t="s">
        <v>605</v>
      </c>
      <c r="H159" s="101">
        <v>13.79</v>
      </c>
      <c r="I159" s="101">
        <v>6.83</v>
      </c>
      <c r="J159" s="101">
        <v>0</v>
      </c>
      <c r="K159" s="101">
        <v>20.62</v>
      </c>
      <c r="L159" s="101"/>
    </row>
    <row r="160" spans="1:12" x14ac:dyDescent="0.3">
      <c r="A160" s="61" t="s">
        <v>606</v>
      </c>
      <c r="B160" s="59" t="s">
        <v>354</v>
      </c>
      <c r="C160" s="60"/>
      <c r="D160" s="60"/>
      <c r="E160" s="60"/>
      <c r="F160" s="60"/>
      <c r="G160" s="62" t="s">
        <v>607</v>
      </c>
      <c r="H160" s="101">
        <v>1839.04</v>
      </c>
      <c r="I160" s="101">
        <v>642.22</v>
      </c>
      <c r="J160" s="101">
        <v>0</v>
      </c>
      <c r="K160" s="101">
        <v>2481.2600000000002</v>
      </c>
      <c r="L160" s="101"/>
    </row>
    <row r="161" spans="1:12" x14ac:dyDescent="0.3">
      <c r="A161" s="65" t="s">
        <v>354</v>
      </c>
      <c r="B161" s="59" t="s">
        <v>354</v>
      </c>
      <c r="C161" s="60"/>
      <c r="D161" s="60"/>
      <c r="E161" s="60"/>
      <c r="F161" s="60"/>
      <c r="G161" s="66" t="s">
        <v>354</v>
      </c>
      <c r="H161" s="102"/>
      <c r="I161" s="102"/>
      <c r="J161" s="102"/>
      <c r="K161" s="102"/>
      <c r="L161" s="102"/>
    </row>
    <row r="162" spans="1:12" x14ac:dyDescent="0.3">
      <c r="A162" s="54" t="s">
        <v>610</v>
      </c>
      <c r="B162" s="59" t="s">
        <v>354</v>
      </c>
      <c r="C162" s="60"/>
      <c r="D162" s="60"/>
      <c r="E162" s="60"/>
      <c r="F162" s="55" t="s">
        <v>611</v>
      </c>
      <c r="G162" s="56"/>
      <c r="H162" s="100">
        <v>291074.40999999997</v>
      </c>
      <c r="I162" s="100">
        <v>84478.22</v>
      </c>
      <c r="J162" s="100">
        <v>38229.33</v>
      </c>
      <c r="K162" s="100">
        <v>337323.3</v>
      </c>
      <c r="L162" s="100">
        <f>I162-J162</f>
        <v>46248.89</v>
      </c>
    </row>
    <row r="163" spans="1:12" x14ac:dyDescent="0.3">
      <c r="A163" s="61" t="s">
        <v>612</v>
      </c>
      <c r="B163" s="59" t="s">
        <v>354</v>
      </c>
      <c r="C163" s="60"/>
      <c r="D163" s="60"/>
      <c r="E163" s="60"/>
      <c r="F163" s="60"/>
      <c r="G163" s="62" t="s">
        <v>591</v>
      </c>
      <c r="H163" s="101">
        <v>185465.67</v>
      </c>
      <c r="I163" s="101">
        <v>26378.9</v>
      </c>
      <c r="J163" s="101">
        <v>0</v>
      </c>
      <c r="K163" s="101">
        <v>211844.57</v>
      </c>
      <c r="L163" s="101"/>
    </row>
    <row r="164" spans="1:12" x14ac:dyDescent="0.3">
      <c r="A164" s="61" t="s">
        <v>613</v>
      </c>
      <c r="B164" s="59" t="s">
        <v>354</v>
      </c>
      <c r="C164" s="60"/>
      <c r="D164" s="60"/>
      <c r="E164" s="60"/>
      <c r="F164" s="60"/>
      <c r="G164" s="62" t="s">
        <v>593</v>
      </c>
      <c r="H164" s="101">
        <v>17509.39</v>
      </c>
      <c r="I164" s="101">
        <v>29388.560000000001</v>
      </c>
      <c r="J164" s="101">
        <v>21845.33</v>
      </c>
      <c r="K164" s="101">
        <v>25052.62</v>
      </c>
      <c r="L164" s="101"/>
    </row>
    <row r="165" spans="1:12" x14ac:dyDescent="0.3">
      <c r="A165" s="61" t="s">
        <v>614</v>
      </c>
      <c r="B165" s="59" t="s">
        <v>354</v>
      </c>
      <c r="C165" s="60"/>
      <c r="D165" s="60"/>
      <c r="E165" s="60"/>
      <c r="F165" s="60"/>
      <c r="G165" s="62" t="s">
        <v>595</v>
      </c>
      <c r="H165" s="101">
        <v>19771.46</v>
      </c>
      <c r="I165" s="101">
        <v>19480.52</v>
      </c>
      <c r="J165" s="101">
        <v>16384</v>
      </c>
      <c r="K165" s="101">
        <v>22867.98</v>
      </c>
      <c r="L165" s="101"/>
    </row>
    <row r="166" spans="1:12" x14ac:dyDescent="0.3">
      <c r="A166" s="61" t="s">
        <v>615</v>
      </c>
      <c r="B166" s="59" t="s">
        <v>354</v>
      </c>
      <c r="C166" s="60"/>
      <c r="D166" s="60"/>
      <c r="E166" s="60"/>
      <c r="F166" s="60"/>
      <c r="G166" s="62" t="s">
        <v>597</v>
      </c>
      <c r="H166" s="101">
        <v>44997.19</v>
      </c>
      <c r="I166" s="101">
        <v>6129.42</v>
      </c>
      <c r="J166" s="101">
        <v>0</v>
      </c>
      <c r="K166" s="101">
        <v>51126.61</v>
      </c>
      <c r="L166" s="101"/>
    </row>
    <row r="167" spans="1:12" x14ac:dyDescent="0.3">
      <c r="A167" s="61" t="s">
        <v>616</v>
      </c>
      <c r="B167" s="59" t="s">
        <v>354</v>
      </c>
      <c r="C167" s="60"/>
      <c r="D167" s="60"/>
      <c r="E167" s="60"/>
      <c r="F167" s="60"/>
      <c r="G167" s="62" t="s">
        <v>599</v>
      </c>
      <c r="H167" s="101">
        <v>17998.89</v>
      </c>
      <c r="I167" s="101">
        <v>2451.77</v>
      </c>
      <c r="J167" s="101">
        <v>0</v>
      </c>
      <c r="K167" s="101">
        <v>20450.66</v>
      </c>
      <c r="L167" s="101"/>
    </row>
    <row r="168" spans="1:12" x14ac:dyDescent="0.3">
      <c r="A168" s="61" t="s">
        <v>618</v>
      </c>
      <c r="B168" s="59" t="s">
        <v>354</v>
      </c>
      <c r="C168" s="60"/>
      <c r="D168" s="60"/>
      <c r="E168" s="60"/>
      <c r="F168" s="60"/>
      <c r="G168" s="62" t="s">
        <v>605</v>
      </c>
      <c r="H168" s="101">
        <v>56.14</v>
      </c>
      <c r="I168" s="101">
        <v>6.83</v>
      </c>
      <c r="J168" s="101">
        <v>0</v>
      </c>
      <c r="K168" s="101">
        <v>62.97</v>
      </c>
      <c r="L168" s="101"/>
    </row>
    <row r="169" spans="1:12" x14ac:dyDescent="0.3">
      <c r="A169" s="61" t="s">
        <v>619</v>
      </c>
      <c r="B169" s="59" t="s">
        <v>354</v>
      </c>
      <c r="C169" s="60"/>
      <c r="D169" s="60"/>
      <c r="E169" s="60"/>
      <c r="F169" s="60"/>
      <c r="G169" s="62" t="s">
        <v>607</v>
      </c>
      <c r="H169" s="101">
        <v>5275.67</v>
      </c>
      <c r="I169" s="101">
        <v>642.22</v>
      </c>
      <c r="J169" s="101">
        <v>0</v>
      </c>
      <c r="K169" s="101">
        <v>5917.89</v>
      </c>
      <c r="L169" s="101"/>
    </row>
    <row r="170" spans="1:12" x14ac:dyDescent="0.3">
      <c r="A170" s="65" t="s">
        <v>354</v>
      </c>
      <c r="B170" s="59" t="s">
        <v>354</v>
      </c>
      <c r="C170" s="60"/>
      <c r="D170" s="60"/>
      <c r="E170" s="60"/>
      <c r="F170" s="60"/>
      <c r="G170" s="66" t="s">
        <v>354</v>
      </c>
      <c r="H170" s="102"/>
      <c r="I170" s="102"/>
      <c r="J170" s="102"/>
      <c r="K170" s="102"/>
      <c r="L170" s="102"/>
    </row>
    <row r="171" spans="1:12" x14ac:dyDescent="0.3">
      <c r="A171" s="54" t="s">
        <v>621</v>
      </c>
      <c r="B171" s="59" t="s">
        <v>354</v>
      </c>
      <c r="C171" s="60"/>
      <c r="D171" s="60"/>
      <c r="E171" s="55" t="s">
        <v>622</v>
      </c>
      <c r="F171" s="56"/>
      <c r="G171" s="56"/>
      <c r="H171" s="100">
        <v>18142518.690000001</v>
      </c>
      <c r="I171" s="100">
        <v>6376825.8700000001</v>
      </c>
      <c r="J171" s="100">
        <v>3673199.85</v>
      </c>
      <c r="K171" s="100">
        <v>20846144.710000001</v>
      </c>
      <c r="L171" s="100"/>
    </row>
    <row r="172" spans="1:12" x14ac:dyDescent="0.3">
      <c r="A172" s="54" t="s">
        <v>623</v>
      </c>
      <c r="B172" s="59" t="s">
        <v>354</v>
      </c>
      <c r="C172" s="60"/>
      <c r="D172" s="60"/>
      <c r="E172" s="60"/>
      <c r="F172" s="55" t="s">
        <v>589</v>
      </c>
      <c r="G172" s="56"/>
      <c r="H172" s="100">
        <v>2318597.94</v>
      </c>
      <c r="I172" s="100">
        <v>864106.86</v>
      </c>
      <c r="J172" s="100">
        <v>496425.21</v>
      </c>
      <c r="K172" s="100">
        <v>2686279.59</v>
      </c>
      <c r="L172" s="100">
        <f>I172-J172</f>
        <v>367681.64999999997</v>
      </c>
    </row>
    <row r="173" spans="1:12" x14ac:dyDescent="0.3">
      <c r="A173" s="61" t="s">
        <v>624</v>
      </c>
      <c r="B173" s="59" t="s">
        <v>354</v>
      </c>
      <c r="C173" s="60"/>
      <c r="D173" s="60"/>
      <c r="E173" s="60"/>
      <c r="F173" s="60"/>
      <c r="G173" s="62" t="s">
        <v>591</v>
      </c>
      <c r="H173" s="101">
        <v>1165774.8700000001</v>
      </c>
      <c r="I173" s="101">
        <v>190063.69</v>
      </c>
      <c r="J173" s="101">
        <v>159.44999999999999</v>
      </c>
      <c r="K173" s="101">
        <v>1355679.11</v>
      </c>
      <c r="L173" s="101"/>
    </row>
    <row r="174" spans="1:12" x14ac:dyDescent="0.3">
      <c r="A174" s="61" t="s">
        <v>625</v>
      </c>
      <c r="B174" s="59" t="s">
        <v>354</v>
      </c>
      <c r="C174" s="60"/>
      <c r="D174" s="60"/>
      <c r="E174" s="60"/>
      <c r="F174" s="60"/>
      <c r="G174" s="62" t="s">
        <v>593</v>
      </c>
      <c r="H174" s="101">
        <v>184687.22</v>
      </c>
      <c r="I174" s="101">
        <v>383092.64</v>
      </c>
      <c r="J174" s="101">
        <v>355675.54</v>
      </c>
      <c r="K174" s="101">
        <v>212104.32000000001</v>
      </c>
      <c r="L174" s="101"/>
    </row>
    <row r="175" spans="1:12" x14ac:dyDescent="0.3">
      <c r="A175" s="61" t="s">
        <v>626</v>
      </c>
      <c r="B175" s="59" t="s">
        <v>354</v>
      </c>
      <c r="C175" s="60"/>
      <c r="D175" s="60"/>
      <c r="E175" s="60"/>
      <c r="F175" s="60"/>
      <c r="G175" s="62" t="s">
        <v>595</v>
      </c>
      <c r="H175" s="101">
        <v>137265.69</v>
      </c>
      <c r="I175" s="101">
        <v>153430.49</v>
      </c>
      <c r="J175" s="101">
        <v>129882.16</v>
      </c>
      <c r="K175" s="101">
        <v>160814.01999999999</v>
      </c>
      <c r="L175" s="101"/>
    </row>
    <row r="176" spans="1:12" x14ac:dyDescent="0.3">
      <c r="A176" s="61" t="s">
        <v>627</v>
      </c>
      <c r="B176" s="59" t="s">
        <v>354</v>
      </c>
      <c r="C176" s="60"/>
      <c r="D176" s="60"/>
      <c r="E176" s="60"/>
      <c r="F176" s="60"/>
      <c r="G176" s="62" t="s">
        <v>628</v>
      </c>
      <c r="H176" s="101">
        <v>23171.4</v>
      </c>
      <c r="I176" s="101">
        <v>0</v>
      </c>
      <c r="J176" s="101">
        <v>0</v>
      </c>
      <c r="K176" s="101">
        <v>23171.4</v>
      </c>
      <c r="L176" s="101"/>
    </row>
    <row r="177" spans="1:12" x14ac:dyDescent="0.3">
      <c r="A177" s="61" t="s">
        <v>629</v>
      </c>
      <c r="B177" s="59" t="s">
        <v>354</v>
      </c>
      <c r="C177" s="60"/>
      <c r="D177" s="60"/>
      <c r="E177" s="60"/>
      <c r="F177" s="60"/>
      <c r="G177" s="62" t="s">
        <v>597</v>
      </c>
      <c r="H177" s="101">
        <v>342817.86</v>
      </c>
      <c r="I177" s="101">
        <v>56967.99</v>
      </c>
      <c r="J177" s="101">
        <v>0</v>
      </c>
      <c r="K177" s="101">
        <v>399785.85</v>
      </c>
      <c r="L177" s="101"/>
    </row>
    <row r="178" spans="1:12" x14ac:dyDescent="0.3">
      <c r="A178" s="61" t="s">
        <v>630</v>
      </c>
      <c r="B178" s="59" t="s">
        <v>354</v>
      </c>
      <c r="C178" s="60"/>
      <c r="D178" s="60"/>
      <c r="E178" s="60"/>
      <c r="F178" s="60"/>
      <c r="G178" s="62" t="s">
        <v>599</v>
      </c>
      <c r="H178" s="101">
        <v>129923.74</v>
      </c>
      <c r="I178" s="101">
        <v>16980.05</v>
      </c>
      <c r="J178" s="101">
        <v>0</v>
      </c>
      <c r="K178" s="101">
        <v>146903.79</v>
      </c>
      <c r="L178" s="101"/>
    </row>
    <row r="179" spans="1:12" x14ac:dyDescent="0.3">
      <c r="A179" s="61" t="s">
        <v>631</v>
      </c>
      <c r="B179" s="59" t="s">
        <v>354</v>
      </c>
      <c r="C179" s="60"/>
      <c r="D179" s="60"/>
      <c r="E179" s="60"/>
      <c r="F179" s="60"/>
      <c r="G179" s="62" t="s">
        <v>601</v>
      </c>
      <c r="H179" s="101">
        <v>13110.71</v>
      </c>
      <c r="I179" s="101">
        <v>2120.12</v>
      </c>
      <c r="J179" s="101">
        <v>0</v>
      </c>
      <c r="K179" s="101">
        <v>15230.83</v>
      </c>
      <c r="L179" s="101"/>
    </row>
    <row r="180" spans="1:12" x14ac:dyDescent="0.3">
      <c r="A180" s="61" t="s">
        <v>632</v>
      </c>
      <c r="B180" s="59" t="s">
        <v>354</v>
      </c>
      <c r="C180" s="60"/>
      <c r="D180" s="60"/>
      <c r="E180" s="60"/>
      <c r="F180" s="60"/>
      <c r="G180" s="62" t="s">
        <v>603</v>
      </c>
      <c r="H180" s="101">
        <v>79797.16</v>
      </c>
      <c r="I180" s="101">
        <v>18605.189999999999</v>
      </c>
      <c r="J180" s="101">
        <v>5797.5</v>
      </c>
      <c r="K180" s="101">
        <v>92604.85</v>
      </c>
      <c r="L180" s="101"/>
    </row>
    <row r="181" spans="1:12" x14ac:dyDescent="0.3">
      <c r="A181" s="61" t="s">
        <v>633</v>
      </c>
      <c r="B181" s="59" t="s">
        <v>354</v>
      </c>
      <c r="C181" s="60"/>
      <c r="D181" s="60"/>
      <c r="E181" s="60"/>
      <c r="F181" s="60"/>
      <c r="G181" s="62" t="s">
        <v>605</v>
      </c>
      <c r="H181" s="101">
        <v>2275.75</v>
      </c>
      <c r="I181" s="101">
        <v>355.16</v>
      </c>
      <c r="J181" s="101">
        <v>0</v>
      </c>
      <c r="K181" s="101">
        <v>2630.91</v>
      </c>
      <c r="L181" s="101"/>
    </row>
    <row r="182" spans="1:12" x14ac:dyDescent="0.3">
      <c r="A182" s="61" t="s">
        <v>634</v>
      </c>
      <c r="B182" s="59" t="s">
        <v>354</v>
      </c>
      <c r="C182" s="60"/>
      <c r="D182" s="60"/>
      <c r="E182" s="60"/>
      <c r="F182" s="60"/>
      <c r="G182" s="62" t="s">
        <v>607</v>
      </c>
      <c r="H182" s="101">
        <v>189266.48</v>
      </c>
      <c r="I182" s="101">
        <v>31864.35</v>
      </c>
      <c r="J182" s="101">
        <v>525.45000000000005</v>
      </c>
      <c r="K182" s="101">
        <v>220605.38</v>
      </c>
      <c r="L182" s="101"/>
    </row>
    <row r="183" spans="1:12" x14ac:dyDescent="0.3">
      <c r="A183" s="61" t="s">
        <v>635</v>
      </c>
      <c r="B183" s="59" t="s">
        <v>354</v>
      </c>
      <c r="C183" s="60"/>
      <c r="D183" s="60"/>
      <c r="E183" s="60"/>
      <c r="F183" s="60"/>
      <c r="G183" s="62" t="s">
        <v>636</v>
      </c>
      <c r="H183" s="101">
        <v>44543.040000000001</v>
      </c>
      <c r="I183" s="101">
        <v>10111.34</v>
      </c>
      <c r="J183" s="101">
        <v>4385.1099999999997</v>
      </c>
      <c r="K183" s="101">
        <v>50269.27</v>
      </c>
      <c r="L183" s="101"/>
    </row>
    <row r="184" spans="1:12" x14ac:dyDescent="0.3">
      <c r="A184" s="61" t="s">
        <v>637</v>
      </c>
      <c r="B184" s="59" t="s">
        <v>354</v>
      </c>
      <c r="C184" s="60"/>
      <c r="D184" s="60"/>
      <c r="E184" s="60"/>
      <c r="F184" s="60"/>
      <c r="G184" s="62" t="s">
        <v>609</v>
      </c>
      <c r="H184" s="101">
        <v>5964.02</v>
      </c>
      <c r="I184" s="101">
        <v>515.84</v>
      </c>
      <c r="J184" s="101">
        <v>0</v>
      </c>
      <c r="K184" s="101">
        <v>6479.86</v>
      </c>
      <c r="L184" s="101"/>
    </row>
    <row r="185" spans="1:12" x14ac:dyDescent="0.3">
      <c r="A185" s="65" t="s">
        <v>354</v>
      </c>
      <c r="B185" s="59" t="s">
        <v>354</v>
      </c>
      <c r="C185" s="60"/>
      <c r="D185" s="60"/>
      <c r="E185" s="60"/>
      <c r="F185" s="60"/>
      <c r="G185" s="66" t="s">
        <v>354</v>
      </c>
      <c r="H185" s="102"/>
      <c r="I185" s="102"/>
      <c r="J185" s="102"/>
      <c r="K185" s="102"/>
      <c r="L185" s="102"/>
    </row>
    <row r="186" spans="1:12" x14ac:dyDescent="0.3">
      <c r="A186" s="54" t="s">
        <v>638</v>
      </c>
      <c r="B186" s="59" t="s">
        <v>354</v>
      </c>
      <c r="C186" s="60"/>
      <c r="D186" s="60"/>
      <c r="E186" s="60"/>
      <c r="F186" s="55" t="s">
        <v>611</v>
      </c>
      <c r="G186" s="56"/>
      <c r="H186" s="100">
        <v>15823920.75</v>
      </c>
      <c r="I186" s="100">
        <v>5512719.0099999998</v>
      </c>
      <c r="J186" s="100">
        <v>3176774.64</v>
      </c>
      <c r="K186" s="100">
        <v>18159865.120000001</v>
      </c>
      <c r="L186" s="100">
        <f>I186-J186</f>
        <v>2335944.3699999996</v>
      </c>
    </row>
    <row r="187" spans="1:12" x14ac:dyDescent="0.3">
      <c r="A187" s="61" t="s">
        <v>639</v>
      </c>
      <c r="B187" s="59" t="s">
        <v>354</v>
      </c>
      <c r="C187" s="60"/>
      <c r="D187" s="60"/>
      <c r="E187" s="60"/>
      <c r="F187" s="60"/>
      <c r="G187" s="62" t="s">
        <v>591</v>
      </c>
      <c r="H187" s="101">
        <v>7921701.9800000004</v>
      </c>
      <c r="I187" s="101">
        <v>1214120.8500000001</v>
      </c>
      <c r="J187" s="101">
        <v>9805.61</v>
      </c>
      <c r="K187" s="101">
        <v>9126017.2200000007</v>
      </c>
      <c r="L187" s="101"/>
    </row>
    <row r="188" spans="1:12" x14ac:dyDescent="0.3">
      <c r="A188" s="61" t="s">
        <v>640</v>
      </c>
      <c r="B188" s="59" t="s">
        <v>354</v>
      </c>
      <c r="C188" s="60"/>
      <c r="D188" s="60"/>
      <c r="E188" s="60"/>
      <c r="F188" s="60"/>
      <c r="G188" s="62" t="s">
        <v>593</v>
      </c>
      <c r="H188" s="101">
        <v>1466573.95</v>
      </c>
      <c r="I188" s="101">
        <v>2357911.59</v>
      </c>
      <c r="J188" s="101">
        <v>2169279.9700000002</v>
      </c>
      <c r="K188" s="101">
        <v>1655205.57</v>
      </c>
      <c r="L188" s="101"/>
    </row>
    <row r="189" spans="1:12" x14ac:dyDescent="0.3">
      <c r="A189" s="61" t="s">
        <v>641</v>
      </c>
      <c r="B189" s="59" t="s">
        <v>354</v>
      </c>
      <c r="C189" s="60"/>
      <c r="D189" s="60"/>
      <c r="E189" s="60"/>
      <c r="F189" s="60"/>
      <c r="G189" s="62" t="s">
        <v>595</v>
      </c>
      <c r="H189" s="101">
        <v>943511.05</v>
      </c>
      <c r="I189" s="101">
        <v>1069200.3999999999</v>
      </c>
      <c r="J189" s="101">
        <v>928239.09</v>
      </c>
      <c r="K189" s="101">
        <v>1084472.3600000001</v>
      </c>
      <c r="L189" s="101"/>
    </row>
    <row r="190" spans="1:12" x14ac:dyDescent="0.3">
      <c r="A190" s="61" t="s">
        <v>642</v>
      </c>
      <c r="B190" s="59" t="s">
        <v>354</v>
      </c>
      <c r="C190" s="60"/>
      <c r="D190" s="60"/>
      <c r="E190" s="60"/>
      <c r="F190" s="60"/>
      <c r="G190" s="62" t="s">
        <v>628</v>
      </c>
      <c r="H190" s="101">
        <v>40083.68</v>
      </c>
      <c r="I190" s="101">
        <v>0</v>
      </c>
      <c r="J190" s="101">
        <v>4194.91</v>
      </c>
      <c r="K190" s="101">
        <v>35888.769999999997</v>
      </c>
      <c r="L190" s="101"/>
    </row>
    <row r="191" spans="1:12" x14ac:dyDescent="0.3">
      <c r="A191" s="61" t="s">
        <v>643</v>
      </c>
      <c r="B191" s="59" t="s">
        <v>354</v>
      </c>
      <c r="C191" s="60"/>
      <c r="D191" s="60"/>
      <c r="E191" s="60"/>
      <c r="F191" s="60"/>
      <c r="G191" s="62" t="s">
        <v>644</v>
      </c>
      <c r="H191" s="101">
        <v>233.23</v>
      </c>
      <c r="I191" s="101">
        <v>495.61</v>
      </c>
      <c r="J191" s="101">
        <v>0</v>
      </c>
      <c r="K191" s="101">
        <v>728.84</v>
      </c>
      <c r="L191" s="101"/>
    </row>
    <row r="192" spans="1:12" x14ac:dyDescent="0.3">
      <c r="A192" s="61" t="s">
        <v>645</v>
      </c>
      <c r="B192" s="59" t="s">
        <v>354</v>
      </c>
      <c r="C192" s="60"/>
      <c r="D192" s="60"/>
      <c r="E192" s="60"/>
      <c r="F192" s="60"/>
      <c r="G192" s="62" t="s">
        <v>597</v>
      </c>
      <c r="H192" s="101">
        <v>2366989.27</v>
      </c>
      <c r="I192" s="101">
        <v>338977.06</v>
      </c>
      <c r="J192" s="101">
        <v>0</v>
      </c>
      <c r="K192" s="101">
        <v>2705966.33</v>
      </c>
      <c r="L192" s="101"/>
    </row>
    <row r="193" spans="1:12" x14ac:dyDescent="0.3">
      <c r="A193" s="61" t="s">
        <v>646</v>
      </c>
      <c r="B193" s="59" t="s">
        <v>354</v>
      </c>
      <c r="C193" s="60"/>
      <c r="D193" s="60"/>
      <c r="E193" s="60"/>
      <c r="F193" s="60"/>
      <c r="G193" s="62" t="s">
        <v>599</v>
      </c>
      <c r="H193" s="101">
        <v>788197.12</v>
      </c>
      <c r="I193" s="101">
        <v>101370.34</v>
      </c>
      <c r="J193" s="101">
        <v>0</v>
      </c>
      <c r="K193" s="101">
        <v>889567.46</v>
      </c>
      <c r="L193" s="101"/>
    </row>
    <row r="194" spans="1:12" x14ac:dyDescent="0.3">
      <c r="A194" s="61" t="s">
        <v>647</v>
      </c>
      <c r="B194" s="59" t="s">
        <v>354</v>
      </c>
      <c r="C194" s="60"/>
      <c r="D194" s="60"/>
      <c r="E194" s="60"/>
      <c r="F194" s="60"/>
      <c r="G194" s="62" t="s">
        <v>601</v>
      </c>
      <c r="H194" s="101">
        <v>88489.12</v>
      </c>
      <c r="I194" s="101">
        <v>12737.24</v>
      </c>
      <c r="J194" s="101">
        <v>0</v>
      </c>
      <c r="K194" s="101">
        <v>101226.36</v>
      </c>
      <c r="L194" s="101"/>
    </row>
    <row r="195" spans="1:12" x14ac:dyDescent="0.3">
      <c r="A195" s="61" t="s">
        <v>648</v>
      </c>
      <c r="B195" s="59" t="s">
        <v>354</v>
      </c>
      <c r="C195" s="60"/>
      <c r="D195" s="60"/>
      <c r="E195" s="60"/>
      <c r="F195" s="60"/>
      <c r="G195" s="62" t="s">
        <v>603</v>
      </c>
      <c r="H195" s="101">
        <v>677765.1</v>
      </c>
      <c r="I195" s="101">
        <v>140212.73000000001</v>
      </c>
      <c r="J195" s="101">
        <v>42207.73</v>
      </c>
      <c r="K195" s="101">
        <v>775770.1</v>
      </c>
      <c r="L195" s="101"/>
    </row>
    <row r="196" spans="1:12" x14ac:dyDescent="0.3">
      <c r="A196" s="61" t="s">
        <v>649</v>
      </c>
      <c r="B196" s="59" t="s">
        <v>354</v>
      </c>
      <c r="C196" s="60"/>
      <c r="D196" s="60"/>
      <c r="E196" s="60"/>
      <c r="F196" s="60"/>
      <c r="G196" s="62" t="s">
        <v>605</v>
      </c>
      <c r="H196" s="101">
        <v>25542.05</v>
      </c>
      <c r="I196" s="101">
        <v>3048.77</v>
      </c>
      <c r="J196" s="101">
        <v>0.1</v>
      </c>
      <c r="K196" s="101">
        <v>28590.720000000001</v>
      </c>
      <c r="L196" s="101"/>
    </row>
    <row r="197" spans="1:12" x14ac:dyDescent="0.3">
      <c r="A197" s="61" t="s">
        <v>650</v>
      </c>
      <c r="B197" s="59" t="s">
        <v>354</v>
      </c>
      <c r="C197" s="60"/>
      <c r="D197" s="60"/>
      <c r="E197" s="60"/>
      <c r="F197" s="60"/>
      <c r="G197" s="62" t="s">
        <v>607</v>
      </c>
      <c r="H197" s="101">
        <v>1314200.1399999999</v>
      </c>
      <c r="I197" s="101">
        <v>221403.8</v>
      </c>
      <c r="J197" s="101">
        <v>218.94</v>
      </c>
      <c r="K197" s="101">
        <v>1535385</v>
      </c>
      <c r="L197" s="101"/>
    </row>
    <row r="198" spans="1:12" x14ac:dyDescent="0.3">
      <c r="A198" s="61" t="s">
        <v>651</v>
      </c>
      <c r="B198" s="59" t="s">
        <v>354</v>
      </c>
      <c r="C198" s="60"/>
      <c r="D198" s="60"/>
      <c r="E198" s="60"/>
      <c r="F198" s="60"/>
      <c r="G198" s="62" t="s">
        <v>636</v>
      </c>
      <c r="H198" s="101">
        <v>180360.38</v>
      </c>
      <c r="I198" s="101">
        <v>50783.42</v>
      </c>
      <c r="J198" s="101">
        <v>22828.29</v>
      </c>
      <c r="K198" s="101">
        <v>208315.51</v>
      </c>
      <c r="L198" s="101"/>
    </row>
    <row r="199" spans="1:12" x14ac:dyDescent="0.3">
      <c r="A199" s="61" t="s">
        <v>652</v>
      </c>
      <c r="B199" s="59" t="s">
        <v>354</v>
      </c>
      <c r="C199" s="60"/>
      <c r="D199" s="60"/>
      <c r="E199" s="60"/>
      <c r="F199" s="60"/>
      <c r="G199" s="62" t="s">
        <v>609</v>
      </c>
      <c r="H199" s="101">
        <v>10273.68</v>
      </c>
      <c r="I199" s="101">
        <v>2457.1999999999998</v>
      </c>
      <c r="J199" s="101">
        <v>0</v>
      </c>
      <c r="K199" s="101">
        <v>12730.88</v>
      </c>
      <c r="L199" s="101"/>
    </row>
    <row r="200" spans="1:12" x14ac:dyDescent="0.3">
      <c r="A200" s="65" t="s">
        <v>354</v>
      </c>
      <c r="B200" s="59" t="s">
        <v>354</v>
      </c>
      <c r="C200" s="60"/>
      <c r="D200" s="60"/>
      <c r="E200" s="60"/>
      <c r="F200" s="60"/>
      <c r="G200" s="66" t="s">
        <v>354</v>
      </c>
      <c r="H200" s="102"/>
      <c r="I200" s="102"/>
      <c r="J200" s="102"/>
      <c r="K200" s="102"/>
      <c r="L200" s="102"/>
    </row>
    <row r="201" spans="1:12" x14ac:dyDescent="0.3">
      <c r="A201" s="54" t="s">
        <v>653</v>
      </c>
      <c r="B201" s="59" t="s">
        <v>354</v>
      </c>
      <c r="C201" s="60"/>
      <c r="D201" s="60"/>
      <c r="E201" s="55" t="s">
        <v>654</v>
      </c>
      <c r="F201" s="56"/>
      <c r="G201" s="56"/>
      <c r="H201" s="100">
        <v>9649.51</v>
      </c>
      <c r="I201" s="100">
        <v>381.34</v>
      </c>
      <c r="J201" s="100">
        <v>0</v>
      </c>
      <c r="K201" s="100">
        <v>10030.85</v>
      </c>
      <c r="L201" s="100"/>
    </row>
    <row r="202" spans="1:12" x14ac:dyDescent="0.3">
      <c r="A202" s="54" t="s">
        <v>655</v>
      </c>
      <c r="B202" s="59" t="s">
        <v>354</v>
      </c>
      <c r="C202" s="60"/>
      <c r="D202" s="60"/>
      <c r="E202" s="60"/>
      <c r="F202" s="55" t="s">
        <v>589</v>
      </c>
      <c r="G202" s="56"/>
      <c r="H202" s="100">
        <v>9649.51</v>
      </c>
      <c r="I202" s="100">
        <v>381.34</v>
      </c>
      <c r="J202" s="100">
        <v>0</v>
      </c>
      <c r="K202" s="100">
        <v>10030.85</v>
      </c>
      <c r="L202" s="100">
        <f>I202-J202</f>
        <v>381.34</v>
      </c>
    </row>
    <row r="203" spans="1:12" x14ac:dyDescent="0.3">
      <c r="A203" s="61" t="s">
        <v>656</v>
      </c>
      <c r="B203" s="59" t="s">
        <v>354</v>
      </c>
      <c r="C203" s="60"/>
      <c r="D203" s="60"/>
      <c r="E203" s="60"/>
      <c r="F203" s="60"/>
      <c r="G203" s="62" t="s">
        <v>605</v>
      </c>
      <c r="H203" s="101">
        <v>47.81</v>
      </c>
      <c r="I203" s="101">
        <v>0</v>
      </c>
      <c r="J203" s="101">
        <v>0</v>
      </c>
      <c r="K203" s="101">
        <v>47.81</v>
      </c>
      <c r="L203" s="101"/>
    </row>
    <row r="204" spans="1:12" x14ac:dyDescent="0.3">
      <c r="A204" s="61" t="s">
        <v>657</v>
      </c>
      <c r="B204" s="59" t="s">
        <v>354</v>
      </c>
      <c r="C204" s="60"/>
      <c r="D204" s="60"/>
      <c r="E204" s="60"/>
      <c r="F204" s="60"/>
      <c r="G204" s="62" t="s">
        <v>636</v>
      </c>
      <c r="H204" s="101">
        <v>1960.38</v>
      </c>
      <c r="I204" s="101">
        <v>0</v>
      </c>
      <c r="J204" s="101">
        <v>0</v>
      </c>
      <c r="K204" s="101">
        <v>1960.38</v>
      </c>
      <c r="L204" s="101"/>
    </row>
    <row r="205" spans="1:12" x14ac:dyDescent="0.3">
      <c r="A205" s="61" t="s">
        <v>658</v>
      </c>
      <c r="B205" s="59" t="s">
        <v>354</v>
      </c>
      <c r="C205" s="60"/>
      <c r="D205" s="60"/>
      <c r="E205" s="60"/>
      <c r="F205" s="60"/>
      <c r="G205" s="62" t="s">
        <v>659</v>
      </c>
      <c r="H205" s="101">
        <v>7641.32</v>
      </c>
      <c r="I205" s="101">
        <v>381.34</v>
      </c>
      <c r="J205" s="101">
        <v>0</v>
      </c>
      <c r="K205" s="101">
        <v>8022.66</v>
      </c>
      <c r="L205" s="101"/>
    </row>
    <row r="206" spans="1:12" x14ac:dyDescent="0.3">
      <c r="A206" s="61"/>
      <c r="B206" s="59"/>
      <c r="C206" s="60"/>
      <c r="D206" s="60"/>
      <c r="E206" s="60"/>
      <c r="F206" s="60"/>
      <c r="G206" s="62"/>
      <c r="H206" s="101"/>
      <c r="I206" s="101"/>
      <c r="J206" s="101"/>
      <c r="K206" s="101"/>
      <c r="L206" s="101"/>
    </row>
    <row r="207" spans="1:12" x14ac:dyDescent="0.3">
      <c r="A207" s="54" t="s">
        <v>660</v>
      </c>
      <c r="B207" s="59" t="s">
        <v>354</v>
      </c>
      <c r="C207" s="60"/>
      <c r="D207" s="60"/>
      <c r="E207" s="55" t="s">
        <v>661</v>
      </c>
      <c r="F207" s="56"/>
      <c r="G207" s="56"/>
      <c r="H207" s="100">
        <v>278615.39</v>
      </c>
      <c r="I207" s="100">
        <v>91471.64</v>
      </c>
      <c r="J207" s="100">
        <v>34397.64</v>
      </c>
      <c r="K207" s="100">
        <v>335689.39</v>
      </c>
      <c r="L207" s="100"/>
    </row>
    <row r="208" spans="1:12" x14ac:dyDescent="0.3">
      <c r="A208" s="54" t="s">
        <v>662</v>
      </c>
      <c r="B208" s="59" t="s">
        <v>354</v>
      </c>
      <c r="C208" s="60"/>
      <c r="D208" s="60"/>
      <c r="E208" s="60"/>
      <c r="F208" s="55" t="s">
        <v>611</v>
      </c>
      <c r="G208" s="56"/>
      <c r="H208" s="100">
        <v>278615.39</v>
      </c>
      <c r="I208" s="100">
        <v>91471.64</v>
      </c>
      <c r="J208" s="100">
        <v>34397.64</v>
      </c>
      <c r="K208" s="100">
        <v>335689.39</v>
      </c>
      <c r="L208" s="100">
        <f>I208-J208</f>
        <v>57074</v>
      </c>
    </row>
    <row r="209" spans="1:12" x14ac:dyDescent="0.3">
      <c r="A209" s="61" t="s">
        <v>663</v>
      </c>
      <c r="B209" s="59" t="s">
        <v>354</v>
      </c>
      <c r="C209" s="60"/>
      <c r="D209" s="60"/>
      <c r="E209" s="60"/>
      <c r="F209" s="60"/>
      <c r="G209" s="62" t="s">
        <v>591</v>
      </c>
      <c r="H209" s="101">
        <v>119806.39999999999</v>
      </c>
      <c r="I209" s="101">
        <v>24520.5</v>
      </c>
      <c r="J209" s="101">
        <v>5</v>
      </c>
      <c r="K209" s="101">
        <v>144321.9</v>
      </c>
      <c r="L209" s="101"/>
    </row>
    <row r="210" spans="1:12" x14ac:dyDescent="0.3">
      <c r="A210" s="61" t="s">
        <v>664</v>
      </c>
      <c r="B210" s="59" t="s">
        <v>354</v>
      </c>
      <c r="C210" s="60"/>
      <c r="D210" s="60"/>
      <c r="E210" s="60"/>
      <c r="F210" s="60"/>
      <c r="G210" s="62" t="s">
        <v>593</v>
      </c>
      <c r="H210" s="101">
        <v>9754.35</v>
      </c>
      <c r="I210" s="101">
        <v>22940.26</v>
      </c>
      <c r="J210" s="101">
        <v>19388.259999999998</v>
      </c>
      <c r="K210" s="101">
        <v>13306.35</v>
      </c>
      <c r="L210" s="101"/>
    </row>
    <row r="211" spans="1:12" x14ac:dyDescent="0.3">
      <c r="A211" s="61" t="s">
        <v>665</v>
      </c>
      <c r="B211" s="59" t="s">
        <v>354</v>
      </c>
      <c r="C211" s="60"/>
      <c r="D211" s="60"/>
      <c r="E211" s="60"/>
      <c r="F211" s="60"/>
      <c r="G211" s="62" t="s">
        <v>595</v>
      </c>
      <c r="H211" s="101">
        <v>13331.1</v>
      </c>
      <c r="I211" s="101">
        <v>15207.02</v>
      </c>
      <c r="J211" s="101">
        <v>12431.99</v>
      </c>
      <c r="K211" s="101">
        <v>16106.13</v>
      </c>
      <c r="L211" s="101"/>
    </row>
    <row r="212" spans="1:12" x14ac:dyDescent="0.3">
      <c r="A212" s="61" t="s">
        <v>666</v>
      </c>
      <c r="B212" s="59" t="s">
        <v>354</v>
      </c>
      <c r="C212" s="60"/>
      <c r="D212" s="60"/>
      <c r="E212" s="60"/>
      <c r="F212" s="60"/>
      <c r="G212" s="62" t="s">
        <v>628</v>
      </c>
      <c r="H212" s="101">
        <v>3432.86</v>
      </c>
      <c r="I212" s="101">
        <v>0</v>
      </c>
      <c r="J212" s="101">
        <v>0</v>
      </c>
      <c r="K212" s="101">
        <v>3432.86</v>
      </c>
      <c r="L212" s="101"/>
    </row>
    <row r="213" spans="1:12" x14ac:dyDescent="0.3">
      <c r="A213" s="61" t="s">
        <v>667</v>
      </c>
      <c r="B213" s="59" t="s">
        <v>354</v>
      </c>
      <c r="C213" s="60"/>
      <c r="D213" s="60"/>
      <c r="E213" s="60"/>
      <c r="F213" s="60"/>
      <c r="G213" s="62" t="s">
        <v>597</v>
      </c>
      <c r="H213" s="101">
        <v>32343.99</v>
      </c>
      <c r="I213" s="101">
        <v>6572.37</v>
      </c>
      <c r="J213" s="101">
        <v>0</v>
      </c>
      <c r="K213" s="101">
        <v>38916.36</v>
      </c>
      <c r="L213" s="101"/>
    </row>
    <row r="214" spans="1:12" x14ac:dyDescent="0.3">
      <c r="A214" s="61" t="s">
        <v>668</v>
      </c>
      <c r="B214" s="59" t="s">
        <v>354</v>
      </c>
      <c r="C214" s="60"/>
      <c r="D214" s="60"/>
      <c r="E214" s="60"/>
      <c r="F214" s="60"/>
      <c r="G214" s="62" t="s">
        <v>599</v>
      </c>
      <c r="H214" s="101">
        <v>11980.88</v>
      </c>
      <c r="I214" s="101">
        <v>1961.75</v>
      </c>
      <c r="J214" s="101">
        <v>0</v>
      </c>
      <c r="K214" s="101">
        <v>13942.63</v>
      </c>
      <c r="L214" s="101"/>
    </row>
    <row r="215" spans="1:12" x14ac:dyDescent="0.3">
      <c r="A215" s="61" t="s">
        <v>669</v>
      </c>
      <c r="B215" s="59" t="s">
        <v>354</v>
      </c>
      <c r="C215" s="60"/>
      <c r="D215" s="60"/>
      <c r="E215" s="60"/>
      <c r="F215" s="60"/>
      <c r="G215" s="62" t="s">
        <v>601</v>
      </c>
      <c r="H215" s="101">
        <v>1206.92</v>
      </c>
      <c r="I215" s="101">
        <v>245.25</v>
      </c>
      <c r="J215" s="101">
        <v>0</v>
      </c>
      <c r="K215" s="101">
        <v>1452.17</v>
      </c>
      <c r="L215" s="101"/>
    </row>
    <row r="216" spans="1:12" x14ac:dyDescent="0.3">
      <c r="A216" s="61" t="s">
        <v>670</v>
      </c>
      <c r="B216" s="59" t="s">
        <v>354</v>
      </c>
      <c r="C216" s="60"/>
      <c r="D216" s="60"/>
      <c r="E216" s="60"/>
      <c r="F216" s="60"/>
      <c r="G216" s="62" t="s">
        <v>603</v>
      </c>
      <c r="H216" s="101">
        <v>20417.72</v>
      </c>
      <c r="I216" s="101">
        <v>6838.67</v>
      </c>
      <c r="J216" s="101">
        <v>1630.79</v>
      </c>
      <c r="K216" s="101">
        <v>25625.599999999999</v>
      </c>
      <c r="L216" s="101"/>
    </row>
    <row r="217" spans="1:12" x14ac:dyDescent="0.3">
      <c r="A217" s="61" t="s">
        <v>671</v>
      </c>
      <c r="B217" s="59" t="s">
        <v>354</v>
      </c>
      <c r="C217" s="60"/>
      <c r="D217" s="60"/>
      <c r="E217" s="60"/>
      <c r="F217" s="60"/>
      <c r="G217" s="62" t="s">
        <v>605</v>
      </c>
      <c r="H217" s="101">
        <v>1101.54</v>
      </c>
      <c r="I217" s="101">
        <v>213.5</v>
      </c>
      <c r="J217" s="101">
        <v>0</v>
      </c>
      <c r="K217" s="101">
        <v>1315.04</v>
      </c>
      <c r="L217" s="101"/>
    </row>
    <row r="218" spans="1:12" x14ac:dyDescent="0.3">
      <c r="A218" s="61" t="s">
        <v>672</v>
      </c>
      <c r="B218" s="59" t="s">
        <v>354</v>
      </c>
      <c r="C218" s="60"/>
      <c r="D218" s="60"/>
      <c r="E218" s="60"/>
      <c r="F218" s="60"/>
      <c r="G218" s="62" t="s">
        <v>607</v>
      </c>
      <c r="H218" s="101">
        <v>44609.03</v>
      </c>
      <c r="I218" s="101">
        <v>8492.89</v>
      </c>
      <c r="J218" s="101">
        <v>0</v>
      </c>
      <c r="K218" s="101">
        <v>53101.919999999998</v>
      </c>
      <c r="L218" s="101"/>
    </row>
    <row r="219" spans="1:12" x14ac:dyDescent="0.3">
      <c r="A219" s="61" t="s">
        <v>673</v>
      </c>
      <c r="B219" s="59" t="s">
        <v>354</v>
      </c>
      <c r="C219" s="60"/>
      <c r="D219" s="60"/>
      <c r="E219" s="60"/>
      <c r="F219" s="60"/>
      <c r="G219" s="62" t="s">
        <v>636</v>
      </c>
      <c r="H219" s="101">
        <v>20630.599999999999</v>
      </c>
      <c r="I219" s="101">
        <v>4479.43</v>
      </c>
      <c r="J219" s="101">
        <v>941.6</v>
      </c>
      <c r="K219" s="101">
        <v>24168.43</v>
      </c>
      <c r="L219" s="101"/>
    </row>
    <row r="220" spans="1:12" x14ac:dyDescent="0.3">
      <c r="A220" s="65" t="s">
        <v>354</v>
      </c>
      <c r="B220" s="59" t="s">
        <v>354</v>
      </c>
      <c r="C220" s="60"/>
      <c r="D220" s="60"/>
      <c r="E220" s="60"/>
      <c r="F220" s="60"/>
      <c r="G220" s="66" t="s">
        <v>354</v>
      </c>
      <c r="H220" s="102"/>
      <c r="I220" s="102"/>
      <c r="J220" s="102"/>
      <c r="K220" s="102"/>
      <c r="L220" s="102"/>
    </row>
    <row r="221" spans="1:12" x14ac:dyDescent="0.3">
      <c r="A221" s="54" t="s">
        <v>675</v>
      </c>
      <c r="B221" s="59" t="s">
        <v>354</v>
      </c>
      <c r="C221" s="60"/>
      <c r="D221" s="55" t="s">
        <v>676</v>
      </c>
      <c r="E221" s="56"/>
      <c r="F221" s="56"/>
      <c r="G221" s="56"/>
      <c r="H221" s="100">
        <v>3330097.8</v>
      </c>
      <c r="I221" s="100">
        <v>538717.80000000005</v>
      </c>
      <c r="J221" s="100">
        <v>0.03</v>
      </c>
      <c r="K221" s="100">
        <v>3868815.57</v>
      </c>
      <c r="L221" s="100">
        <f>I221-J221</f>
        <v>538717.77</v>
      </c>
    </row>
    <row r="222" spans="1:12" x14ac:dyDescent="0.3">
      <c r="A222" s="54" t="s">
        <v>677</v>
      </c>
      <c r="B222" s="59" t="s">
        <v>354</v>
      </c>
      <c r="C222" s="60"/>
      <c r="D222" s="60"/>
      <c r="E222" s="55" t="s">
        <v>676</v>
      </c>
      <c r="F222" s="56"/>
      <c r="G222" s="56"/>
      <c r="H222" s="100">
        <v>3330097.8</v>
      </c>
      <c r="I222" s="100">
        <v>538717.80000000005</v>
      </c>
      <c r="J222" s="100">
        <v>0.03</v>
      </c>
      <c r="K222" s="100">
        <v>3868815.57</v>
      </c>
      <c r="L222" s="100"/>
    </row>
    <row r="223" spans="1:12" x14ac:dyDescent="0.3">
      <c r="A223" s="54" t="s">
        <v>678</v>
      </c>
      <c r="B223" s="59" t="s">
        <v>354</v>
      </c>
      <c r="C223" s="60"/>
      <c r="D223" s="60"/>
      <c r="E223" s="60"/>
      <c r="F223" s="55" t="s">
        <v>676</v>
      </c>
      <c r="G223" s="56"/>
      <c r="H223" s="100">
        <v>3330097.8</v>
      </c>
      <c r="I223" s="100">
        <v>538717.80000000005</v>
      </c>
      <c r="J223" s="100">
        <v>0.03</v>
      </c>
      <c r="K223" s="100">
        <v>3868815.57</v>
      </c>
      <c r="L223" s="100"/>
    </row>
    <row r="224" spans="1:12" x14ac:dyDescent="0.3">
      <c r="A224" s="61" t="s">
        <v>679</v>
      </c>
      <c r="B224" s="59" t="s">
        <v>354</v>
      </c>
      <c r="C224" s="60"/>
      <c r="D224" s="60"/>
      <c r="E224" s="60"/>
      <c r="F224" s="60"/>
      <c r="G224" s="62" t="s">
        <v>680</v>
      </c>
      <c r="H224" s="101">
        <v>117751.2</v>
      </c>
      <c r="I224" s="101">
        <v>16821.599999999999</v>
      </c>
      <c r="J224" s="101">
        <v>0</v>
      </c>
      <c r="K224" s="101">
        <v>134572.79999999999</v>
      </c>
      <c r="L224" s="101">
        <f t="shared" ref="L224:L232" si="0">I224-J224</f>
        <v>16821.599999999999</v>
      </c>
    </row>
    <row r="225" spans="1:12" x14ac:dyDescent="0.3">
      <c r="A225" s="61" t="s">
        <v>681</v>
      </c>
      <c r="B225" s="59" t="s">
        <v>354</v>
      </c>
      <c r="C225" s="60"/>
      <c r="D225" s="60"/>
      <c r="E225" s="60"/>
      <c r="F225" s="60"/>
      <c r="G225" s="62" t="s">
        <v>682</v>
      </c>
      <c r="H225" s="101">
        <v>41160</v>
      </c>
      <c r="I225" s="101">
        <v>5880</v>
      </c>
      <c r="J225" s="101">
        <v>0</v>
      </c>
      <c r="K225" s="101">
        <v>47040</v>
      </c>
      <c r="L225" s="101">
        <f t="shared" si="0"/>
        <v>5880</v>
      </c>
    </row>
    <row r="226" spans="1:12" x14ac:dyDescent="0.3">
      <c r="A226" s="61" t="s">
        <v>683</v>
      </c>
      <c r="B226" s="59" t="s">
        <v>354</v>
      </c>
      <c r="C226" s="60"/>
      <c r="D226" s="60"/>
      <c r="E226" s="60"/>
      <c r="F226" s="60"/>
      <c r="G226" s="62" t="s">
        <v>684</v>
      </c>
      <c r="H226" s="101">
        <v>8862.9699999999993</v>
      </c>
      <c r="I226" s="101">
        <v>68571.429999999993</v>
      </c>
      <c r="J226" s="101">
        <v>0</v>
      </c>
      <c r="K226" s="101">
        <v>77434.399999999994</v>
      </c>
      <c r="L226" s="101">
        <f t="shared" si="0"/>
        <v>68571.429999999993</v>
      </c>
    </row>
    <row r="227" spans="1:12" x14ac:dyDescent="0.3">
      <c r="A227" s="61" t="s">
        <v>685</v>
      </c>
      <c r="B227" s="59" t="s">
        <v>354</v>
      </c>
      <c r="C227" s="60"/>
      <c r="D227" s="60"/>
      <c r="E227" s="60"/>
      <c r="F227" s="60"/>
      <c r="G227" s="62" t="s">
        <v>686</v>
      </c>
      <c r="H227" s="101">
        <v>19792.22</v>
      </c>
      <c r="I227" s="101">
        <v>3298.99</v>
      </c>
      <c r="J227" s="101">
        <v>0</v>
      </c>
      <c r="K227" s="101">
        <v>23091.21</v>
      </c>
      <c r="L227" s="101">
        <f t="shared" si="0"/>
        <v>3298.99</v>
      </c>
    </row>
    <row r="228" spans="1:12" x14ac:dyDescent="0.3">
      <c r="A228" s="61" t="s">
        <v>687</v>
      </c>
      <c r="B228" s="59" t="s">
        <v>354</v>
      </c>
      <c r="C228" s="60"/>
      <c r="D228" s="60"/>
      <c r="E228" s="60"/>
      <c r="F228" s="60"/>
      <c r="G228" s="62" t="s">
        <v>688</v>
      </c>
      <c r="H228" s="101">
        <v>1142903.24</v>
      </c>
      <c r="I228" s="101">
        <v>164967.32</v>
      </c>
      <c r="J228" s="101">
        <v>0</v>
      </c>
      <c r="K228" s="101">
        <v>1307870.56</v>
      </c>
      <c r="L228" s="101">
        <f t="shared" si="0"/>
        <v>164967.32</v>
      </c>
    </row>
    <row r="229" spans="1:12" x14ac:dyDescent="0.3">
      <c r="A229" s="61" t="s">
        <v>689</v>
      </c>
      <c r="B229" s="59" t="s">
        <v>354</v>
      </c>
      <c r="C229" s="60"/>
      <c r="D229" s="60"/>
      <c r="E229" s="60"/>
      <c r="F229" s="60"/>
      <c r="G229" s="62" t="s">
        <v>690</v>
      </c>
      <c r="H229" s="101">
        <v>30045.200000000001</v>
      </c>
      <c r="I229" s="101">
        <v>8395.64</v>
      </c>
      <c r="J229" s="101">
        <v>0</v>
      </c>
      <c r="K229" s="101">
        <v>38440.839999999997</v>
      </c>
      <c r="L229" s="101">
        <f t="shared" si="0"/>
        <v>8395.64</v>
      </c>
    </row>
    <row r="230" spans="1:12" x14ac:dyDescent="0.3">
      <c r="A230" s="61" t="s">
        <v>691</v>
      </c>
      <c r="B230" s="59" t="s">
        <v>354</v>
      </c>
      <c r="C230" s="60"/>
      <c r="D230" s="60"/>
      <c r="E230" s="60"/>
      <c r="F230" s="60"/>
      <c r="G230" s="62" t="s">
        <v>692</v>
      </c>
      <c r="H230" s="101">
        <v>1744536.61</v>
      </c>
      <c r="I230" s="101">
        <v>250963.59</v>
      </c>
      <c r="J230" s="101">
        <v>0</v>
      </c>
      <c r="K230" s="101">
        <v>1995500.2</v>
      </c>
      <c r="L230" s="101">
        <f t="shared" si="0"/>
        <v>250963.59</v>
      </c>
    </row>
    <row r="231" spans="1:12" x14ac:dyDescent="0.3">
      <c r="A231" s="61" t="s">
        <v>693</v>
      </c>
      <c r="B231" s="59" t="s">
        <v>354</v>
      </c>
      <c r="C231" s="60"/>
      <c r="D231" s="60"/>
      <c r="E231" s="60"/>
      <c r="F231" s="60"/>
      <c r="G231" s="62" t="s">
        <v>694</v>
      </c>
      <c r="H231" s="101">
        <v>120772.22</v>
      </c>
      <c r="I231" s="101">
        <v>4332.83</v>
      </c>
      <c r="J231" s="101">
        <v>0</v>
      </c>
      <c r="K231" s="101">
        <v>125105.05</v>
      </c>
      <c r="L231" s="101">
        <f t="shared" si="0"/>
        <v>4332.83</v>
      </c>
    </row>
    <row r="232" spans="1:12" x14ac:dyDescent="0.3">
      <c r="A232" s="61" t="s">
        <v>695</v>
      </c>
      <c r="B232" s="59" t="s">
        <v>354</v>
      </c>
      <c r="C232" s="60"/>
      <c r="D232" s="60"/>
      <c r="E232" s="60"/>
      <c r="F232" s="60"/>
      <c r="G232" s="62" t="s">
        <v>696</v>
      </c>
      <c r="H232" s="101">
        <v>104274.14</v>
      </c>
      <c r="I232" s="101">
        <v>15486.4</v>
      </c>
      <c r="J232" s="101">
        <v>0.03</v>
      </c>
      <c r="K232" s="101">
        <v>119760.51</v>
      </c>
      <c r="L232" s="101">
        <f t="shared" si="0"/>
        <v>15486.369999999999</v>
      </c>
    </row>
    <row r="233" spans="1:12" x14ac:dyDescent="0.3">
      <c r="A233" s="65" t="s">
        <v>354</v>
      </c>
      <c r="B233" s="59" t="s">
        <v>354</v>
      </c>
      <c r="C233" s="60"/>
      <c r="D233" s="60"/>
      <c r="E233" s="60"/>
      <c r="F233" s="60"/>
      <c r="G233" s="66" t="s">
        <v>354</v>
      </c>
      <c r="H233" s="102"/>
      <c r="I233" s="102"/>
      <c r="J233" s="102"/>
      <c r="K233" s="102"/>
      <c r="L233" s="102"/>
    </row>
    <row r="234" spans="1:12" x14ac:dyDescent="0.3">
      <c r="A234" s="54" t="s">
        <v>697</v>
      </c>
      <c r="B234" s="58" t="s">
        <v>354</v>
      </c>
      <c r="C234" s="55" t="s">
        <v>698</v>
      </c>
      <c r="D234" s="56"/>
      <c r="E234" s="56"/>
      <c r="F234" s="56"/>
      <c r="G234" s="56"/>
      <c r="H234" s="100">
        <v>1458740.75</v>
      </c>
      <c r="I234" s="100">
        <v>326644.61</v>
      </c>
      <c r="J234" s="100">
        <v>340.85</v>
      </c>
      <c r="K234" s="100">
        <v>1785044.51</v>
      </c>
      <c r="L234" s="100">
        <f>I234-J234</f>
        <v>326303.76</v>
      </c>
    </row>
    <row r="235" spans="1:12" x14ac:dyDescent="0.3">
      <c r="A235" s="54" t="s">
        <v>699</v>
      </c>
      <c r="B235" s="59" t="s">
        <v>354</v>
      </c>
      <c r="C235" s="60"/>
      <c r="D235" s="55" t="s">
        <v>698</v>
      </c>
      <c r="E235" s="56"/>
      <c r="F235" s="56"/>
      <c r="G235" s="56"/>
      <c r="H235" s="100">
        <v>1458740.75</v>
      </c>
      <c r="I235" s="100">
        <v>326644.61</v>
      </c>
      <c r="J235" s="100">
        <v>340.85</v>
      </c>
      <c r="K235" s="100">
        <v>1785044.51</v>
      </c>
      <c r="L235" s="100"/>
    </row>
    <row r="236" spans="1:12" x14ac:dyDescent="0.3">
      <c r="A236" s="54" t="s">
        <v>700</v>
      </c>
      <c r="B236" s="59" t="s">
        <v>354</v>
      </c>
      <c r="C236" s="60"/>
      <c r="D236" s="60"/>
      <c r="E236" s="55" t="s">
        <v>698</v>
      </c>
      <c r="F236" s="56"/>
      <c r="G236" s="56"/>
      <c r="H236" s="100">
        <v>1458740.75</v>
      </c>
      <c r="I236" s="100">
        <v>326644.61</v>
      </c>
      <c r="J236" s="100">
        <v>340.85</v>
      </c>
      <c r="K236" s="100">
        <v>1785044.51</v>
      </c>
      <c r="L236" s="100"/>
    </row>
    <row r="237" spans="1:12" x14ac:dyDescent="0.3">
      <c r="A237" s="54" t="s">
        <v>701</v>
      </c>
      <c r="B237" s="59" t="s">
        <v>354</v>
      </c>
      <c r="C237" s="60"/>
      <c r="D237" s="60"/>
      <c r="E237" s="60"/>
      <c r="F237" s="55" t="s">
        <v>702</v>
      </c>
      <c r="G237" s="56"/>
      <c r="H237" s="100">
        <v>172416.23</v>
      </c>
      <c r="I237" s="100">
        <v>41223.31</v>
      </c>
      <c r="J237" s="100">
        <v>0.04</v>
      </c>
      <c r="K237" s="100">
        <v>213639.5</v>
      </c>
      <c r="L237" s="100">
        <f>I237-J237</f>
        <v>41223.269999999997</v>
      </c>
    </row>
    <row r="238" spans="1:12" x14ac:dyDescent="0.3">
      <c r="A238" s="61" t="s">
        <v>703</v>
      </c>
      <c r="B238" s="59" t="s">
        <v>354</v>
      </c>
      <c r="C238" s="60"/>
      <c r="D238" s="60"/>
      <c r="E238" s="60"/>
      <c r="F238" s="60"/>
      <c r="G238" s="62" t="s">
        <v>704</v>
      </c>
      <c r="H238" s="101">
        <v>172416.23</v>
      </c>
      <c r="I238" s="101">
        <v>41223.31</v>
      </c>
      <c r="J238" s="101">
        <v>0.04</v>
      </c>
      <c r="K238" s="101">
        <v>213639.5</v>
      </c>
      <c r="L238" s="101"/>
    </row>
    <row r="239" spans="1:12" x14ac:dyDescent="0.3">
      <c r="A239" s="65" t="s">
        <v>354</v>
      </c>
      <c r="B239" s="59" t="s">
        <v>354</v>
      </c>
      <c r="C239" s="60"/>
      <c r="D239" s="60"/>
      <c r="E239" s="60"/>
      <c r="F239" s="60"/>
      <c r="G239" s="66" t="s">
        <v>354</v>
      </c>
      <c r="H239" s="102"/>
      <c r="I239" s="102"/>
      <c r="J239" s="102"/>
      <c r="K239" s="102"/>
      <c r="L239" s="102"/>
    </row>
    <row r="240" spans="1:12" x14ac:dyDescent="0.3">
      <c r="A240" s="54" t="s">
        <v>705</v>
      </c>
      <c r="B240" s="59" t="s">
        <v>354</v>
      </c>
      <c r="C240" s="60"/>
      <c r="D240" s="60"/>
      <c r="E240" s="60"/>
      <c r="F240" s="55" t="s">
        <v>706</v>
      </c>
      <c r="G240" s="56"/>
      <c r="H240" s="100">
        <v>654836.46</v>
      </c>
      <c r="I240" s="100">
        <v>90912.22</v>
      </c>
      <c r="J240" s="100">
        <v>0</v>
      </c>
      <c r="K240" s="100">
        <v>745748.68</v>
      </c>
      <c r="L240" s="100">
        <f>I240-J240</f>
        <v>90912.22</v>
      </c>
    </row>
    <row r="241" spans="1:12" x14ac:dyDescent="0.3">
      <c r="A241" s="61" t="s">
        <v>707</v>
      </c>
      <c r="B241" s="59" t="s">
        <v>354</v>
      </c>
      <c r="C241" s="60"/>
      <c r="D241" s="60"/>
      <c r="E241" s="60"/>
      <c r="F241" s="60"/>
      <c r="G241" s="62" t="s">
        <v>708</v>
      </c>
      <c r="H241" s="101">
        <v>298212.59999999998</v>
      </c>
      <c r="I241" s="101">
        <v>38167.839999999997</v>
      </c>
      <c r="J241" s="101">
        <v>0</v>
      </c>
      <c r="K241" s="101">
        <v>336380.44</v>
      </c>
      <c r="L241" s="101">
        <f t="shared" ref="L241:L244" si="1">I241-J241</f>
        <v>38167.839999999997</v>
      </c>
    </row>
    <row r="242" spans="1:12" x14ac:dyDescent="0.3">
      <c r="A242" s="61" t="s">
        <v>709</v>
      </c>
      <c r="B242" s="59" t="s">
        <v>354</v>
      </c>
      <c r="C242" s="60"/>
      <c r="D242" s="60"/>
      <c r="E242" s="60"/>
      <c r="F242" s="60"/>
      <c r="G242" s="62" t="s">
        <v>710</v>
      </c>
      <c r="H242" s="101">
        <v>183903.48</v>
      </c>
      <c r="I242" s="101">
        <v>16749.82</v>
      </c>
      <c r="J242" s="101">
        <v>0</v>
      </c>
      <c r="K242" s="101">
        <v>200653.3</v>
      </c>
      <c r="L242" s="101">
        <f t="shared" si="1"/>
        <v>16749.82</v>
      </c>
    </row>
    <row r="243" spans="1:12" x14ac:dyDescent="0.3">
      <c r="A243" s="61" t="s">
        <v>711</v>
      </c>
      <c r="B243" s="59" t="s">
        <v>354</v>
      </c>
      <c r="C243" s="60"/>
      <c r="D243" s="60"/>
      <c r="E243" s="60"/>
      <c r="F243" s="60"/>
      <c r="G243" s="62" t="s">
        <v>712</v>
      </c>
      <c r="H243" s="101">
        <v>121869.47</v>
      </c>
      <c r="I243" s="101">
        <v>28876.51</v>
      </c>
      <c r="J243" s="101">
        <v>0</v>
      </c>
      <c r="K243" s="101">
        <v>150745.98000000001</v>
      </c>
      <c r="L243" s="101">
        <f t="shared" si="1"/>
        <v>28876.51</v>
      </c>
    </row>
    <row r="244" spans="1:12" x14ac:dyDescent="0.3">
      <c r="A244" s="61" t="s">
        <v>713</v>
      </c>
      <c r="B244" s="59" t="s">
        <v>354</v>
      </c>
      <c r="C244" s="60"/>
      <c r="D244" s="60"/>
      <c r="E244" s="60"/>
      <c r="F244" s="60"/>
      <c r="G244" s="62" t="s">
        <v>714</v>
      </c>
      <c r="H244" s="101">
        <v>50850.91</v>
      </c>
      <c r="I244" s="101">
        <v>7118.05</v>
      </c>
      <c r="J244" s="101">
        <v>0</v>
      </c>
      <c r="K244" s="101">
        <v>57968.959999999999</v>
      </c>
      <c r="L244" s="101">
        <f t="shared" si="1"/>
        <v>7118.05</v>
      </c>
    </row>
    <row r="245" spans="1:12" x14ac:dyDescent="0.3">
      <c r="A245" s="65" t="s">
        <v>354</v>
      </c>
      <c r="B245" s="59" t="s">
        <v>354</v>
      </c>
      <c r="C245" s="60"/>
      <c r="D245" s="60"/>
      <c r="E245" s="60"/>
      <c r="F245" s="60"/>
      <c r="G245" s="66" t="s">
        <v>354</v>
      </c>
      <c r="H245" s="102"/>
      <c r="I245" s="102"/>
      <c r="J245" s="102"/>
      <c r="K245" s="102"/>
      <c r="L245" s="102"/>
    </row>
    <row r="246" spans="1:12" x14ac:dyDescent="0.3">
      <c r="A246" s="54" t="s">
        <v>715</v>
      </c>
      <c r="B246" s="59" t="s">
        <v>354</v>
      </c>
      <c r="C246" s="60"/>
      <c r="D246" s="60"/>
      <c r="E246" s="60"/>
      <c r="F246" s="55" t="s">
        <v>716</v>
      </c>
      <c r="G246" s="56"/>
      <c r="H246" s="100">
        <v>5799.79</v>
      </c>
      <c r="I246" s="100">
        <v>0</v>
      </c>
      <c r="J246" s="100">
        <v>0</v>
      </c>
      <c r="K246" s="100">
        <v>5799.79</v>
      </c>
      <c r="L246" s="100">
        <f>I246-J246</f>
        <v>0</v>
      </c>
    </row>
    <row r="247" spans="1:12" x14ac:dyDescent="0.3">
      <c r="A247" s="61" t="s">
        <v>717</v>
      </c>
      <c r="B247" s="59" t="s">
        <v>354</v>
      </c>
      <c r="C247" s="60"/>
      <c r="D247" s="60"/>
      <c r="E247" s="60"/>
      <c r="F247" s="60"/>
      <c r="G247" s="62" t="s">
        <v>718</v>
      </c>
      <c r="H247" s="101">
        <v>264.58999999999997</v>
      </c>
      <c r="I247" s="101">
        <v>0</v>
      </c>
      <c r="J247" s="101">
        <v>0</v>
      </c>
      <c r="K247" s="101">
        <v>264.58999999999997</v>
      </c>
      <c r="L247" s="101"/>
    </row>
    <row r="248" spans="1:12" x14ac:dyDescent="0.3">
      <c r="A248" s="61" t="s">
        <v>719</v>
      </c>
      <c r="B248" s="59" t="s">
        <v>354</v>
      </c>
      <c r="C248" s="60"/>
      <c r="D248" s="60"/>
      <c r="E248" s="60"/>
      <c r="F248" s="60"/>
      <c r="G248" s="62" t="s">
        <v>720</v>
      </c>
      <c r="H248" s="101">
        <v>5535.2</v>
      </c>
      <c r="I248" s="101">
        <v>0</v>
      </c>
      <c r="J248" s="101">
        <v>0</v>
      </c>
      <c r="K248" s="101">
        <v>5535.2</v>
      </c>
      <c r="L248" s="101"/>
    </row>
    <row r="249" spans="1:12" x14ac:dyDescent="0.3">
      <c r="A249" s="65" t="s">
        <v>354</v>
      </c>
      <c r="B249" s="59" t="s">
        <v>354</v>
      </c>
      <c r="C249" s="60"/>
      <c r="D249" s="60"/>
      <c r="E249" s="60"/>
      <c r="F249" s="60"/>
      <c r="G249" s="66" t="s">
        <v>354</v>
      </c>
      <c r="H249" s="102"/>
      <c r="I249" s="102"/>
      <c r="J249" s="102"/>
      <c r="K249" s="102"/>
      <c r="L249" s="102"/>
    </row>
    <row r="250" spans="1:12" x14ac:dyDescent="0.3">
      <c r="A250" s="54" t="s">
        <v>721</v>
      </c>
      <c r="B250" s="59" t="s">
        <v>354</v>
      </c>
      <c r="C250" s="60"/>
      <c r="D250" s="60"/>
      <c r="E250" s="60"/>
      <c r="F250" s="55" t="s">
        <v>722</v>
      </c>
      <c r="G250" s="56"/>
      <c r="H250" s="100">
        <v>5280.4</v>
      </c>
      <c r="I250" s="100">
        <v>13066.72</v>
      </c>
      <c r="J250" s="100">
        <v>0</v>
      </c>
      <c r="K250" s="100">
        <v>18347.12</v>
      </c>
      <c r="L250" s="100">
        <f>I250-J250</f>
        <v>13066.72</v>
      </c>
    </row>
    <row r="251" spans="1:12" x14ac:dyDescent="0.3">
      <c r="A251" s="61" t="s">
        <v>723</v>
      </c>
      <c r="B251" s="59" t="s">
        <v>354</v>
      </c>
      <c r="C251" s="60"/>
      <c r="D251" s="60"/>
      <c r="E251" s="60"/>
      <c r="F251" s="60"/>
      <c r="G251" s="62" t="s">
        <v>724</v>
      </c>
      <c r="H251" s="101">
        <v>479.07</v>
      </c>
      <c r="I251" s="101">
        <v>352</v>
      </c>
      <c r="J251" s="101">
        <v>0</v>
      </c>
      <c r="K251" s="101">
        <v>831.07</v>
      </c>
      <c r="L251" s="101"/>
    </row>
    <row r="252" spans="1:12" x14ac:dyDescent="0.3">
      <c r="A252" s="61" t="s">
        <v>725</v>
      </c>
      <c r="B252" s="59" t="s">
        <v>354</v>
      </c>
      <c r="C252" s="60"/>
      <c r="D252" s="60"/>
      <c r="E252" s="60"/>
      <c r="F252" s="60"/>
      <c r="G252" s="62" t="s">
        <v>726</v>
      </c>
      <c r="H252" s="101">
        <v>0</v>
      </c>
      <c r="I252" s="101">
        <v>12235</v>
      </c>
      <c r="J252" s="101">
        <v>0</v>
      </c>
      <c r="K252" s="101">
        <v>12235</v>
      </c>
      <c r="L252" s="101"/>
    </row>
    <row r="253" spans="1:12" x14ac:dyDescent="0.3">
      <c r="A253" s="61" t="s">
        <v>727</v>
      </c>
      <c r="B253" s="59" t="s">
        <v>354</v>
      </c>
      <c r="C253" s="60"/>
      <c r="D253" s="60"/>
      <c r="E253" s="60"/>
      <c r="F253" s="60"/>
      <c r="G253" s="62" t="s">
        <v>728</v>
      </c>
      <c r="H253" s="101">
        <v>1821.85</v>
      </c>
      <c r="I253" s="101">
        <v>0</v>
      </c>
      <c r="J253" s="101">
        <v>0</v>
      </c>
      <c r="K253" s="101">
        <v>1821.85</v>
      </c>
      <c r="L253" s="101"/>
    </row>
    <row r="254" spans="1:12" x14ac:dyDescent="0.3">
      <c r="A254" s="61" t="s">
        <v>729</v>
      </c>
      <c r="B254" s="59" t="s">
        <v>354</v>
      </c>
      <c r="C254" s="60"/>
      <c r="D254" s="60"/>
      <c r="E254" s="60"/>
      <c r="F254" s="60"/>
      <c r="G254" s="62" t="s">
        <v>730</v>
      </c>
      <c r="H254" s="101">
        <v>2552.08</v>
      </c>
      <c r="I254" s="101">
        <v>0</v>
      </c>
      <c r="J254" s="101">
        <v>0</v>
      </c>
      <c r="K254" s="101">
        <v>2552.08</v>
      </c>
      <c r="L254" s="101"/>
    </row>
    <row r="255" spans="1:12" x14ac:dyDescent="0.3">
      <c r="A255" s="61" t="s">
        <v>731</v>
      </c>
      <c r="B255" s="59" t="s">
        <v>354</v>
      </c>
      <c r="C255" s="60"/>
      <c r="D255" s="60"/>
      <c r="E255" s="60"/>
      <c r="F255" s="60"/>
      <c r="G255" s="62" t="s">
        <v>732</v>
      </c>
      <c r="H255" s="101">
        <v>427.4</v>
      </c>
      <c r="I255" s="101">
        <v>479.72</v>
      </c>
      <c r="J255" s="101">
        <v>0</v>
      </c>
      <c r="K255" s="101">
        <v>907.12</v>
      </c>
      <c r="L255" s="101"/>
    </row>
    <row r="256" spans="1:12" x14ac:dyDescent="0.3">
      <c r="A256" s="65" t="s">
        <v>354</v>
      </c>
      <c r="B256" s="59" t="s">
        <v>354</v>
      </c>
      <c r="C256" s="60"/>
      <c r="D256" s="60"/>
      <c r="E256" s="60"/>
      <c r="F256" s="60"/>
      <c r="G256" s="66" t="s">
        <v>354</v>
      </c>
      <c r="H256" s="102"/>
      <c r="I256" s="102"/>
      <c r="J256" s="102"/>
      <c r="K256" s="102"/>
      <c r="L256" s="102"/>
    </row>
    <row r="257" spans="1:12" x14ac:dyDescent="0.3">
      <c r="A257" s="54" t="s">
        <v>733</v>
      </c>
      <c r="B257" s="59" t="s">
        <v>354</v>
      </c>
      <c r="C257" s="60"/>
      <c r="D257" s="60"/>
      <c r="E257" s="60"/>
      <c r="F257" s="55" t="s">
        <v>734</v>
      </c>
      <c r="G257" s="56"/>
      <c r="H257" s="100">
        <v>180967.29</v>
      </c>
      <c r="I257" s="100">
        <v>29882.18</v>
      </c>
      <c r="J257" s="100">
        <v>0.1</v>
      </c>
      <c r="K257" s="100">
        <v>210849.37</v>
      </c>
      <c r="L257" s="100">
        <f>I257-J257</f>
        <v>29882.080000000002</v>
      </c>
    </row>
    <row r="258" spans="1:12" x14ac:dyDescent="0.3">
      <c r="A258" s="61" t="s">
        <v>735</v>
      </c>
      <c r="B258" s="59" t="s">
        <v>354</v>
      </c>
      <c r="C258" s="60"/>
      <c r="D258" s="60"/>
      <c r="E258" s="60"/>
      <c r="F258" s="60"/>
      <c r="G258" s="62" t="s">
        <v>736</v>
      </c>
      <c r="H258" s="101">
        <v>98672.66</v>
      </c>
      <c r="I258" s="101">
        <v>17237.45</v>
      </c>
      <c r="J258" s="101">
        <v>0</v>
      </c>
      <c r="K258" s="101">
        <v>115910.11</v>
      </c>
      <c r="L258" s="101"/>
    </row>
    <row r="259" spans="1:12" x14ac:dyDescent="0.3">
      <c r="A259" s="61" t="s">
        <v>737</v>
      </c>
      <c r="B259" s="59" t="s">
        <v>354</v>
      </c>
      <c r="C259" s="60"/>
      <c r="D259" s="60"/>
      <c r="E259" s="60"/>
      <c r="F259" s="60"/>
      <c r="G259" s="62" t="s">
        <v>738</v>
      </c>
      <c r="H259" s="101">
        <v>38438.129999999997</v>
      </c>
      <c r="I259" s="101">
        <v>6711.28</v>
      </c>
      <c r="J259" s="101">
        <v>0.1</v>
      </c>
      <c r="K259" s="101">
        <v>45149.31</v>
      </c>
      <c r="L259" s="101"/>
    </row>
    <row r="260" spans="1:12" x14ac:dyDescent="0.3">
      <c r="A260" s="61" t="s">
        <v>739</v>
      </c>
      <c r="B260" s="59" t="s">
        <v>354</v>
      </c>
      <c r="C260" s="60"/>
      <c r="D260" s="60"/>
      <c r="E260" s="60"/>
      <c r="F260" s="60"/>
      <c r="G260" s="62" t="s">
        <v>740</v>
      </c>
      <c r="H260" s="101">
        <v>723.75</v>
      </c>
      <c r="I260" s="101">
        <v>304.39999999999998</v>
      </c>
      <c r="J260" s="101">
        <v>0</v>
      </c>
      <c r="K260" s="101">
        <v>1028.1500000000001</v>
      </c>
      <c r="L260" s="101"/>
    </row>
    <row r="261" spans="1:12" x14ac:dyDescent="0.3">
      <c r="A261" s="61" t="s">
        <v>741</v>
      </c>
      <c r="B261" s="59" t="s">
        <v>354</v>
      </c>
      <c r="C261" s="60"/>
      <c r="D261" s="60"/>
      <c r="E261" s="60"/>
      <c r="F261" s="60"/>
      <c r="G261" s="62" t="s">
        <v>742</v>
      </c>
      <c r="H261" s="101">
        <v>43092.95</v>
      </c>
      <c r="I261" s="101">
        <v>5629.05</v>
      </c>
      <c r="J261" s="101">
        <v>0</v>
      </c>
      <c r="K261" s="101">
        <v>48722</v>
      </c>
      <c r="L261" s="101"/>
    </row>
    <row r="262" spans="1:12" x14ac:dyDescent="0.3">
      <c r="A262" s="61" t="s">
        <v>743</v>
      </c>
      <c r="B262" s="59" t="s">
        <v>354</v>
      </c>
      <c r="C262" s="60"/>
      <c r="D262" s="60"/>
      <c r="E262" s="60"/>
      <c r="F262" s="60"/>
      <c r="G262" s="62" t="s">
        <v>694</v>
      </c>
      <c r="H262" s="101">
        <v>39.799999999999997</v>
      </c>
      <c r="I262" s="101">
        <v>0</v>
      </c>
      <c r="J262" s="101">
        <v>0</v>
      </c>
      <c r="K262" s="101">
        <v>39.799999999999997</v>
      </c>
      <c r="L262" s="101"/>
    </row>
    <row r="263" spans="1:12" x14ac:dyDescent="0.3">
      <c r="A263" s="65" t="s">
        <v>354</v>
      </c>
      <c r="B263" s="59" t="s">
        <v>354</v>
      </c>
      <c r="C263" s="60"/>
      <c r="D263" s="60"/>
      <c r="E263" s="60"/>
      <c r="F263" s="60"/>
      <c r="G263" s="66" t="s">
        <v>354</v>
      </c>
      <c r="H263" s="102"/>
      <c r="I263" s="102"/>
      <c r="J263" s="102"/>
      <c r="K263" s="102"/>
      <c r="L263" s="102"/>
    </row>
    <row r="264" spans="1:12" x14ac:dyDescent="0.3">
      <c r="A264" s="54" t="s">
        <v>744</v>
      </c>
      <c r="B264" s="59" t="s">
        <v>354</v>
      </c>
      <c r="C264" s="60"/>
      <c r="D264" s="60"/>
      <c r="E264" s="60"/>
      <c r="F264" s="55" t="s">
        <v>745</v>
      </c>
      <c r="G264" s="56"/>
      <c r="H264" s="100">
        <v>302448.17</v>
      </c>
      <c r="I264" s="100">
        <v>88566.55</v>
      </c>
      <c r="J264" s="100">
        <v>340.49</v>
      </c>
      <c r="K264" s="100">
        <v>390674.23</v>
      </c>
      <c r="L264" s="100">
        <f>I264-J264</f>
        <v>88226.06</v>
      </c>
    </row>
    <row r="265" spans="1:12" x14ac:dyDescent="0.3">
      <c r="A265" s="61" t="s">
        <v>746</v>
      </c>
      <c r="B265" s="59" t="s">
        <v>354</v>
      </c>
      <c r="C265" s="60"/>
      <c r="D265" s="60"/>
      <c r="E265" s="60"/>
      <c r="F265" s="60"/>
      <c r="G265" s="62" t="s">
        <v>545</v>
      </c>
      <c r="H265" s="101">
        <v>45290.74</v>
      </c>
      <c r="I265" s="101">
        <v>13265.21</v>
      </c>
      <c r="J265" s="101">
        <v>0</v>
      </c>
      <c r="K265" s="101">
        <v>58555.95</v>
      </c>
      <c r="L265" s="101"/>
    </row>
    <row r="266" spans="1:12" x14ac:dyDescent="0.3">
      <c r="A266" s="61" t="s">
        <v>747</v>
      </c>
      <c r="B266" s="59" t="s">
        <v>354</v>
      </c>
      <c r="C266" s="60"/>
      <c r="D266" s="60"/>
      <c r="E266" s="60"/>
      <c r="F266" s="60"/>
      <c r="G266" s="62" t="s">
        <v>748</v>
      </c>
      <c r="H266" s="101">
        <v>13911.5</v>
      </c>
      <c r="I266" s="101">
        <v>2293.3000000000002</v>
      </c>
      <c r="J266" s="101">
        <v>0</v>
      </c>
      <c r="K266" s="101">
        <v>16204.8</v>
      </c>
      <c r="L266" s="101"/>
    </row>
    <row r="267" spans="1:12" x14ac:dyDescent="0.3">
      <c r="A267" s="61" t="s">
        <v>749</v>
      </c>
      <c r="B267" s="59" t="s">
        <v>354</v>
      </c>
      <c r="C267" s="60"/>
      <c r="D267" s="60"/>
      <c r="E267" s="60"/>
      <c r="F267" s="60"/>
      <c r="G267" s="62" t="s">
        <v>750</v>
      </c>
      <c r="H267" s="101">
        <v>243098.95</v>
      </c>
      <c r="I267" s="101">
        <v>72994.210000000006</v>
      </c>
      <c r="J267" s="101">
        <v>340.49</v>
      </c>
      <c r="K267" s="101">
        <v>315752.67</v>
      </c>
      <c r="L267" s="101"/>
    </row>
    <row r="268" spans="1:12" x14ac:dyDescent="0.3">
      <c r="A268" s="61" t="s">
        <v>751</v>
      </c>
      <c r="B268" s="59" t="s">
        <v>354</v>
      </c>
      <c r="C268" s="60"/>
      <c r="D268" s="60"/>
      <c r="E268" s="60"/>
      <c r="F268" s="60"/>
      <c r="G268" s="62" t="s">
        <v>752</v>
      </c>
      <c r="H268" s="101">
        <v>146.97999999999999</v>
      </c>
      <c r="I268" s="101">
        <v>13.83</v>
      </c>
      <c r="J268" s="101">
        <v>0</v>
      </c>
      <c r="K268" s="101">
        <v>160.81</v>
      </c>
      <c r="L268" s="101"/>
    </row>
    <row r="269" spans="1:12" x14ac:dyDescent="0.3">
      <c r="A269" s="65" t="s">
        <v>354</v>
      </c>
      <c r="B269" s="59" t="s">
        <v>354</v>
      </c>
      <c r="C269" s="60"/>
      <c r="D269" s="60"/>
      <c r="E269" s="60"/>
      <c r="F269" s="60"/>
      <c r="G269" s="66" t="s">
        <v>354</v>
      </c>
      <c r="H269" s="102"/>
      <c r="I269" s="102"/>
      <c r="J269" s="102"/>
      <c r="K269" s="102"/>
      <c r="L269" s="102"/>
    </row>
    <row r="270" spans="1:12" x14ac:dyDescent="0.3">
      <c r="A270" s="54" t="s">
        <v>753</v>
      </c>
      <c r="B270" s="59" t="s">
        <v>354</v>
      </c>
      <c r="C270" s="60"/>
      <c r="D270" s="60"/>
      <c r="E270" s="60"/>
      <c r="F270" s="55" t="s">
        <v>754</v>
      </c>
      <c r="G270" s="56"/>
      <c r="H270" s="100">
        <v>113924.14</v>
      </c>
      <c r="I270" s="100">
        <v>22589.63</v>
      </c>
      <c r="J270" s="100">
        <v>0.22</v>
      </c>
      <c r="K270" s="100">
        <v>136513.54999999999</v>
      </c>
      <c r="L270" s="100">
        <f>I270-J270</f>
        <v>22589.41</v>
      </c>
    </row>
    <row r="271" spans="1:12" x14ac:dyDescent="0.3">
      <c r="A271" s="61" t="s">
        <v>757</v>
      </c>
      <c r="B271" s="59" t="s">
        <v>354</v>
      </c>
      <c r="C271" s="60"/>
      <c r="D271" s="60"/>
      <c r="E271" s="60"/>
      <c r="F271" s="60"/>
      <c r="G271" s="62" t="s">
        <v>758</v>
      </c>
      <c r="H271" s="101">
        <v>138</v>
      </c>
      <c r="I271" s="101">
        <v>38.47</v>
      </c>
      <c r="J271" s="101">
        <v>0</v>
      </c>
      <c r="K271" s="101">
        <v>176.47</v>
      </c>
      <c r="L271" s="101"/>
    </row>
    <row r="272" spans="1:12" x14ac:dyDescent="0.3">
      <c r="A272" s="61" t="s">
        <v>759</v>
      </c>
      <c r="B272" s="59" t="s">
        <v>354</v>
      </c>
      <c r="C272" s="60"/>
      <c r="D272" s="60"/>
      <c r="E272" s="60"/>
      <c r="F272" s="60"/>
      <c r="G272" s="62" t="s">
        <v>760</v>
      </c>
      <c r="H272" s="101">
        <v>5082.3</v>
      </c>
      <c r="I272" s="101">
        <v>2724.27</v>
      </c>
      <c r="J272" s="101">
        <v>0</v>
      </c>
      <c r="K272" s="101">
        <v>7806.57</v>
      </c>
      <c r="L272" s="101"/>
    </row>
    <row r="273" spans="1:12" x14ac:dyDescent="0.3">
      <c r="A273" s="61" t="s">
        <v>761</v>
      </c>
      <c r="B273" s="59" t="s">
        <v>354</v>
      </c>
      <c r="C273" s="60"/>
      <c r="D273" s="60"/>
      <c r="E273" s="60"/>
      <c r="F273" s="60"/>
      <c r="G273" s="62" t="s">
        <v>762</v>
      </c>
      <c r="H273" s="101">
        <v>807</v>
      </c>
      <c r="I273" s="101">
        <v>166</v>
      </c>
      <c r="J273" s="101">
        <v>0</v>
      </c>
      <c r="K273" s="101">
        <v>973</v>
      </c>
      <c r="L273" s="101"/>
    </row>
    <row r="274" spans="1:12" x14ac:dyDescent="0.3">
      <c r="A274" s="61" t="s">
        <v>763</v>
      </c>
      <c r="B274" s="59" t="s">
        <v>354</v>
      </c>
      <c r="C274" s="60"/>
      <c r="D274" s="60"/>
      <c r="E274" s="60"/>
      <c r="F274" s="60"/>
      <c r="G274" s="62" t="s">
        <v>764</v>
      </c>
      <c r="H274" s="101">
        <v>23096.799999999999</v>
      </c>
      <c r="I274" s="101">
        <v>11030.94</v>
      </c>
      <c r="J274" s="101">
        <v>0</v>
      </c>
      <c r="K274" s="101">
        <v>34127.74</v>
      </c>
      <c r="L274" s="101">
        <f>I274-J274</f>
        <v>11030.94</v>
      </c>
    </row>
    <row r="275" spans="1:12" x14ac:dyDescent="0.3">
      <c r="A275" s="61" t="s">
        <v>765</v>
      </c>
      <c r="B275" s="59" t="s">
        <v>354</v>
      </c>
      <c r="C275" s="60"/>
      <c r="D275" s="60"/>
      <c r="E275" s="60"/>
      <c r="F275" s="60"/>
      <c r="G275" s="62" t="s">
        <v>766</v>
      </c>
      <c r="H275" s="101">
        <v>10</v>
      </c>
      <c r="I275" s="101">
        <v>0</v>
      </c>
      <c r="J275" s="101">
        <v>0</v>
      </c>
      <c r="K275" s="101">
        <v>10</v>
      </c>
      <c r="L275" s="101"/>
    </row>
    <row r="276" spans="1:12" x14ac:dyDescent="0.3">
      <c r="A276" s="61" t="s">
        <v>767</v>
      </c>
      <c r="B276" s="59" t="s">
        <v>354</v>
      </c>
      <c r="C276" s="60"/>
      <c r="D276" s="60"/>
      <c r="E276" s="60"/>
      <c r="F276" s="60"/>
      <c r="G276" s="62" t="s">
        <v>768</v>
      </c>
      <c r="H276" s="101">
        <v>4081.27</v>
      </c>
      <c r="I276" s="101">
        <v>0</v>
      </c>
      <c r="J276" s="101">
        <v>0</v>
      </c>
      <c r="K276" s="101">
        <v>4081.27</v>
      </c>
      <c r="L276" s="101"/>
    </row>
    <row r="277" spans="1:12" x14ac:dyDescent="0.3">
      <c r="A277" s="61" t="s">
        <v>769</v>
      </c>
      <c r="B277" s="59" t="s">
        <v>354</v>
      </c>
      <c r="C277" s="60"/>
      <c r="D277" s="60"/>
      <c r="E277" s="60"/>
      <c r="F277" s="60"/>
      <c r="G277" s="62" t="s">
        <v>770</v>
      </c>
      <c r="H277" s="101">
        <v>559.79</v>
      </c>
      <c r="I277" s="101">
        <v>0</v>
      </c>
      <c r="J277" s="101">
        <v>0</v>
      </c>
      <c r="K277" s="101">
        <v>559.79</v>
      </c>
      <c r="L277" s="101"/>
    </row>
    <row r="278" spans="1:12" x14ac:dyDescent="0.3">
      <c r="A278" s="61" t="s">
        <v>771</v>
      </c>
      <c r="B278" s="59" t="s">
        <v>354</v>
      </c>
      <c r="C278" s="60"/>
      <c r="D278" s="60"/>
      <c r="E278" s="60"/>
      <c r="F278" s="60"/>
      <c r="G278" s="62" t="s">
        <v>772</v>
      </c>
      <c r="H278" s="101">
        <v>5011.92</v>
      </c>
      <c r="I278" s="101">
        <v>304</v>
      </c>
      <c r="J278" s="101">
        <v>0</v>
      </c>
      <c r="K278" s="101">
        <v>5315.92</v>
      </c>
      <c r="L278" s="101"/>
    </row>
    <row r="279" spans="1:12" x14ac:dyDescent="0.3">
      <c r="A279" s="61" t="s">
        <v>773</v>
      </c>
      <c r="B279" s="59" t="s">
        <v>354</v>
      </c>
      <c r="C279" s="60"/>
      <c r="D279" s="60"/>
      <c r="E279" s="60"/>
      <c r="F279" s="60"/>
      <c r="G279" s="62" t="s">
        <v>726</v>
      </c>
      <c r="H279" s="101">
        <v>1200</v>
      </c>
      <c r="I279" s="101">
        <v>0</v>
      </c>
      <c r="J279" s="101">
        <v>0</v>
      </c>
      <c r="K279" s="101">
        <v>1200</v>
      </c>
      <c r="L279" s="101"/>
    </row>
    <row r="280" spans="1:12" x14ac:dyDescent="0.3">
      <c r="A280" s="61" t="s">
        <v>774</v>
      </c>
      <c r="B280" s="59" t="s">
        <v>354</v>
      </c>
      <c r="C280" s="60"/>
      <c r="D280" s="60"/>
      <c r="E280" s="60"/>
      <c r="F280" s="60"/>
      <c r="G280" s="62" t="s">
        <v>775</v>
      </c>
      <c r="H280" s="101">
        <v>21290.17</v>
      </c>
      <c r="I280" s="101">
        <v>1879.21</v>
      </c>
      <c r="J280" s="101">
        <v>0</v>
      </c>
      <c r="K280" s="101">
        <v>23169.38</v>
      </c>
      <c r="L280" s="101"/>
    </row>
    <row r="281" spans="1:12" x14ac:dyDescent="0.3">
      <c r="A281" s="61" t="s">
        <v>776</v>
      </c>
      <c r="B281" s="59" t="s">
        <v>354</v>
      </c>
      <c r="C281" s="60"/>
      <c r="D281" s="60"/>
      <c r="E281" s="60"/>
      <c r="F281" s="60"/>
      <c r="G281" s="62" t="s">
        <v>777</v>
      </c>
      <c r="H281" s="101">
        <v>3485.62</v>
      </c>
      <c r="I281" s="101">
        <v>454.46</v>
      </c>
      <c r="J281" s="101">
        <v>0</v>
      </c>
      <c r="K281" s="101">
        <v>3940.08</v>
      </c>
      <c r="L281" s="101"/>
    </row>
    <row r="282" spans="1:12" x14ac:dyDescent="0.3">
      <c r="A282" s="61" t="s">
        <v>782</v>
      </c>
      <c r="B282" s="59" t="s">
        <v>354</v>
      </c>
      <c r="C282" s="60"/>
      <c r="D282" s="60"/>
      <c r="E282" s="60"/>
      <c r="F282" s="60"/>
      <c r="G282" s="62" t="s">
        <v>783</v>
      </c>
      <c r="H282" s="101">
        <v>20727.84</v>
      </c>
      <c r="I282" s="101">
        <v>2836.45</v>
      </c>
      <c r="J282" s="101">
        <v>0.22</v>
      </c>
      <c r="K282" s="101">
        <v>23564.07</v>
      </c>
      <c r="L282" s="101"/>
    </row>
    <row r="283" spans="1:12" x14ac:dyDescent="0.3">
      <c r="A283" s="61" t="s">
        <v>784</v>
      </c>
      <c r="B283" s="59" t="s">
        <v>354</v>
      </c>
      <c r="C283" s="60"/>
      <c r="D283" s="60"/>
      <c r="E283" s="60"/>
      <c r="F283" s="60"/>
      <c r="G283" s="62" t="s">
        <v>785</v>
      </c>
      <c r="H283" s="101">
        <v>28433.43</v>
      </c>
      <c r="I283" s="101">
        <v>3155.83</v>
      </c>
      <c r="J283" s="101">
        <v>0</v>
      </c>
      <c r="K283" s="101">
        <v>31589.26</v>
      </c>
      <c r="L283" s="101">
        <f>I283-J283</f>
        <v>3155.83</v>
      </c>
    </row>
    <row r="284" spans="1:12" x14ac:dyDescent="0.3">
      <c r="A284" s="65" t="s">
        <v>354</v>
      </c>
      <c r="B284" s="59" t="s">
        <v>354</v>
      </c>
      <c r="C284" s="60"/>
      <c r="D284" s="60"/>
      <c r="E284" s="60"/>
      <c r="F284" s="60"/>
      <c r="G284" s="66" t="s">
        <v>354</v>
      </c>
      <c r="H284" s="102"/>
      <c r="I284" s="102"/>
      <c r="J284" s="102"/>
      <c r="K284" s="102"/>
      <c r="L284" s="102"/>
    </row>
    <row r="285" spans="1:12" x14ac:dyDescent="0.3">
      <c r="A285" s="54" t="s">
        <v>786</v>
      </c>
      <c r="B285" s="59" t="s">
        <v>354</v>
      </c>
      <c r="C285" s="60"/>
      <c r="D285" s="60"/>
      <c r="E285" s="60"/>
      <c r="F285" s="55" t="s">
        <v>787</v>
      </c>
      <c r="G285" s="56"/>
      <c r="H285" s="100">
        <v>23068.27</v>
      </c>
      <c r="I285" s="100">
        <v>40404</v>
      </c>
      <c r="J285" s="100">
        <v>0</v>
      </c>
      <c r="K285" s="100">
        <v>63472.27</v>
      </c>
      <c r="L285" s="100">
        <f>I285-J285</f>
        <v>40404</v>
      </c>
    </row>
    <row r="286" spans="1:12" x14ac:dyDescent="0.3">
      <c r="A286" s="61" t="s">
        <v>788</v>
      </c>
      <c r="B286" s="59" t="s">
        <v>354</v>
      </c>
      <c r="C286" s="60"/>
      <c r="D286" s="60"/>
      <c r="E286" s="60"/>
      <c r="F286" s="60"/>
      <c r="G286" s="62" t="s">
        <v>789</v>
      </c>
      <c r="H286" s="101">
        <v>20665.37</v>
      </c>
      <c r="I286" s="101">
        <v>0</v>
      </c>
      <c r="J286" s="101">
        <v>0</v>
      </c>
      <c r="K286" s="101">
        <v>20665.37</v>
      </c>
      <c r="L286" s="101"/>
    </row>
    <row r="287" spans="1:12" x14ac:dyDescent="0.3">
      <c r="A287" s="61" t="s">
        <v>790</v>
      </c>
      <c r="B287" s="59" t="s">
        <v>354</v>
      </c>
      <c r="C287" s="60"/>
      <c r="D287" s="60"/>
      <c r="E287" s="60"/>
      <c r="F287" s="60"/>
      <c r="G287" s="62" t="s">
        <v>791</v>
      </c>
      <c r="H287" s="101">
        <v>2402.9</v>
      </c>
      <c r="I287" s="101">
        <v>40404</v>
      </c>
      <c r="J287" s="101">
        <v>0</v>
      </c>
      <c r="K287" s="101">
        <v>42806.9</v>
      </c>
      <c r="L287" s="101"/>
    </row>
    <row r="288" spans="1:12" x14ac:dyDescent="0.3">
      <c r="A288" s="65" t="s">
        <v>354</v>
      </c>
      <c r="B288" s="59" t="s">
        <v>354</v>
      </c>
      <c r="C288" s="60"/>
      <c r="D288" s="60"/>
      <c r="E288" s="60"/>
      <c r="F288" s="60"/>
      <c r="G288" s="66" t="s">
        <v>354</v>
      </c>
      <c r="H288" s="102"/>
      <c r="I288" s="102"/>
      <c r="J288" s="102"/>
      <c r="K288" s="102"/>
      <c r="L288" s="102"/>
    </row>
    <row r="289" spans="1:12" x14ac:dyDescent="0.3">
      <c r="A289" s="54" t="s">
        <v>792</v>
      </c>
      <c r="B289" s="58" t="s">
        <v>354</v>
      </c>
      <c r="C289" s="55" t="s">
        <v>793</v>
      </c>
      <c r="D289" s="56"/>
      <c r="E289" s="56"/>
      <c r="F289" s="56"/>
      <c r="G289" s="56"/>
      <c r="H289" s="100">
        <v>934017.44</v>
      </c>
      <c r="I289" s="100">
        <v>150813.20000000001</v>
      </c>
      <c r="J289" s="100">
        <v>0</v>
      </c>
      <c r="K289" s="100">
        <v>1084830.6399999999</v>
      </c>
      <c r="L289" s="100"/>
    </row>
    <row r="290" spans="1:12" x14ac:dyDescent="0.3">
      <c r="A290" s="54" t="s">
        <v>794</v>
      </c>
      <c r="B290" s="59" t="s">
        <v>354</v>
      </c>
      <c r="C290" s="60"/>
      <c r="D290" s="55" t="s">
        <v>793</v>
      </c>
      <c r="E290" s="56"/>
      <c r="F290" s="56"/>
      <c r="G290" s="56"/>
      <c r="H290" s="100">
        <v>934017.44</v>
      </c>
      <c r="I290" s="100">
        <v>150813.20000000001</v>
      </c>
      <c r="J290" s="100">
        <v>0</v>
      </c>
      <c r="K290" s="100">
        <v>1084830.6399999999</v>
      </c>
      <c r="L290" s="100"/>
    </row>
    <row r="291" spans="1:12" x14ac:dyDescent="0.3">
      <c r="A291" s="54" t="s">
        <v>795</v>
      </c>
      <c r="B291" s="59" t="s">
        <v>354</v>
      </c>
      <c r="C291" s="60"/>
      <c r="D291" s="60"/>
      <c r="E291" s="55" t="s">
        <v>793</v>
      </c>
      <c r="F291" s="56"/>
      <c r="G291" s="56"/>
      <c r="H291" s="100">
        <v>934017.44</v>
      </c>
      <c r="I291" s="100">
        <v>150813.20000000001</v>
      </c>
      <c r="J291" s="100">
        <v>0</v>
      </c>
      <c r="K291" s="100">
        <v>1084830.6399999999</v>
      </c>
      <c r="L291" s="100"/>
    </row>
    <row r="292" spans="1:12" x14ac:dyDescent="0.3">
      <c r="A292" s="54" t="s">
        <v>796</v>
      </c>
      <c r="B292" s="59" t="s">
        <v>354</v>
      </c>
      <c r="C292" s="60"/>
      <c r="D292" s="60"/>
      <c r="E292" s="60"/>
      <c r="F292" s="55" t="s">
        <v>797</v>
      </c>
      <c r="G292" s="56"/>
      <c r="H292" s="100">
        <v>453227.29</v>
      </c>
      <c r="I292" s="100">
        <v>108763.59</v>
      </c>
      <c r="J292" s="100">
        <v>0</v>
      </c>
      <c r="K292" s="100">
        <v>561990.88</v>
      </c>
      <c r="L292" s="100">
        <f>I292-J292</f>
        <v>108763.59</v>
      </c>
    </row>
    <row r="293" spans="1:12" x14ac:dyDescent="0.3">
      <c r="A293" s="61" t="s">
        <v>798</v>
      </c>
      <c r="B293" s="59" t="s">
        <v>354</v>
      </c>
      <c r="C293" s="60"/>
      <c r="D293" s="60"/>
      <c r="E293" s="60"/>
      <c r="F293" s="60"/>
      <c r="G293" s="62" t="s">
        <v>799</v>
      </c>
      <c r="H293" s="101">
        <v>35373.769999999997</v>
      </c>
      <c r="I293" s="101">
        <v>20561.77</v>
      </c>
      <c r="J293" s="101">
        <v>0</v>
      </c>
      <c r="K293" s="101">
        <v>55935.54</v>
      </c>
      <c r="L293" s="101"/>
    </row>
    <row r="294" spans="1:12" x14ac:dyDescent="0.3">
      <c r="A294" s="61" t="s">
        <v>800</v>
      </c>
      <c r="B294" s="59" t="s">
        <v>354</v>
      </c>
      <c r="C294" s="60"/>
      <c r="D294" s="60"/>
      <c r="E294" s="60"/>
      <c r="F294" s="60"/>
      <c r="G294" s="62" t="s">
        <v>801</v>
      </c>
      <c r="H294" s="101">
        <v>7350</v>
      </c>
      <c r="I294" s="101">
        <v>0</v>
      </c>
      <c r="J294" s="101">
        <v>0</v>
      </c>
      <c r="K294" s="101">
        <v>7350</v>
      </c>
      <c r="L294" s="101"/>
    </row>
    <row r="295" spans="1:12" x14ac:dyDescent="0.3">
      <c r="A295" s="61" t="s">
        <v>802</v>
      </c>
      <c r="B295" s="59" t="s">
        <v>354</v>
      </c>
      <c r="C295" s="60"/>
      <c r="D295" s="60"/>
      <c r="E295" s="60"/>
      <c r="F295" s="60"/>
      <c r="G295" s="62" t="s">
        <v>803</v>
      </c>
      <c r="H295" s="101">
        <v>853.03</v>
      </c>
      <c r="I295" s="101">
        <v>0</v>
      </c>
      <c r="J295" s="101">
        <v>0</v>
      </c>
      <c r="K295" s="101">
        <v>853.03</v>
      </c>
      <c r="L295" s="101"/>
    </row>
    <row r="296" spans="1:12" x14ac:dyDescent="0.3">
      <c r="A296" s="61" t="s">
        <v>804</v>
      </c>
      <c r="B296" s="59" t="s">
        <v>354</v>
      </c>
      <c r="C296" s="60"/>
      <c r="D296" s="60"/>
      <c r="E296" s="60"/>
      <c r="F296" s="60"/>
      <c r="G296" s="62" t="s">
        <v>805</v>
      </c>
      <c r="H296" s="101">
        <v>50932</v>
      </c>
      <c r="I296" s="101">
        <v>7276</v>
      </c>
      <c r="J296" s="101">
        <v>0</v>
      </c>
      <c r="K296" s="101">
        <v>58208</v>
      </c>
      <c r="L296" s="101"/>
    </row>
    <row r="297" spans="1:12" x14ac:dyDescent="0.3">
      <c r="A297" s="61" t="s">
        <v>806</v>
      </c>
      <c r="B297" s="59" t="s">
        <v>354</v>
      </c>
      <c r="C297" s="60"/>
      <c r="D297" s="60"/>
      <c r="E297" s="60"/>
      <c r="F297" s="60"/>
      <c r="G297" s="62" t="s">
        <v>807</v>
      </c>
      <c r="H297" s="101">
        <v>3083.12</v>
      </c>
      <c r="I297" s="101">
        <v>4918.2</v>
      </c>
      <c r="J297" s="101">
        <v>0</v>
      </c>
      <c r="K297" s="101">
        <v>8001.32</v>
      </c>
      <c r="L297" s="101"/>
    </row>
    <row r="298" spans="1:12" x14ac:dyDescent="0.3">
      <c r="A298" s="61" t="s">
        <v>808</v>
      </c>
      <c r="B298" s="59" t="s">
        <v>354</v>
      </c>
      <c r="C298" s="60"/>
      <c r="D298" s="60"/>
      <c r="E298" s="60"/>
      <c r="F298" s="60"/>
      <c r="G298" s="62" t="s">
        <v>809</v>
      </c>
      <c r="H298" s="101">
        <v>42733.01</v>
      </c>
      <c r="I298" s="101">
        <v>7417.27</v>
      </c>
      <c r="J298" s="101">
        <v>0</v>
      </c>
      <c r="K298" s="101">
        <v>50150.28</v>
      </c>
      <c r="L298" s="101"/>
    </row>
    <row r="299" spans="1:12" x14ac:dyDescent="0.3">
      <c r="A299" s="61" t="s">
        <v>810</v>
      </c>
      <c r="B299" s="59" t="s">
        <v>354</v>
      </c>
      <c r="C299" s="60"/>
      <c r="D299" s="60"/>
      <c r="E299" s="60"/>
      <c r="F299" s="60"/>
      <c r="G299" s="62" t="s">
        <v>811</v>
      </c>
      <c r="H299" s="101">
        <v>303795.36</v>
      </c>
      <c r="I299" s="101">
        <v>67630.350000000006</v>
      </c>
      <c r="J299" s="101">
        <v>0</v>
      </c>
      <c r="K299" s="101">
        <v>371425.71</v>
      </c>
      <c r="L299" s="101"/>
    </row>
    <row r="300" spans="1:12" x14ac:dyDescent="0.3">
      <c r="A300" s="61" t="s">
        <v>812</v>
      </c>
      <c r="B300" s="59" t="s">
        <v>354</v>
      </c>
      <c r="C300" s="60"/>
      <c r="D300" s="60"/>
      <c r="E300" s="60"/>
      <c r="F300" s="60"/>
      <c r="G300" s="62" t="s">
        <v>813</v>
      </c>
      <c r="H300" s="101">
        <v>9107</v>
      </c>
      <c r="I300" s="101">
        <v>960</v>
      </c>
      <c r="J300" s="101">
        <v>0</v>
      </c>
      <c r="K300" s="101">
        <v>10067</v>
      </c>
      <c r="L300" s="101"/>
    </row>
    <row r="301" spans="1:12" x14ac:dyDescent="0.3">
      <c r="A301" s="65" t="s">
        <v>354</v>
      </c>
      <c r="B301" s="59" t="s">
        <v>354</v>
      </c>
      <c r="C301" s="60"/>
      <c r="D301" s="60"/>
      <c r="E301" s="60"/>
      <c r="F301" s="60"/>
      <c r="G301" s="66" t="s">
        <v>354</v>
      </c>
      <c r="H301" s="102"/>
      <c r="I301" s="102"/>
      <c r="J301" s="102"/>
      <c r="K301" s="102"/>
      <c r="L301" s="102"/>
    </row>
    <row r="302" spans="1:12" x14ac:dyDescent="0.3">
      <c r="A302" s="54" t="s">
        <v>814</v>
      </c>
      <c r="B302" s="59" t="s">
        <v>354</v>
      </c>
      <c r="C302" s="60"/>
      <c r="D302" s="60"/>
      <c r="E302" s="60"/>
      <c r="F302" s="55" t="s">
        <v>815</v>
      </c>
      <c r="G302" s="56"/>
      <c r="H302" s="100">
        <v>173914.43</v>
      </c>
      <c r="I302" s="100">
        <v>9538.52</v>
      </c>
      <c r="J302" s="100">
        <v>0</v>
      </c>
      <c r="K302" s="100">
        <v>183452.95</v>
      </c>
      <c r="L302" s="100">
        <f>I302-J302</f>
        <v>9538.52</v>
      </c>
    </row>
    <row r="303" spans="1:12" x14ac:dyDescent="0.3">
      <c r="A303" s="61" t="s">
        <v>816</v>
      </c>
      <c r="B303" s="59" t="s">
        <v>354</v>
      </c>
      <c r="C303" s="60"/>
      <c r="D303" s="60"/>
      <c r="E303" s="60"/>
      <c r="F303" s="60"/>
      <c r="G303" s="62" t="s">
        <v>817</v>
      </c>
      <c r="H303" s="101">
        <v>173914.43</v>
      </c>
      <c r="I303" s="101">
        <v>9538.52</v>
      </c>
      <c r="J303" s="101">
        <v>0</v>
      </c>
      <c r="K303" s="101">
        <v>183452.95</v>
      </c>
      <c r="L303" s="101"/>
    </row>
    <row r="304" spans="1:12" x14ac:dyDescent="0.3">
      <c r="A304" s="65" t="s">
        <v>354</v>
      </c>
      <c r="B304" s="59" t="s">
        <v>354</v>
      </c>
      <c r="C304" s="60"/>
      <c r="D304" s="60"/>
      <c r="E304" s="60"/>
      <c r="F304" s="60"/>
      <c r="G304" s="66" t="s">
        <v>354</v>
      </c>
      <c r="H304" s="102"/>
      <c r="I304" s="102"/>
      <c r="J304" s="102"/>
      <c r="K304" s="102"/>
      <c r="L304" s="102"/>
    </row>
    <row r="305" spans="1:12" x14ac:dyDescent="0.3">
      <c r="A305" s="54" t="s">
        <v>818</v>
      </c>
      <c r="B305" s="59" t="s">
        <v>354</v>
      </c>
      <c r="C305" s="60"/>
      <c r="D305" s="60"/>
      <c r="E305" s="60"/>
      <c r="F305" s="55" t="s">
        <v>819</v>
      </c>
      <c r="G305" s="56"/>
      <c r="H305" s="100">
        <v>31793.84</v>
      </c>
      <c r="I305" s="100">
        <v>4649.09</v>
      </c>
      <c r="J305" s="100">
        <v>0</v>
      </c>
      <c r="K305" s="100">
        <v>36442.93</v>
      </c>
      <c r="L305" s="100">
        <f>I305-J305</f>
        <v>4649.09</v>
      </c>
    </row>
    <row r="306" spans="1:12" x14ac:dyDescent="0.3">
      <c r="A306" s="61" t="s">
        <v>820</v>
      </c>
      <c r="B306" s="59" t="s">
        <v>354</v>
      </c>
      <c r="C306" s="60"/>
      <c r="D306" s="60"/>
      <c r="E306" s="60"/>
      <c r="F306" s="60"/>
      <c r="G306" s="62" t="s">
        <v>821</v>
      </c>
      <c r="H306" s="101">
        <v>31793.84</v>
      </c>
      <c r="I306" s="101">
        <v>4649.09</v>
      </c>
      <c r="J306" s="101">
        <v>0</v>
      </c>
      <c r="K306" s="101">
        <v>36442.93</v>
      </c>
      <c r="L306" s="101"/>
    </row>
    <row r="307" spans="1:12" x14ac:dyDescent="0.3">
      <c r="A307" s="65" t="s">
        <v>354</v>
      </c>
      <c r="B307" s="59" t="s">
        <v>354</v>
      </c>
      <c r="C307" s="60"/>
      <c r="D307" s="60"/>
      <c r="E307" s="60"/>
      <c r="F307" s="60"/>
      <c r="G307" s="66" t="s">
        <v>354</v>
      </c>
      <c r="H307" s="102"/>
      <c r="I307" s="102"/>
      <c r="J307" s="102"/>
      <c r="K307" s="102"/>
      <c r="L307" s="102"/>
    </row>
    <row r="308" spans="1:12" x14ac:dyDescent="0.3">
      <c r="A308" s="54" t="s">
        <v>826</v>
      </c>
      <c r="B308" s="59" t="s">
        <v>354</v>
      </c>
      <c r="C308" s="60"/>
      <c r="D308" s="60"/>
      <c r="E308" s="60"/>
      <c r="F308" s="55" t="s">
        <v>787</v>
      </c>
      <c r="G308" s="56"/>
      <c r="H308" s="100">
        <v>275081.88</v>
      </c>
      <c r="I308" s="100">
        <v>27862</v>
      </c>
      <c r="J308" s="100">
        <v>0</v>
      </c>
      <c r="K308" s="100">
        <v>302943.88</v>
      </c>
      <c r="L308" s="100"/>
    </row>
    <row r="309" spans="1:12" x14ac:dyDescent="0.3">
      <c r="A309" s="61" t="s">
        <v>827</v>
      </c>
      <c r="B309" s="59" t="s">
        <v>354</v>
      </c>
      <c r="C309" s="60"/>
      <c r="D309" s="60"/>
      <c r="E309" s="60"/>
      <c r="F309" s="60"/>
      <c r="G309" s="62" t="s">
        <v>789</v>
      </c>
      <c r="H309" s="101">
        <v>0</v>
      </c>
      <c r="I309" s="101">
        <v>19992</v>
      </c>
      <c r="J309" s="101">
        <v>0</v>
      </c>
      <c r="K309" s="101">
        <v>19992</v>
      </c>
      <c r="L309" s="101">
        <f t="shared" ref="L309:L311" si="2">I309-J309</f>
        <v>19992</v>
      </c>
    </row>
    <row r="310" spans="1:12" x14ac:dyDescent="0.3">
      <c r="A310" s="61" t="s">
        <v>830</v>
      </c>
      <c r="B310" s="59" t="s">
        <v>354</v>
      </c>
      <c r="C310" s="60"/>
      <c r="D310" s="60"/>
      <c r="E310" s="60"/>
      <c r="F310" s="60"/>
      <c r="G310" s="62" t="s">
        <v>831</v>
      </c>
      <c r="H310" s="101">
        <v>242721</v>
      </c>
      <c r="I310" s="101">
        <v>0</v>
      </c>
      <c r="J310" s="101">
        <v>0</v>
      </c>
      <c r="K310" s="101">
        <v>242721</v>
      </c>
      <c r="L310" s="101">
        <f t="shared" si="2"/>
        <v>0</v>
      </c>
    </row>
    <row r="311" spans="1:12" x14ac:dyDescent="0.3">
      <c r="A311" s="61" t="s">
        <v>832</v>
      </c>
      <c r="B311" s="59" t="s">
        <v>354</v>
      </c>
      <c r="C311" s="60"/>
      <c r="D311" s="60"/>
      <c r="E311" s="60"/>
      <c r="F311" s="60"/>
      <c r="G311" s="62" t="s">
        <v>791</v>
      </c>
      <c r="H311" s="101">
        <v>32360.880000000001</v>
      </c>
      <c r="I311" s="101">
        <v>7870</v>
      </c>
      <c r="J311" s="101">
        <v>0</v>
      </c>
      <c r="K311" s="101">
        <v>40230.879999999997</v>
      </c>
      <c r="L311" s="101">
        <f t="shared" si="2"/>
        <v>7870</v>
      </c>
    </row>
    <row r="312" spans="1:12" x14ac:dyDescent="0.3">
      <c r="A312" s="65" t="s">
        <v>354</v>
      </c>
      <c r="B312" s="59" t="s">
        <v>354</v>
      </c>
      <c r="C312" s="60"/>
      <c r="D312" s="60"/>
      <c r="E312" s="60"/>
      <c r="F312" s="60"/>
      <c r="G312" s="66" t="s">
        <v>354</v>
      </c>
      <c r="H312" s="102"/>
      <c r="I312" s="102"/>
      <c r="J312" s="102"/>
      <c r="K312" s="102"/>
      <c r="L312" s="102"/>
    </row>
    <row r="313" spans="1:12" x14ac:dyDescent="0.3">
      <c r="A313" s="54" t="s">
        <v>833</v>
      </c>
      <c r="B313" s="58" t="s">
        <v>354</v>
      </c>
      <c r="C313" s="55" t="s">
        <v>834</v>
      </c>
      <c r="D313" s="56"/>
      <c r="E313" s="56"/>
      <c r="F313" s="56"/>
      <c r="G313" s="56"/>
      <c r="H313" s="100">
        <v>140689.9</v>
      </c>
      <c r="I313" s="100">
        <v>29175.9</v>
      </c>
      <c r="J313" s="100">
        <v>0.03</v>
      </c>
      <c r="K313" s="100">
        <v>169865.77</v>
      </c>
      <c r="L313" s="100"/>
    </row>
    <row r="314" spans="1:12" x14ac:dyDescent="0.3">
      <c r="A314" s="54" t="s">
        <v>835</v>
      </c>
      <c r="B314" s="59" t="s">
        <v>354</v>
      </c>
      <c r="C314" s="60"/>
      <c r="D314" s="55" t="s">
        <v>834</v>
      </c>
      <c r="E314" s="56"/>
      <c r="F314" s="56"/>
      <c r="G314" s="56"/>
      <c r="H314" s="100">
        <v>140689.9</v>
      </c>
      <c r="I314" s="100">
        <v>29175.9</v>
      </c>
      <c r="J314" s="100">
        <v>0.03</v>
      </c>
      <c r="K314" s="100">
        <v>169865.77</v>
      </c>
      <c r="L314" s="100"/>
    </row>
    <row r="315" spans="1:12" x14ac:dyDescent="0.3">
      <c r="A315" s="54" t="s">
        <v>836</v>
      </c>
      <c r="B315" s="59" t="s">
        <v>354</v>
      </c>
      <c r="C315" s="60"/>
      <c r="D315" s="60"/>
      <c r="E315" s="55" t="s">
        <v>837</v>
      </c>
      <c r="F315" s="56"/>
      <c r="G315" s="56"/>
      <c r="H315" s="100">
        <v>140689.9</v>
      </c>
      <c r="I315" s="100">
        <v>29175.9</v>
      </c>
      <c r="J315" s="100">
        <v>0.03</v>
      </c>
      <c r="K315" s="100">
        <v>169865.77</v>
      </c>
      <c r="L315" s="100"/>
    </row>
    <row r="316" spans="1:12" x14ac:dyDescent="0.3">
      <c r="A316" s="54" t="s">
        <v>838</v>
      </c>
      <c r="B316" s="59" t="s">
        <v>354</v>
      </c>
      <c r="C316" s="60"/>
      <c r="D316" s="60"/>
      <c r="E316" s="60"/>
      <c r="F316" s="55" t="s">
        <v>839</v>
      </c>
      <c r="G316" s="56"/>
      <c r="H316" s="100">
        <v>113223.71</v>
      </c>
      <c r="I316" s="100">
        <v>10681.4</v>
      </c>
      <c r="J316" s="100">
        <v>0.01</v>
      </c>
      <c r="K316" s="100">
        <v>123905.1</v>
      </c>
      <c r="L316" s="100">
        <f>I316-J316</f>
        <v>10681.39</v>
      </c>
    </row>
    <row r="317" spans="1:12" x14ac:dyDescent="0.3">
      <c r="A317" s="61" t="s">
        <v>840</v>
      </c>
      <c r="B317" s="59" t="s">
        <v>354</v>
      </c>
      <c r="C317" s="60"/>
      <c r="D317" s="60"/>
      <c r="E317" s="60"/>
      <c r="F317" s="60"/>
      <c r="G317" s="62" t="s">
        <v>841</v>
      </c>
      <c r="H317" s="101">
        <v>113223.71</v>
      </c>
      <c r="I317" s="101">
        <v>10681.4</v>
      </c>
      <c r="J317" s="101">
        <v>0.01</v>
      </c>
      <c r="K317" s="101">
        <v>123905.1</v>
      </c>
      <c r="L317" s="101"/>
    </row>
    <row r="318" spans="1:12" x14ac:dyDescent="0.3">
      <c r="A318" s="65" t="s">
        <v>354</v>
      </c>
      <c r="B318" s="59" t="s">
        <v>354</v>
      </c>
      <c r="C318" s="60"/>
      <c r="D318" s="60"/>
      <c r="E318" s="60"/>
      <c r="F318" s="60"/>
      <c r="G318" s="66" t="s">
        <v>354</v>
      </c>
      <c r="H318" s="102"/>
      <c r="I318" s="102"/>
      <c r="J318" s="102"/>
      <c r="K318" s="102"/>
      <c r="L318" s="102"/>
    </row>
    <row r="319" spans="1:12" x14ac:dyDescent="0.3">
      <c r="A319" s="54" t="s">
        <v>842</v>
      </c>
      <c r="B319" s="59" t="s">
        <v>354</v>
      </c>
      <c r="C319" s="60"/>
      <c r="D319" s="60"/>
      <c r="E319" s="60"/>
      <c r="F319" s="55" t="s">
        <v>843</v>
      </c>
      <c r="G319" s="56"/>
      <c r="H319" s="100">
        <v>6600</v>
      </c>
      <c r="I319" s="100">
        <v>0</v>
      </c>
      <c r="J319" s="100">
        <v>0</v>
      </c>
      <c r="K319" s="100">
        <v>6600</v>
      </c>
      <c r="L319" s="100">
        <f>I319-J319</f>
        <v>0</v>
      </c>
    </row>
    <row r="320" spans="1:12" x14ac:dyDescent="0.3">
      <c r="A320" s="61" t="s">
        <v>844</v>
      </c>
      <c r="B320" s="59" t="s">
        <v>354</v>
      </c>
      <c r="C320" s="60"/>
      <c r="D320" s="60"/>
      <c r="E320" s="60"/>
      <c r="F320" s="60"/>
      <c r="G320" s="62" t="s">
        <v>845</v>
      </c>
      <c r="H320" s="101">
        <v>6600</v>
      </c>
      <c r="I320" s="101">
        <v>0</v>
      </c>
      <c r="J320" s="101">
        <v>0</v>
      </c>
      <c r="K320" s="101">
        <v>6600</v>
      </c>
      <c r="L320" s="101"/>
    </row>
    <row r="321" spans="1:12" x14ac:dyDescent="0.3">
      <c r="A321" s="65" t="s">
        <v>354</v>
      </c>
      <c r="B321" s="59" t="s">
        <v>354</v>
      </c>
      <c r="C321" s="60"/>
      <c r="D321" s="60"/>
      <c r="E321" s="60"/>
      <c r="F321" s="60"/>
      <c r="G321" s="66" t="s">
        <v>354</v>
      </c>
      <c r="H321" s="102"/>
      <c r="I321" s="102"/>
      <c r="J321" s="102"/>
      <c r="K321" s="102"/>
      <c r="L321" s="102"/>
    </row>
    <row r="322" spans="1:12" x14ac:dyDescent="0.3">
      <c r="A322" s="54" t="s">
        <v>846</v>
      </c>
      <c r="B322" s="59" t="s">
        <v>354</v>
      </c>
      <c r="C322" s="60"/>
      <c r="D322" s="60"/>
      <c r="E322" s="60"/>
      <c r="F322" s="55" t="s">
        <v>847</v>
      </c>
      <c r="G322" s="56"/>
      <c r="H322" s="100">
        <v>8424.43</v>
      </c>
      <c r="I322" s="100">
        <v>8636.09</v>
      </c>
      <c r="J322" s="100">
        <v>0</v>
      </c>
      <c r="K322" s="100">
        <v>17060.52</v>
      </c>
      <c r="L322" s="100">
        <f>I322-J322</f>
        <v>8636.09</v>
      </c>
    </row>
    <row r="323" spans="1:12" x14ac:dyDescent="0.3">
      <c r="A323" s="61" t="s">
        <v>848</v>
      </c>
      <c r="B323" s="59" t="s">
        <v>354</v>
      </c>
      <c r="C323" s="60"/>
      <c r="D323" s="60"/>
      <c r="E323" s="60"/>
      <c r="F323" s="60"/>
      <c r="G323" s="62" t="s">
        <v>849</v>
      </c>
      <c r="H323" s="101">
        <v>8424.43</v>
      </c>
      <c r="I323" s="101">
        <v>8636.09</v>
      </c>
      <c r="J323" s="101">
        <v>0</v>
      </c>
      <c r="K323" s="101">
        <v>17060.52</v>
      </c>
      <c r="L323" s="101"/>
    </row>
    <row r="324" spans="1:12" x14ac:dyDescent="0.3">
      <c r="A324" s="65" t="s">
        <v>354</v>
      </c>
      <c r="B324" s="59" t="s">
        <v>354</v>
      </c>
      <c r="C324" s="60"/>
      <c r="D324" s="60"/>
      <c r="E324" s="60"/>
      <c r="F324" s="60"/>
      <c r="G324" s="66" t="s">
        <v>354</v>
      </c>
      <c r="H324" s="102"/>
      <c r="I324" s="102"/>
      <c r="J324" s="102"/>
      <c r="K324" s="102"/>
      <c r="L324" s="102"/>
    </row>
    <row r="325" spans="1:12" x14ac:dyDescent="0.3">
      <c r="A325" s="54" t="s">
        <v>850</v>
      </c>
      <c r="B325" s="59" t="s">
        <v>354</v>
      </c>
      <c r="C325" s="60"/>
      <c r="D325" s="60"/>
      <c r="E325" s="60"/>
      <c r="F325" s="55" t="s">
        <v>787</v>
      </c>
      <c r="G325" s="56"/>
      <c r="H325" s="100">
        <v>12441.76</v>
      </c>
      <c r="I325" s="100">
        <v>9858.41</v>
      </c>
      <c r="J325" s="100">
        <v>0.02</v>
      </c>
      <c r="K325" s="100">
        <v>22300.15</v>
      </c>
      <c r="L325" s="100">
        <f>I325-J325</f>
        <v>9858.39</v>
      </c>
    </row>
    <row r="326" spans="1:12" x14ac:dyDescent="0.3">
      <c r="A326" s="61" t="s">
        <v>851</v>
      </c>
      <c r="B326" s="59" t="s">
        <v>354</v>
      </c>
      <c r="C326" s="60"/>
      <c r="D326" s="60"/>
      <c r="E326" s="60"/>
      <c r="F326" s="60"/>
      <c r="G326" s="62" t="s">
        <v>791</v>
      </c>
      <c r="H326" s="101">
        <v>2233</v>
      </c>
      <c r="I326" s="101">
        <v>8400</v>
      </c>
      <c r="J326" s="101">
        <v>0</v>
      </c>
      <c r="K326" s="101">
        <v>10633</v>
      </c>
      <c r="L326" s="101"/>
    </row>
    <row r="327" spans="1:12" x14ac:dyDescent="0.3">
      <c r="A327" s="61" t="s">
        <v>852</v>
      </c>
      <c r="B327" s="59" t="s">
        <v>354</v>
      </c>
      <c r="C327" s="60"/>
      <c r="D327" s="60"/>
      <c r="E327" s="60"/>
      <c r="F327" s="60"/>
      <c r="G327" s="62" t="s">
        <v>853</v>
      </c>
      <c r="H327" s="101">
        <v>10208.76</v>
      </c>
      <c r="I327" s="101">
        <v>1458.41</v>
      </c>
      <c r="J327" s="101">
        <v>0.02</v>
      </c>
      <c r="K327" s="101">
        <v>11667.15</v>
      </c>
      <c r="L327" s="101"/>
    </row>
    <row r="328" spans="1:12" x14ac:dyDescent="0.3">
      <c r="A328" s="54" t="s">
        <v>354</v>
      </c>
      <c r="B328" s="59" t="s">
        <v>354</v>
      </c>
      <c r="C328" s="60"/>
      <c r="D328" s="60"/>
      <c r="E328" s="55" t="s">
        <v>354</v>
      </c>
      <c r="F328" s="56"/>
      <c r="G328" s="56"/>
      <c r="H328" s="99"/>
      <c r="I328" s="99"/>
      <c r="J328" s="99"/>
      <c r="K328" s="99"/>
      <c r="L328" s="99"/>
    </row>
    <row r="329" spans="1:12" x14ac:dyDescent="0.3">
      <c r="A329" s="54" t="s">
        <v>854</v>
      </c>
      <c r="B329" s="58" t="s">
        <v>354</v>
      </c>
      <c r="C329" s="55" t="s">
        <v>855</v>
      </c>
      <c r="D329" s="56"/>
      <c r="E329" s="56"/>
      <c r="F329" s="56"/>
      <c r="G329" s="56"/>
      <c r="H329" s="100">
        <v>518437.85</v>
      </c>
      <c r="I329" s="100">
        <v>85587.71</v>
      </c>
      <c r="J329" s="100">
        <v>0.01</v>
      </c>
      <c r="K329" s="100">
        <v>604025.55000000005</v>
      </c>
      <c r="L329" s="100"/>
    </row>
    <row r="330" spans="1:12" x14ac:dyDescent="0.3">
      <c r="A330" s="54" t="s">
        <v>856</v>
      </c>
      <c r="B330" s="59" t="s">
        <v>354</v>
      </c>
      <c r="C330" s="60"/>
      <c r="D330" s="55" t="s">
        <v>855</v>
      </c>
      <c r="E330" s="56"/>
      <c r="F330" s="56"/>
      <c r="G330" s="56"/>
      <c r="H330" s="100">
        <v>518437.85</v>
      </c>
      <c r="I330" s="100">
        <v>85587.71</v>
      </c>
      <c r="J330" s="100">
        <v>0.01</v>
      </c>
      <c r="K330" s="100">
        <v>604025.55000000005</v>
      </c>
      <c r="L330" s="100"/>
    </row>
    <row r="331" spans="1:12" x14ac:dyDescent="0.3">
      <c r="A331" s="54" t="s">
        <v>857</v>
      </c>
      <c r="B331" s="59" t="s">
        <v>354</v>
      </c>
      <c r="C331" s="60"/>
      <c r="D331" s="60"/>
      <c r="E331" s="55" t="s">
        <v>855</v>
      </c>
      <c r="F331" s="56"/>
      <c r="G331" s="56"/>
      <c r="H331" s="100">
        <v>518437.85</v>
      </c>
      <c r="I331" s="100">
        <v>85587.71</v>
      </c>
      <c r="J331" s="100">
        <v>0.01</v>
      </c>
      <c r="K331" s="100">
        <v>604025.55000000005</v>
      </c>
      <c r="L331" s="100"/>
    </row>
    <row r="332" spans="1:12" x14ac:dyDescent="0.3">
      <c r="A332" s="54" t="s">
        <v>858</v>
      </c>
      <c r="B332" s="59" t="s">
        <v>354</v>
      </c>
      <c r="C332" s="60"/>
      <c r="D332" s="60"/>
      <c r="E332" s="60"/>
      <c r="F332" s="55" t="s">
        <v>843</v>
      </c>
      <c r="G332" s="56"/>
      <c r="H332" s="100">
        <v>346090.15</v>
      </c>
      <c r="I332" s="100">
        <v>44745.15</v>
      </c>
      <c r="J332" s="100">
        <v>0.01</v>
      </c>
      <c r="K332" s="100">
        <v>390835.29</v>
      </c>
      <c r="L332" s="100">
        <f>I332-J332</f>
        <v>44745.14</v>
      </c>
    </row>
    <row r="333" spans="1:12" x14ac:dyDescent="0.3">
      <c r="A333" s="61" t="s">
        <v>859</v>
      </c>
      <c r="B333" s="59" t="s">
        <v>354</v>
      </c>
      <c r="C333" s="60"/>
      <c r="D333" s="60"/>
      <c r="E333" s="60"/>
      <c r="F333" s="60"/>
      <c r="G333" s="62" t="s">
        <v>860</v>
      </c>
      <c r="H333" s="101">
        <v>346090.15</v>
      </c>
      <c r="I333" s="101">
        <v>44745.15</v>
      </c>
      <c r="J333" s="101">
        <v>0.01</v>
      </c>
      <c r="K333" s="101">
        <v>390835.29</v>
      </c>
      <c r="L333" s="101"/>
    </row>
    <row r="334" spans="1:12" x14ac:dyDescent="0.3">
      <c r="A334" s="65" t="s">
        <v>354</v>
      </c>
      <c r="B334" s="59" t="s">
        <v>354</v>
      </c>
      <c r="C334" s="60"/>
      <c r="D334" s="60"/>
      <c r="E334" s="60"/>
      <c r="F334" s="60"/>
      <c r="G334" s="66" t="s">
        <v>354</v>
      </c>
      <c r="H334" s="102"/>
      <c r="I334" s="102"/>
      <c r="J334" s="102"/>
      <c r="K334" s="102"/>
      <c r="L334" s="102"/>
    </row>
    <row r="335" spans="1:12" x14ac:dyDescent="0.3">
      <c r="A335" s="54" t="s">
        <v>861</v>
      </c>
      <c r="B335" s="59" t="s">
        <v>354</v>
      </c>
      <c r="C335" s="60"/>
      <c r="D335" s="60"/>
      <c r="E335" s="60"/>
      <c r="F335" s="55" t="s">
        <v>862</v>
      </c>
      <c r="G335" s="56"/>
      <c r="H335" s="100">
        <v>125942.39999999999</v>
      </c>
      <c r="I335" s="100">
        <v>27570.560000000001</v>
      </c>
      <c r="J335" s="100">
        <v>0</v>
      </c>
      <c r="K335" s="100">
        <v>153512.95999999999</v>
      </c>
      <c r="L335" s="100"/>
    </row>
    <row r="336" spans="1:12" x14ac:dyDescent="0.3">
      <c r="A336" s="61" t="s">
        <v>863</v>
      </c>
      <c r="B336" s="59" t="s">
        <v>354</v>
      </c>
      <c r="C336" s="60"/>
      <c r="D336" s="60"/>
      <c r="E336" s="60"/>
      <c r="F336" s="60"/>
      <c r="G336" s="62" t="s">
        <v>864</v>
      </c>
      <c r="H336" s="101">
        <v>72753.240000000005</v>
      </c>
      <c r="I336" s="101">
        <v>18870.080000000002</v>
      </c>
      <c r="J336" s="101">
        <v>0</v>
      </c>
      <c r="K336" s="101">
        <v>91623.32</v>
      </c>
      <c r="L336" s="101">
        <f>I336-J336</f>
        <v>18870.080000000002</v>
      </c>
    </row>
    <row r="337" spans="1:12" x14ac:dyDescent="0.3">
      <c r="A337" s="61" t="s">
        <v>865</v>
      </c>
      <c r="B337" s="59" t="s">
        <v>354</v>
      </c>
      <c r="C337" s="60"/>
      <c r="D337" s="60"/>
      <c r="E337" s="60"/>
      <c r="F337" s="60"/>
      <c r="G337" s="62" t="s">
        <v>866</v>
      </c>
      <c r="H337" s="101">
        <v>53189.16</v>
      </c>
      <c r="I337" s="101">
        <v>8700.48</v>
      </c>
      <c r="J337" s="101">
        <v>0</v>
      </c>
      <c r="K337" s="101">
        <v>61889.64</v>
      </c>
      <c r="L337" s="101">
        <f>I337-J337</f>
        <v>8700.48</v>
      </c>
    </row>
    <row r="338" spans="1:12" x14ac:dyDescent="0.3">
      <c r="A338" s="65" t="s">
        <v>354</v>
      </c>
      <c r="B338" s="59" t="s">
        <v>354</v>
      </c>
      <c r="C338" s="60"/>
      <c r="D338" s="60"/>
      <c r="E338" s="60"/>
      <c r="F338" s="60"/>
      <c r="G338" s="66" t="s">
        <v>354</v>
      </c>
      <c r="H338" s="102"/>
      <c r="I338" s="102"/>
      <c r="J338" s="102"/>
      <c r="K338" s="102"/>
      <c r="L338" s="102"/>
    </row>
    <row r="339" spans="1:12" x14ac:dyDescent="0.3">
      <c r="A339" s="54" t="s">
        <v>867</v>
      </c>
      <c r="B339" s="59" t="s">
        <v>354</v>
      </c>
      <c r="C339" s="60"/>
      <c r="D339" s="60"/>
      <c r="E339" s="60"/>
      <c r="F339" s="55" t="s">
        <v>787</v>
      </c>
      <c r="G339" s="56"/>
      <c r="H339" s="100">
        <v>46405.3</v>
      </c>
      <c r="I339" s="100">
        <v>13272</v>
      </c>
      <c r="J339" s="100">
        <v>0</v>
      </c>
      <c r="K339" s="100">
        <v>59677.3</v>
      </c>
      <c r="L339" s="100">
        <f>I339-J339</f>
        <v>13272</v>
      </c>
    </row>
    <row r="340" spans="1:12" x14ac:dyDescent="0.3">
      <c r="A340" s="61" t="s">
        <v>868</v>
      </c>
      <c r="B340" s="59" t="s">
        <v>354</v>
      </c>
      <c r="C340" s="60"/>
      <c r="D340" s="60"/>
      <c r="E340" s="60"/>
      <c r="F340" s="60"/>
      <c r="G340" s="62" t="s">
        <v>789</v>
      </c>
      <c r="H340" s="101">
        <v>37765</v>
      </c>
      <c r="I340" s="101">
        <v>4872</v>
      </c>
      <c r="J340" s="101">
        <v>0</v>
      </c>
      <c r="K340" s="101">
        <v>42637</v>
      </c>
      <c r="L340" s="101"/>
    </row>
    <row r="341" spans="1:12" x14ac:dyDescent="0.3">
      <c r="A341" s="61" t="s">
        <v>869</v>
      </c>
      <c r="B341" s="59" t="s">
        <v>354</v>
      </c>
      <c r="C341" s="60"/>
      <c r="D341" s="60"/>
      <c r="E341" s="60"/>
      <c r="F341" s="60"/>
      <c r="G341" s="62" t="s">
        <v>791</v>
      </c>
      <c r="H341" s="101">
        <v>8640.2999999999993</v>
      </c>
      <c r="I341" s="101">
        <v>8400</v>
      </c>
      <c r="J341" s="101">
        <v>0</v>
      </c>
      <c r="K341" s="101">
        <v>17040.3</v>
      </c>
      <c r="L341" s="101"/>
    </row>
    <row r="342" spans="1:12" x14ac:dyDescent="0.3">
      <c r="A342" s="65" t="s">
        <v>354</v>
      </c>
      <c r="B342" s="59" t="s">
        <v>354</v>
      </c>
      <c r="C342" s="60"/>
      <c r="D342" s="60"/>
      <c r="E342" s="60"/>
      <c r="F342" s="60"/>
      <c r="G342" s="66" t="s">
        <v>354</v>
      </c>
      <c r="H342" s="102"/>
      <c r="I342" s="102"/>
      <c r="J342" s="102"/>
      <c r="K342" s="102"/>
      <c r="L342" s="102"/>
    </row>
    <row r="343" spans="1:12" x14ac:dyDescent="0.3">
      <c r="A343" s="54" t="s">
        <v>870</v>
      </c>
      <c r="B343" s="58" t="s">
        <v>354</v>
      </c>
      <c r="C343" s="55" t="s">
        <v>871</v>
      </c>
      <c r="D343" s="56"/>
      <c r="E343" s="56"/>
      <c r="F343" s="56"/>
      <c r="G343" s="56"/>
      <c r="H343" s="100">
        <v>912299.46</v>
      </c>
      <c r="I343" s="100">
        <v>697335.37</v>
      </c>
      <c r="J343" s="100">
        <v>3570</v>
      </c>
      <c r="K343" s="100">
        <v>1606064.83</v>
      </c>
      <c r="L343" s="100"/>
    </row>
    <row r="344" spans="1:12" x14ac:dyDescent="0.3">
      <c r="A344" s="54" t="s">
        <v>872</v>
      </c>
      <c r="B344" s="59" t="s">
        <v>354</v>
      </c>
      <c r="C344" s="60"/>
      <c r="D344" s="55" t="s">
        <v>871</v>
      </c>
      <c r="E344" s="56"/>
      <c r="F344" s="56"/>
      <c r="G344" s="56"/>
      <c r="H344" s="100">
        <v>912299.46</v>
      </c>
      <c r="I344" s="100">
        <v>697335.37</v>
      </c>
      <c r="J344" s="100">
        <v>3570</v>
      </c>
      <c r="K344" s="100">
        <v>1606064.83</v>
      </c>
      <c r="L344" s="100"/>
    </row>
    <row r="345" spans="1:12" x14ac:dyDescent="0.3">
      <c r="A345" s="54" t="s">
        <v>873</v>
      </c>
      <c r="B345" s="59" t="s">
        <v>354</v>
      </c>
      <c r="C345" s="60"/>
      <c r="D345" s="60"/>
      <c r="E345" s="55" t="s">
        <v>871</v>
      </c>
      <c r="F345" s="56"/>
      <c r="G345" s="56"/>
      <c r="H345" s="100">
        <v>912299.46</v>
      </c>
      <c r="I345" s="100">
        <v>697335.37</v>
      </c>
      <c r="J345" s="100">
        <v>3570</v>
      </c>
      <c r="K345" s="100">
        <v>1606064.83</v>
      </c>
      <c r="L345" s="100"/>
    </row>
    <row r="346" spans="1:12" x14ac:dyDescent="0.3">
      <c r="A346" s="54" t="s">
        <v>874</v>
      </c>
      <c r="B346" s="59" t="s">
        <v>354</v>
      </c>
      <c r="C346" s="60"/>
      <c r="D346" s="60"/>
      <c r="E346" s="60"/>
      <c r="F346" s="55" t="s">
        <v>875</v>
      </c>
      <c r="G346" s="56"/>
      <c r="H346" s="100">
        <v>71934.83</v>
      </c>
      <c r="I346" s="100">
        <v>20943.3</v>
      </c>
      <c r="J346" s="100">
        <v>0</v>
      </c>
      <c r="K346" s="100">
        <v>92878.13</v>
      </c>
      <c r="L346" s="100">
        <f>I346-J346</f>
        <v>20943.3</v>
      </c>
    </row>
    <row r="347" spans="1:12" x14ac:dyDescent="0.3">
      <c r="A347" s="61" t="s">
        <v>876</v>
      </c>
      <c r="B347" s="59" t="s">
        <v>354</v>
      </c>
      <c r="C347" s="60"/>
      <c r="D347" s="60"/>
      <c r="E347" s="60"/>
      <c r="F347" s="60"/>
      <c r="G347" s="62" t="s">
        <v>875</v>
      </c>
      <c r="H347" s="101">
        <v>71934.83</v>
      </c>
      <c r="I347" s="101">
        <v>20943.3</v>
      </c>
      <c r="J347" s="101">
        <v>0</v>
      </c>
      <c r="K347" s="101">
        <v>92878.13</v>
      </c>
      <c r="L347" s="101"/>
    </row>
    <row r="348" spans="1:12" x14ac:dyDescent="0.3">
      <c r="A348" s="65" t="s">
        <v>354</v>
      </c>
      <c r="B348" s="59" t="s">
        <v>354</v>
      </c>
      <c r="C348" s="60"/>
      <c r="D348" s="60"/>
      <c r="E348" s="60"/>
      <c r="F348" s="60"/>
      <c r="G348" s="66" t="s">
        <v>354</v>
      </c>
      <c r="H348" s="102"/>
      <c r="I348" s="102"/>
      <c r="J348" s="102"/>
      <c r="K348" s="102"/>
      <c r="L348" s="102"/>
    </row>
    <row r="349" spans="1:12" x14ac:dyDescent="0.3">
      <c r="A349" s="54" t="s">
        <v>877</v>
      </c>
      <c r="B349" s="59" t="s">
        <v>354</v>
      </c>
      <c r="C349" s="60"/>
      <c r="D349" s="60"/>
      <c r="E349" s="60"/>
      <c r="F349" s="55" t="s">
        <v>878</v>
      </c>
      <c r="G349" s="56"/>
      <c r="H349" s="100">
        <v>47928</v>
      </c>
      <c r="I349" s="100">
        <v>13480</v>
      </c>
      <c r="J349" s="100">
        <v>0</v>
      </c>
      <c r="K349" s="100">
        <v>61408</v>
      </c>
      <c r="L349" s="100">
        <f>I349-J349</f>
        <v>13480</v>
      </c>
    </row>
    <row r="350" spans="1:12" x14ac:dyDescent="0.3">
      <c r="A350" s="61" t="s">
        <v>879</v>
      </c>
      <c r="B350" s="59" t="s">
        <v>354</v>
      </c>
      <c r="C350" s="60"/>
      <c r="D350" s="60"/>
      <c r="E350" s="60"/>
      <c r="F350" s="60"/>
      <c r="G350" s="62" t="s">
        <v>880</v>
      </c>
      <c r="H350" s="101">
        <v>44280</v>
      </c>
      <c r="I350" s="101">
        <v>9640</v>
      </c>
      <c r="J350" s="101">
        <v>0</v>
      </c>
      <c r="K350" s="101">
        <v>53920</v>
      </c>
      <c r="L350" s="101"/>
    </row>
    <row r="351" spans="1:12" x14ac:dyDescent="0.3">
      <c r="A351" s="61" t="s">
        <v>881</v>
      </c>
      <c r="B351" s="59" t="s">
        <v>354</v>
      </c>
      <c r="C351" s="60"/>
      <c r="D351" s="60"/>
      <c r="E351" s="60"/>
      <c r="F351" s="60"/>
      <c r="G351" s="62" t="s">
        <v>882</v>
      </c>
      <c r="H351" s="101">
        <v>3648</v>
      </c>
      <c r="I351" s="101">
        <v>3840</v>
      </c>
      <c r="J351" s="101">
        <v>0</v>
      </c>
      <c r="K351" s="101">
        <v>7488</v>
      </c>
      <c r="L351" s="101"/>
    </row>
    <row r="352" spans="1:12" x14ac:dyDescent="0.3">
      <c r="A352" s="65" t="s">
        <v>354</v>
      </c>
      <c r="B352" s="59" t="s">
        <v>354</v>
      </c>
      <c r="C352" s="60"/>
      <c r="D352" s="60"/>
      <c r="E352" s="60"/>
      <c r="F352" s="60"/>
      <c r="G352" s="66" t="s">
        <v>354</v>
      </c>
      <c r="H352" s="102"/>
      <c r="I352" s="102"/>
      <c r="J352" s="102"/>
      <c r="K352" s="102"/>
      <c r="L352" s="102"/>
    </row>
    <row r="353" spans="1:12" x14ac:dyDescent="0.3">
      <c r="A353" s="54" t="s">
        <v>883</v>
      </c>
      <c r="B353" s="59" t="s">
        <v>354</v>
      </c>
      <c r="C353" s="60"/>
      <c r="D353" s="60"/>
      <c r="E353" s="60"/>
      <c r="F353" s="55" t="s">
        <v>884</v>
      </c>
      <c r="G353" s="56"/>
      <c r="H353" s="100">
        <v>1056</v>
      </c>
      <c r="I353" s="100">
        <v>0</v>
      </c>
      <c r="J353" s="100">
        <v>0</v>
      </c>
      <c r="K353" s="100">
        <v>1056</v>
      </c>
      <c r="L353" s="100">
        <f>I353-J353</f>
        <v>0</v>
      </c>
    </row>
    <row r="354" spans="1:12" x14ac:dyDescent="0.3">
      <c r="A354" s="61" t="s">
        <v>885</v>
      </c>
      <c r="B354" s="59" t="s">
        <v>354</v>
      </c>
      <c r="C354" s="60"/>
      <c r="D354" s="60"/>
      <c r="E354" s="60"/>
      <c r="F354" s="60"/>
      <c r="G354" s="62" t="s">
        <v>886</v>
      </c>
      <c r="H354" s="101">
        <v>1056</v>
      </c>
      <c r="I354" s="101">
        <v>0</v>
      </c>
      <c r="J354" s="101">
        <v>0</v>
      </c>
      <c r="K354" s="101">
        <v>1056</v>
      </c>
      <c r="L354" s="101"/>
    </row>
    <row r="355" spans="1:12" x14ac:dyDescent="0.3">
      <c r="A355" s="65" t="s">
        <v>354</v>
      </c>
      <c r="B355" s="59" t="s">
        <v>354</v>
      </c>
      <c r="C355" s="60"/>
      <c r="D355" s="60"/>
      <c r="E355" s="60"/>
      <c r="F355" s="60"/>
      <c r="G355" s="66" t="s">
        <v>354</v>
      </c>
      <c r="H355" s="102"/>
      <c r="I355" s="102"/>
      <c r="J355" s="102"/>
      <c r="K355" s="102"/>
      <c r="L355" s="102"/>
    </row>
    <row r="356" spans="1:12" x14ac:dyDescent="0.3">
      <c r="A356" s="54" t="s">
        <v>887</v>
      </c>
      <c r="B356" s="59" t="s">
        <v>354</v>
      </c>
      <c r="C356" s="60"/>
      <c r="D356" s="60"/>
      <c r="E356" s="60"/>
      <c r="F356" s="55" t="s">
        <v>888</v>
      </c>
      <c r="G356" s="56"/>
      <c r="H356" s="100">
        <v>708324.99</v>
      </c>
      <c r="I356" s="100">
        <v>114749.57</v>
      </c>
      <c r="J356" s="100">
        <v>3570</v>
      </c>
      <c r="K356" s="100">
        <v>819504.56</v>
      </c>
      <c r="L356" s="100"/>
    </row>
    <row r="357" spans="1:12" x14ac:dyDescent="0.3">
      <c r="A357" s="61" t="s">
        <v>889</v>
      </c>
      <c r="B357" s="59" t="s">
        <v>354</v>
      </c>
      <c r="C357" s="60"/>
      <c r="D357" s="60"/>
      <c r="E357" s="60"/>
      <c r="F357" s="60"/>
      <c r="G357" s="62" t="s">
        <v>849</v>
      </c>
      <c r="H357" s="101">
        <v>14943.4</v>
      </c>
      <c r="I357" s="101">
        <v>0</v>
      </c>
      <c r="J357" s="101">
        <v>0</v>
      </c>
      <c r="K357" s="101">
        <v>14943.4</v>
      </c>
      <c r="L357" s="101">
        <f t="shared" ref="L357:L364" si="3">I357-J357</f>
        <v>0</v>
      </c>
    </row>
    <row r="358" spans="1:12" x14ac:dyDescent="0.3">
      <c r="A358" s="61" t="s">
        <v>890</v>
      </c>
      <c r="B358" s="59" t="s">
        <v>354</v>
      </c>
      <c r="C358" s="60"/>
      <c r="D358" s="60"/>
      <c r="E358" s="60"/>
      <c r="F358" s="60"/>
      <c r="G358" s="62" t="s">
        <v>891</v>
      </c>
      <c r="H358" s="101">
        <v>328702.09999999998</v>
      </c>
      <c r="I358" s="101">
        <v>57196.6</v>
      </c>
      <c r="J358" s="101">
        <v>0</v>
      </c>
      <c r="K358" s="101">
        <v>385898.7</v>
      </c>
      <c r="L358" s="101">
        <f t="shared" si="3"/>
        <v>57196.6</v>
      </c>
    </row>
    <row r="359" spans="1:12" x14ac:dyDescent="0.3">
      <c r="A359" s="61" t="s">
        <v>892</v>
      </c>
      <c r="B359" s="59" t="s">
        <v>354</v>
      </c>
      <c r="C359" s="60"/>
      <c r="D359" s="60"/>
      <c r="E359" s="60"/>
      <c r="F359" s="60"/>
      <c r="G359" s="62" t="s">
        <v>893</v>
      </c>
      <c r="H359" s="101">
        <v>126950.32</v>
      </c>
      <c r="I359" s="101">
        <v>16377.5</v>
      </c>
      <c r="J359" s="101">
        <v>0</v>
      </c>
      <c r="K359" s="101">
        <v>143327.82</v>
      </c>
      <c r="L359" s="101">
        <f t="shared" si="3"/>
        <v>16377.5</v>
      </c>
    </row>
    <row r="360" spans="1:12" x14ac:dyDescent="0.3">
      <c r="A360" s="61" t="s">
        <v>894</v>
      </c>
      <c r="B360" s="59" t="s">
        <v>354</v>
      </c>
      <c r="C360" s="60"/>
      <c r="D360" s="60"/>
      <c r="E360" s="60"/>
      <c r="F360" s="60"/>
      <c r="G360" s="62" t="s">
        <v>895</v>
      </c>
      <c r="H360" s="101">
        <v>65799.960000000006</v>
      </c>
      <c r="I360" s="101">
        <v>9520</v>
      </c>
      <c r="J360" s="101">
        <v>3570</v>
      </c>
      <c r="K360" s="101">
        <v>71749.960000000006</v>
      </c>
      <c r="L360" s="101">
        <f t="shared" si="3"/>
        <v>5950</v>
      </c>
    </row>
    <row r="361" spans="1:12" x14ac:dyDescent="0.3">
      <c r="A361" s="61" t="s">
        <v>896</v>
      </c>
      <c r="B361" s="59" t="s">
        <v>354</v>
      </c>
      <c r="C361" s="60"/>
      <c r="D361" s="60"/>
      <c r="E361" s="60"/>
      <c r="F361" s="60"/>
      <c r="G361" s="62" t="s">
        <v>897</v>
      </c>
      <c r="H361" s="101">
        <v>150693.43</v>
      </c>
      <c r="I361" s="101">
        <v>30292</v>
      </c>
      <c r="J361" s="101">
        <v>0</v>
      </c>
      <c r="K361" s="101">
        <v>180985.43</v>
      </c>
      <c r="L361" s="101">
        <f t="shared" si="3"/>
        <v>30292</v>
      </c>
    </row>
    <row r="362" spans="1:12" x14ac:dyDescent="0.3">
      <c r="A362" s="61" t="s">
        <v>898</v>
      </c>
      <c r="B362" s="59" t="s">
        <v>354</v>
      </c>
      <c r="C362" s="60"/>
      <c r="D362" s="60"/>
      <c r="E362" s="60"/>
      <c r="F362" s="60"/>
      <c r="G362" s="62" t="s">
        <v>899</v>
      </c>
      <c r="H362" s="101">
        <v>4000</v>
      </c>
      <c r="I362" s="101">
        <v>0</v>
      </c>
      <c r="J362" s="101">
        <v>0</v>
      </c>
      <c r="K362" s="101">
        <v>4000</v>
      </c>
      <c r="L362" s="101">
        <f t="shared" si="3"/>
        <v>0</v>
      </c>
    </row>
    <row r="363" spans="1:12" x14ac:dyDescent="0.3">
      <c r="A363" s="61" t="s">
        <v>900</v>
      </c>
      <c r="B363" s="59" t="s">
        <v>354</v>
      </c>
      <c r="C363" s="60"/>
      <c r="D363" s="60"/>
      <c r="E363" s="60"/>
      <c r="F363" s="60"/>
      <c r="G363" s="62" t="s">
        <v>901</v>
      </c>
      <c r="H363" s="101">
        <v>10081.66</v>
      </c>
      <c r="I363" s="101">
        <v>906.3</v>
      </c>
      <c r="J363" s="101">
        <v>0</v>
      </c>
      <c r="K363" s="101">
        <v>10987.96</v>
      </c>
      <c r="L363" s="101">
        <f t="shared" si="3"/>
        <v>906.3</v>
      </c>
    </row>
    <row r="364" spans="1:12" x14ac:dyDescent="0.3">
      <c r="A364" s="61" t="s">
        <v>902</v>
      </c>
      <c r="B364" s="59" t="s">
        <v>354</v>
      </c>
      <c r="C364" s="60"/>
      <c r="D364" s="60"/>
      <c r="E364" s="60"/>
      <c r="F364" s="60"/>
      <c r="G364" s="62" t="s">
        <v>903</v>
      </c>
      <c r="H364" s="101">
        <v>7154.12</v>
      </c>
      <c r="I364" s="101">
        <v>457.17</v>
      </c>
      <c r="J364" s="101">
        <v>0</v>
      </c>
      <c r="K364" s="101">
        <v>7611.29</v>
      </c>
      <c r="L364" s="101">
        <f t="shared" si="3"/>
        <v>457.17</v>
      </c>
    </row>
    <row r="365" spans="1:12" x14ac:dyDescent="0.3">
      <c r="A365" s="65" t="s">
        <v>354</v>
      </c>
      <c r="B365" s="59" t="s">
        <v>354</v>
      </c>
      <c r="C365" s="60"/>
      <c r="D365" s="60"/>
      <c r="E365" s="60"/>
      <c r="F365" s="60"/>
      <c r="G365" s="66" t="s">
        <v>354</v>
      </c>
      <c r="H365" s="102"/>
      <c r="I365" s="102"/>
      <c r="J365" s="102"/>
      <c r="K365" s="102"/>
      <c r="L365" s="102"/>
    </row>
    <row r="366" spans="1:12" x14ac:dyDescent="0.3">
      <c r="A366" s="54" t="s">
        <v>904</v>
      </c>
      <c r="B366" s="59" t="s">
        <v>354</v>
      </c>
      <c r="C366" s="60"/>
      <c r="D366" s="60"/>
      <c r="E366" s="60"/>
      <c r="F366" s="55" t="s">
        <v>787</v>
      </c>
      <c r="G366" s="56"/>
      <c r="H366" s="100">
        <v>83055.64</v>
      </c>
      <c r="I366" s="100">
        <v>548162.5</v>
      </c>
      <c r="J366" s="100">
        <v>0</v>
      </c>
      <c r="K366" s="100">
        <v>631218.14</v>
      </c>
      <c r="L366" s="100">
        <f>I366-J366</f>
        <v>548162.5</v>
      </c>
    </row>
    <row r="367" spans="1:12" x14ac:dyDescent="0.3">
      <c r="A367" s="61" t="s">
        <v>905</v>
      </c>
      <c r="B367" s="59" t="s">
        <v>354</v>
      </c>
      <c r="C367" s="60"/>
      <c r="D367" s="60"/>
      <c r="E367" s="60"/>
      <c r="F367" s="60"/>
      <c r="G367" s="62" t="s">
        <v>789</v>
      </c>
      <c r="H367" s="101">
        <v>28062.639999999999</v>
      </c>
      <c r="I367" s="101">
        <v>242162.5</v>
      </c>
      <c r="J367" s="101">
        <v>0</v>
      </c>
      <c r="K367" s="101">
        <v>270225.14</v>
      </c>
      <c r="L367" s="101"/>
    </row>
    <row r="368" spans="1:12" x14ac:dyDescent="0.3">
      <c r="A368" s="61" t="s">
        <v>906</v>
      </c>
      <c r="B368" s="59" t="s">
        <v>354</v>
      </c>
      <c r="C368" s="60"/>
      <c r="D368" s="60"/>
      <c r="E368" s="60"/>
      <c r="F368" s="60"/>
      <c r="G368" s="62" t="s">
        <v>791</v>
      </c>
      <c r="H368" s="101">
        <v>54993</v>
      </c>
      <c r="I368" s="101">
        <v>306000</v>
      </c>
      <c r="J368" s="101">
        <v>0</v>
      </c>
      <c r="K368" s="101">
        <v>360993</v>
      </c>
      <c r="L368" s="101"/>
    </row>
    <row r="369" spans="1:12" x14ac:dyDescent="0.3">
      <c r="A369" s="65" t="s">
        <v>354</v>
      </c>
      <c r="B369" s="59" t="s">
        <v>354</v>
      </c>
      <c r="C369" s="60"/>
      <c r="D369" s="60"/>
      <c r="E369" s="60"/>
      <c r="F369" s="60"/>
      <c r="G369" s="66" t="s">
        <v>354</v>
      </c>
      <c r="H369" s="102"/>
      <c r="I369" s="102"/>
      <c r="J369" s="102"/>
      <c r="K369" s="102"/>
      <c r="L369" s="102"/>
    </row>
    <row r="370" spans="1:12" x14ac:dyDescent="0.3">
      <c r="A370" s="54" t="s">
        <v>907</v>
      </c>
      <c r="B370" s="58" t="s">
        <v>354</v>
      </c>
      <c r="C370" s="55" t="s">
        <v>908</v>
      </c>
      <c r="D370" s="56"/>
      <c r="E370" s="56"/>
      <c r="F370" s="56"/>
      <c r="G370" s="56"/>
      <c r="H370" s="100">
        <v>151513.32</v>
      </c>
      <c r="I370" s="100">
        <v>56400.54</v>
      </c>
      <c r="J370" s="100">
        <v>3672.46</v>
      </c>
      <c r="K370" s="100">
        <v>204241.4</v>
      </c>
      <c r="L370" s="100"/>
    </row>
    <row r="371" spans="1:12" x14ac:dyDescent="0.3">
      <c r="A371" s="54" t="s">
        <v>909</v>
      </c>
      <c r="B371" s="59" t="s">
        <v>354</v>
      </c>
      <c r="C371" s="60"/>
      <c r="D371" s="55" t="s">
        <v>908</v>
      </c>
      <c r="E371" s="56"/>
      <c r="F371" s="56"/>
      <c r="G371" s="56"/>
      <c r="H371" s="100">
        <v>151513.32</v>
      </c>
      <c r="I371" s="100">
        <v>56400.54</v>
      </c>
      <c r="J371" s="100">
        <v>3672.46</v>
      </c>
      <c r="K371" s="100">
        <v>204241.4</v>
      </c>
      <c r="L371" s="100"/>
    </row>
    <row r="372" spans="1:12" x14ac:dyDescent="0.3">
      <c r="A372" s="54" t="s">
        <v>910</v>
      </c>
      <c r="B372" s="59" t="s">
        <v>354</v>
      </c>
      <c r="C372" s="60"/>
      <c r="D372" s="60"/>
      <c r="E372" s="55" t="s">
        <v>908</v>
      </c>
      <c r="F372" s="56"/>
      <c r="G372" s="56"/>
      <c r="H372" s="100">
        <v>151513.32</v>
      </c>
      <c r="I372" s="100">
        <v>56400.54</v>
      </c>
      <c r="J372" s="100">
        <v>3672.46</v>
      </c>
      <c r="K372" s="100">
        <v>204241.4</v>
      </c>
      <c r="L372" s="100"/>
    </row>
    <row r="373" spans="1:12" x14ac:dyDescent="0.3">
      <c r="A373" s="54" t="s">
        <v>911</v>
      </c>
      <c r="B373" s="59" t="s">
        <v>354</v>
      </c>
      <c r="C373" s="60"/>
      <c r="D373" s="60"/>
      <c r="E373" s="60"/>
      <c r="F373" s="55" t="s">
        <v>912</v>
      </c>
      <c r="G373" s="56"/>
      <c r="H373" s="100">
        <v>18852.63</v>
      </c>
      <c r="I373" s="100">
        <v>2604.5</v>
      </c>
      <c r="J373" s="100">
        <v>0.01</v>
      </c>
      <c r="K373" s="100">
        <v>21457.119999999999</v>
      </c>
      <c r="L373" s="100">
        <f>I373-J373</f>
        <v>2604.4899999999998</v>
      </c>
    </row>
    <row r="374" spans="1:12" x14ac:dyDescent="0.3">
      <c r="A374" s="61" t="s">
        <v>913</v>
      </c>
      <c r="B374" s="59" t="s">
        <v>354</v>
      </c>
      <c r="C374" s="60"/>
      <c r="D374" s="60"/>
      <c r="E374" s="60"/>
      <c r="F374" s="60"/>
      <c r="G374" s="62" t="s">
        <v>914</v>
      </c>
      <c r="H374" s="101">
        <v>9362.4500000000007</v>
      </c>
      <c r="I374" s="101">
        <v>1337.51</v>
      </c>
      <c r="J374" s="101">
        <v>0.01</v>
      </c>
      <c r="K374" s="101">
        <v>10699.95</v>
      </c>
      <c r="L374" s="101"/>
    </row>
    <row r="375" spans="1:12" x14ac:dyDescent="0.3">
      <c r="A375" s="61" t="s">
        <v>915</v>
      </c>
      <c r="B375" s="59" t="s">
        <v>354</v>
      </c>
      <c r="C375" s="60"/>
      <c r="D375" s="60"/>
      <c r="E375" s="60"/>
      <c r="F375" s="60"/>
      <c r="G375" s="62" t="s">
        <v>916</v>
      </c>
      <c r="H375" s="101">
        <v>9490.18</v>
      </c>
      <c r="I375" s="101">
        <v>1266.99</v>
      </c>
      <c r="J375" s="101">
        <v>0</v>
      </c>
      <c r="K375" s="101">
        <v>10757.17</v>
      </c>
      <c r="L375" s="101"/>
    </row>
    <row r="376" spans="1:12" x14ac:dyDescent="0.3">
      <c r="A376" s="65" t="s">
        <v>354</v>
      </c>
      <c r="B376" s="59" t="s">
        <v>354</v>
      </c>
      <c r="C376" s="60"/>
      <c r="D376" s="60"/>
      <c r="E376" s="60"/>
      <c r="F376" s="60"/>
      <c r="G376" s="66" t="s">
        <v>354</v>
      </c>
      <c r="H376" s="102"/>
      <c r="I376" s="102"/>
      <c r="J376" s="102"/>
      <c r="K376" s="102"/>
      <c r="L376" s="102"/>
    </row>
    <row r="377" spans="1:12" x14ac:dyDescent="0.3">
      <c r="A377" s="54" t="s">
        <v>917</v>
      </c>
      <c r="B377" s="59" t="s">
        <v>354</v>
      </c>
      <c r="C377" s="60"/>
      <c r="D377" s="60"/>
      <c r="E377" s="60"/>
      <c r="F377" s="55" t="s">
        <v>918</v>
      </c>
      <c r="G377" s="56"/>
      <c r="H377" s="100">
        <v>105580.69</v>
      </c>
      <c r="I377" s="100">
        <v>48796.04</v>
      </c>
      <c r="J377" s="100">
        <v>3672.45</v>
      </c>
      <c r="K377" s="100">
        <v>150704.28</v>
      </c>
      <c r="L377" s="100">
        <f>I377-J377</f>
        <v>45123.590000000004</v>
      </c>
    </row>
    <row r="378" spans="1:12" x14ac:dyDescent="0.3">
      <c r="A378" s="61" t="s">
        <v>919</v>
      </c>
      <c r="B378" s="59" t="s">
        <v>354</v>
      </c>
      <c r="C378" s="60"/>
      <c r="D378" s="60"/>
      <c r="E378" s="60"/>
      <c r="F378" s="60"/>
      <c r="G378" s="62" t="s">
        <v>920</v>
      </c>
      <c r="H378" s="101">
        <v>3964.61</v>
      </c>
      <c r="I378" s="101">
        <v>0</v>
      </c>
      <c r="J378" s="101">
        <v>0</v>
      </c>
      <c r="K378" s="101">
        <v>3964.61</v>
      </c>
      <c r="L378" s="101"/>
    </row>
    <row r="379" spans="1:12" x14ac:dyDescent="0.3">
      <c r="A379" s="61" t="s">
        <v>921</v>
      </c>
      <c r="B379" s="59" t="s">
        <v>354</v>
      </c>
      <c r="C379" s="60"/>
      <c r="D379" s="60"/>
      <c r="E379" s="60"/>
      <c r="F379" s="60"/>
      <c r="G379" s="62" t="s">
        <v>922</v>
      </c>
      <c r="H379" s="101">
        <v>78971.12</v>
      </c>
      <c r="I379" s="101">
        <v>48796.04</v>
      </c>
      <c r="J379" s="101">
        <v>3672.45</v>
      </c>
      <c r="K379" s="101">
        <v>124094.71</v>
      </c>
      <c r="L379" s="101"/>
    </row>
    <row r="380" spans="1:12" x14ac:dyDescent="0.3">
      <c r="A380" s="61" t="s">
        <v>923</v>
      </c>
      <c r="B380" s="59" t="s">
        <v>354</v>
      </c>
      <c r="C380" s="60"/>
      <c r="D380" s="60"/>
      <c r="E380" s="60"/>
      <c r="F380" s="60"/>
      <c r="G380" s="62" t="s">
        <v>924</v>
      </c>
      <c r="H380" s="101">
        <v>11182.01</v>
      </c>
      <c r="I380" s="101">
        <v>0</v>
      </c>
      <c r="J380" s="101">
        <v>0</v>
      </c>
      <c r="K380" s="101">
        <v>11182.01</v>
      </c>
      <c r="L380" s="101"/>
    </row>
    <row r="381" spans="1:12" x14ac:dyDescent="0.3">
      <c r="A381" s="61" t="s">
        <v>926</v>
      </c>
      <c r="B381" s="59" t="s">
        <v>354</v>
      </c>
      <c r="C381" s="60"/>
      <c r="D381" s="60"/>
      <c r="E381" s="60"/>
      <c r="F381" s="60"/>
      <c r="G381" s="62" t="s">
        <v>927</v>
      </c>
      <c r="H381" s="101">
        <v>11462.95</v>
      </c>
      <c r="I381" s="101">
        <v>0</v>
      </c>
      <c r="J381" s="101">
        <v>0</v>
      </c>
      <c r="K381" s="101">
        <v>11462.95</v>
      </c>
      <c r="L381" s="101"/>
    </row>
    <row r="382" spans="1:12" x14ac:dyDescent="0.3">
      <c r="A382" s="65" t="s">
        <v>354</v>
      </c>
      <c r="B382" s="59" t="s">
        <v>354</v>
      </c>
      <c r="C382" s="60"/>
      <c r="D382" s="60"/>
      <c r="E382" s="60"/>
      <c r="F382" s="60"/>
      <c r="G382" s="66" t="s">
        <v>354</v>
      </c>
      <c r="H382" s="102"/>
      <c r="I382" s="102"/>
      <c r="J382" s="102"/>
      <c r="K382" s="102"/>
      <c r="L382" s="102"/>
    </row>
    <row r="383" spans="1:12" x14ac:dyDescent="0.3">
      <c r="A383" s="54" t="s">
        <v>928</v>
      </c>
      <c r="B383" s="59" t="s">
        <v>354</v>
      </c>
      <c r="C383" s="60"/>
      <c r="D383" s="60"/>
      <c r="E383" s="60"/>
      <c r="F383" s="55" t="s">
        <v>929</v>
      </c>
      <c r="G383" s="56"/>
      <c r="H383" s="100">
        <v>27080</v>
      </c>
      <c r="I383" s="100">
        <v>5000</v>
      </c>
      <c r="J383" s="100">
        <v>0</v>
      </c>
      <c r="K383" s="100">
        <v>32080</v>
      </c>
      <c r="L383" s="100">
        <f>I383-J383</f>
        <v>5000</v>
      </c>
    </row>
    <row r="384" spans="1:12" x14ac:dyDescent="0.3">
      <c r="A384" s="61" t="s">
        <v>930</v>
      </c>
      <c r="B384" s="59" t="s">
        <v>354</v>
      </c>
      <c r="C384" s="60"/>
      <c r="D384" s="60"/>
      <c r="E384" s="60"/>
      <c r="F384" s="60"/>
      <c r="G384" s="62" t="s">
        <v>931</v>
      </c>
      <c r="H384" s="101">
        <v>27080</v>
      </c>
      <c r="I384" s="101">
        <v>0</v>
      </c>
      <c r="J384" s="101">
        <v>0</v>
      </c>
      <c r="K384" s="101">
        <v>27080</v>
      </c>
      <c r="L384" s="101"/>
    </row>
    <row r="385" spans="1:12" x14ac:dyDescent="0.3">
      <c r="A385" s="61" t="s">
        <v>932</v>
      </c>
      <c r="B385" s="59" t="s">
        <v>354</v>
      </c>
      <c r="C385" s="60"/>
      <c r="D385" s="60"/>
      <c r="E385" s="60"/>
      <c r="F385" s="60"/>
      <c r="G385" s="62" t="s">
        <v>933</v>
      </c>
      <c r="H385" s="101">
        <v>0</v>
      </c>
      <c r="I385" s="101">
        <v>5000</v>
      </c>
      <c r="J385" s="101">
        <v>0</v>
      </c>
      <c r="K385" s="101">
        <v>5000</v>
      </c>
      <c r="L385" s="101"/>
    </row>
    <row r="386" spans="1:12" x14ac:dyDescent="0.3">
      <c r="A386" s="65" t="s">
        <v>354</v>
      </c>
      <c r="B386" s="59" t="s">
        <v>354</v>
      </c>
      <c r="C386" s="60"/>
      <c r="D386" s="60"/>
      <c r="E386" s="60"/>
      <c r="F386" s="60"/>
      <c r="G386" s="66" t="s">
        <v>354</v>
      </c>
      <c r="H386" s="102"/>
      <c r="I386" s="102"/>
      <c r="J386" s="102"/>
      <c r="K386" s="102"/>
      <c r="L386" s="102"/>
    </row>
    <row r="387" spans="1:12" x14ac:dyDescent="0.3">
      <c r="A387" s="54" t="s">
        <v>936</v>
      </c>
      <c r="B387" s="58" t="s">
        <v>354</v>
      </c>
      <c r="C387" s="55" t="s">
        <v>937</v>
      </c>
      <c r="D387" s="56"/>
      <c r="E387" s="56"/>
      <c r="F387" s="56"/>
      <c r="G387" s="56"/>
      <c r="H387" s="100">
        <v>1055854.73</v>
      </c>
      <c r="I387" s="100">
        <v>243779.29</v>
      </c>
      <c r="J387" s="100">
        <v>1496.07</v>
      </c>
      <c r="K387" s="100">
        <v>1298137.95</v>
      </c>
      <c r="L387" s="100"/>
    </row>
    <row r="388" spans="1:12" x14ac:dyDescent="0.3">
      <c r="A388" s="54" t="s">
        <v>938</v>
      </c>
      <c r="B388" s="59" t="s">
        <v>354</v>
      </c>
      <c r="C388" s="60"/>
      <c r="D388" s="55" t="s">
        <v>937</v>
      </c>
      <c r="E388" s="56"/>
      <c r="F388" s="56"/>
      <c r="G388" s="56"/>
      <c r="H388" s="100">
        <v>1055854.73</v>
      </c>
      <c r="I388" s="100">
        <v>243779.29</v>
      </c>
      <c r="J388" s="100">
        <v>1496.07</v>
      </c>
      <c r="K388" s="100">
        <v>1298137.95</v>
      </c>
      <c r="L388" s="100"/>
    </row>
    <row r="389" spans="1:12" x14ac:dyDescent="0.3">
      <c r="A389" s="54" t="s">
        <v>939</v>
      </c>
      <c r="B389" s="59" t="s">
        <v>354</v>
      </c>
      <c r="C389" s="60"/>
      <c r="D389" s="60"/>
      <c r="E389" s="55" t="s">
        <v>937</v>
      </c>
      <c r="F389" s="56"/>
      <c r="G389" s="56"/>
      <c r="H389" s="100">
        <v>1055854.73</v>
      </c>
      <c r="I389" s="100">
        <v>243779.29</v>
      </c>
      <c r="J389" s="100">
        <v>1496.07</v>
      </c>
      <c r="K389" s="100">
        <v>1298137.95</v>
      </c>
      <c r="L389" s="100"/>
    </row>
    <row r="390" spans="1:12" x14ac:dyDescent="0.3">
      <c r="A390" s="54" t="s">
        <v>940</v>
      </c>
      <c r="B390" s="59" t="s">
        <v>354</v>
      </c>
      <c r="C390" s="60"/>
      <c r="D390" s="60"/>
      <c r="E390" s="60"/>
      <c r="F390" s="55" t="s">
        <v>937</v>
      </c>
      <c r="G390" s="56"/>
      <c r="H390" s="100">
        <v>1055854.73</v>
      </c>
      <c r="I390" s="100">
        <v>243779.29</v>
      </c>
      <c r="J390" s="100">
        <v>1496.07</v>
      </c>
      <c r="K390" s="100">
        <v>1298137.95</v>
      </c>
      <c r="L390" s="100"/>
    </row>
    <row r="391" spans="1:12" x14ac:dyDescent="0.3">
      <c r="A391" s="61" t="s">
        <v>941</v>
      </c>
      <c r="B391" s="59" t="s">
        <v>354</v>
      </c>
      <c r="C391" s="60"/>
      <c r="D391" s="60"/>
      <c r="E391" s="60"/>
      <c r="F391" s="60"/>
      <c r="G391" s="62" t="s">
        <v>942</v>
      </c>
      <c r="H391" s="101">
        <v>1050230.25</v>
      </c>
      <c r="I391" s="101">
        <v>242935.76</v>
      </c>
      <c r="J391" s="101">
        <v>1496.07</v>
      </c>
      <c r="K391" s="101">
        <v>1291669.94</v>
      </c>
      <c r="L391" s="101">
        <f>I391-J391</f>
        <v>241439.69</v>
      </c>
    </row>
    <row r="392" spans="1:12" x14ac:dyDescent="0.3">
      <c r="A392" s="61" t="s">
        <v>943</v>
      </c>
      <c r="B392" s="59" t="s">
        <v>354</v>
      </c>
      <c r="C392" s="60"/>
      <c r="D392" s="60"/>
      <c r="E392" s="60"/>
      <c r="F392" s="60"/>
      <c r="G392" s="62" t="s">
        <v>944</v>
      </c>
      <c r="H392" s="101">
        <v>5624.48</v>
      </c>
      <c r="I392" s="101">
        <v>843.53</v>
      </c>
      <c r="J392" s="101">
        <v>0</v>
      </c>
      <c r="K392" s="101">
        <v>6468.01</v>
      </c>
      <c r="L392" s="101">
        <f>I392-J392</f>
        <v>843.53</v>
      </c>
    </row>
    <row r="393" spans="1:12" x14ac:dyDescent="0.3">
      <c r="A393" s="65" t="s">
        <v>354</v>
      </c>
      <c r="B393" s="59" t="s">
        <v>354</v>
      </c>
      <c r="C393" s="60"/>
      <c r="D393" s="60"/>
      <c r="E393" s="60"/>
      <c r="F393" s="60"/>
      <c r="G393" s="66" t="s">
        <v>354</v>
      </c>
      <c r="H393" s="102"/>
      <c r="I393" s="102"/>
      <c r="J393" s="102"/>
      <c r="K393" s="102"/>
      <c r="L393" s="102"/>
    </row>
    <row r="394" spans="1:12" x14ac:dyDescent="0.3">
      <c r="A394" s="54" t="s">
        <v>945</v>
      </c>
      <c r="B394" s="58" t="s">
        <v>354</v>
      </c>
      <c r="C394" s="55" t="s">
        <v>946</v>
      </c>
      <c r="D394" s="56"/>
      <c r="E394" s="56"/>
      <c r="F394" s="56"/>
      <c r="G394" s="56"/>
      <c r="H394" s="100">
        <v>14126.69</v>
      </c>
      <c r="I394" s="100">
        <v>1899.73</v>
      </c>
      <c r="J394" s="100">
        <v>0</v>
      </c>
      <c r="K394" s="100">
        <v>16026.42</v>
      </c>
      <c r="L394" s="100"/>
    </row>
    <row r="395" spans="1:12" x14ac:dyDescent="0.3">
      <c r="A395" s="54" t="s">
        <v>947</v>
      </c>
      <c r="B395" s="59" t="s">
        <v>354</v>
      </c>
      <c r="C395" s="60"/>
      <c r="D395" s="55" t="s">
        <v>946</v>
      </c>
      <c r="E395" s="56"/>
      <c r="F395" s="56"/>
      <c r="G395" s="56"/>
      <c r="H395" s="100">
        <v>14126.69</v>
      </c>
      <c r="I395" s="100">
        <v>1899.73</v>
      </c>
      <c r="J395" s="100">
        <v>0</v>
      </c>
      <c r="K395" s="100">
        <v>16026.42</v>
      </c>
      <c r="L395" s="100"/>
    </row>
    <row r="396" spans="1:12" x14ac:dyDescent="0.3">
      <c r="A396" s="54" t="s">
        <v>948</v>
      </c>
      <c r="B396" s="59" t="s">
        <v>354</v>
      </c>
      <c r="C396" s="60"/>
      <c r="D396" s="60"/>
      <c r="E396" s="55" t="s">
        <v>946</v>
      </c>
      <c r="F396" s="56"/>
      <c r="G396" s="56"/>
      <c r="H396" s="100">
        <v>14126.69</v>
      </c>
      <c r="I396" s="100">
        <v>1899.73</v>
      </c>
      <c r="J396" s="100">
        <v>0</v>
      </c>
      <c r="K396" s="100">
        <v>16026.42</v>
      </c>
      <c r="L396" s="100"/>
    </row>
    <row r="397" spans="1:12" x14ac:dyDescent="0.3">
      <c r="A397" s="54" t="s">
        <v>949</v>
      </c>
      <c r="B397" s="59" t="s">
        <v>354</v>
      </c>
      <c r="C397" s="60"/>
      <c r="D397" s="60"/>
      <c r="E397" s="60"/>
      <c r="F397" s="55" t="s">
        <v>946</v>
      </c>
      <c r="G397" s="56"/>
      <c r="H397" s="100">
        <v>14126.69</v>
      </c>
      <c r="I397" s="100">
        <v>1899.73</v>
      </c>
      <c r="J397" s="100">
        <v>0</v>
      </c>
      <c r="K397" s="100">
        <v>16026.42</v>
      </c>
      <c r="L397" s="100">
        <f>I397-J397</f>
        <v>1899.73</v>
      </c>
    </row>
    <row r="398" spans="1:12" x14ac:dyDescent="0.3">
      <c r="A398" s="61" t="s">
        <v>950</v>
      </c>
      <c r="B398" s="59" t="s">
        <v>354</v>
      </c>
      <c r="C398" s="60"/>
      <c r="D398" s="60"/>
      <c r="E398" s="60"/>
      <c r="F398" s="60"/>
      <c r="G398" s="62" t="s">
        <v>580</v>
      </c>
      <c r="H398" s="101">
        <v>13036.13</v>
      </c>
      <c r="I398" s="101">
        <v>1899.73</v>
      </c>
      <c r="J398" s="101">
        <v>0</v>
      </c>
      <c r="K398" s="101">
        <v>14935.86</v>
      </c>
      <c r="L398" s="101"/>
    </row>
    <row r="399" spans="1:12" x14ac:dyDescent="0.3">
      <c r="A399" s="61" t="s">
        <v>951</v>
      </c>
      <c r="B399" s="59" t="s">
        <v>354</v>
      </c>
      <c r="C399" s="60"/>
      <c r="D399" s="60"/>
      <c r="E399" s="60"/>
      <c r="F399" s="60"/>
      <c r="G399" s="62" t="s">
        <v>578</v>
      </c>
      <c r="H399" s="101">
        <v>1090.56</v>
      </c>
      <c r="I399" s="101">
        <v>0</v>
      </c>
      <c r="J399" s="101">
        <v>0</v>
      </c>
      <c r="K399" s="101">
        <v>1090.56</v>
      </c>
      <c r="L399" s="101"/>
    </row>
    <row r="400" spans="1:12" x14ac:dyDescent="0.3">
      <c r="A400" s="65" t="s">
        <v>354</v>
      </c>
      <c r="B400" s="59" t="s">
        <v>354</v>
      </c>
      <c r="C400" s="60"/>
      <c r="D400" s="60"/>
      <c r="E400" s="60"/>
      <c r="F400" s="60"/>
      <c r="G400" s="66" t="s">
        <v>354</v>
      </c>
      <c r="H400" s="102"/>
      <c r="I400" s="102"/>
      <c r="J400" s="102"/>
      <c r="K400" s="102"/>
      <c r="L400" s="102"/>
    </row>
    <row r="401" spans="1:12" x14ac:dyDescent="0.3">
      <c r="A401" s="54" t="s">
        <v>952</v>
      </c>
      <c r="B401" s="58" t="s">
        <v>354</v>
      </c>
      <c r="C401" s="55" t="s">
        <v>953</v>
      </c>
      <c r="D401" s="56"/>
      <c r="E401" s="56"/>
      <c r="F401" s="56"/>
      <c r="G401" s="56"/>
      <c r="H401" s="100">
        <v>3753.5</v>
      </c>
      <c r="I401" s="100">
        <v>9169.25</v>
      </c>
      <c r="J401" s="100">
        <v>9126.16</v>
      </c>
      <c r="K401" s="100">
        <v>3796.59</v>
      </c>
      <c r="L401" s="100"/>
    </row>
    <row r="402" spans="1:12" x14ac:dyDescent="0.3">
      <c r="A402" s="54" t="s">
        <v>954</v>
      </c>
      <c r="B402" s="59" t="s">
        <v>354</v>
      </c>
      <c r="C402" s="60"/>
      <c r="D402" s="55" t="s">
        <v>953</v>
      </c>
      <c r="E402" s="56"/>
      <c r="F402" s="56"/>
      <c r="G402" s="56"/>
      <c r="H402" s="100">
        <v>3753.5</v>
      </c>
      <c r="I402" s="100">
        <v>9169.25</v>
      </c>
      <c r="J402" s="100">
        <v>9126.16</v>
      </c>
      <c r="K402" s="100">
        <v>3796.59</v>
      </c>
      <c r="L402" s="100"/>
    </row>
    <row r="403" spans="1:12" x14ac:dyDescent="0.3">
      <c r="A403" s="54" t="s">
        <v>955</v>
      </c>
      <c r="B403" s="59" t="s">
        <v>354</v>
      </c>
      <c r="C403" s="60"/>
      <c r="D403" s="60"/>
      <c r="E403" s="55" t="s">
        <v>953</v>
      </c>
      <c r="F403" s="56"/>
      <c r="G403" s="56"/>
      <c r="H403" s="100">
        <v>3753.5</v>
      </c>
      <c r="I403" s="100">
        <v>9169.25</v>
      </c>
      <c r="J403" s="100">
        <v>9126.16</v>
      </c>
      <c r="K403" s="100">
        <v>3796.59</v>
      </c>
      <c r="L403" s="100"/>
    </row>
    <row r="404" spans="1:12" x14ac:dyDescent="0.3">
      <c r="A404" s="54" t="s">
        <v>956</v>
      </c>
      <c r="B404" s="59" t="s">
        <v>354</v>
      </c>
      <c r="C404" s="60"/>
      <c r="D404" s="60"/>
      <c r="E404" s="60"/>
      <c r="F404" s="55" t="s">
        <v>953</v>
      </c>
      <c r="G404" s="56"/>
      <c r="H404" s="100">
        <v>3753.5</v>
      </c>
      <c r="I404" s="100">
        <v>9169.25</v>
      </c>
      <c r="J404" s="100">
        <v>9126.16</v>
      </c>
      <c r="K404" s="100">
        <v>3796.59</v>
      </c>
      <c r="L404" s="100">
        <f>I404-J404</f>
        <v>43.090000000000146</v>
      </c>
    </row>
    <row r="405" spans="1:12" x14ac:dyDescent="0.3">
      <c r="A405" s="61" t="s">
        <v>957</v>
      </c>
      <c r="B405" s="59" t="s">
        <v>354</v>
      </c>
      <c r="C405" s="60"/>
      <c r="D405" s="60"/>
      <c r="E405" s="60"/>
      <c r="F405" s="60"/>
      <c r="G405" s="62" t="s">
        <v>953</v>
      </c>
      <c r="H405" s="101">
        <v>3753.5</v>
      </c>
      <c r="I405" s="101">
        <v>9169.25</v>
      </c>
      <c r="J405" s="101">
        <v>9126.16</v>
      </c>
      <c r="K405" s="101">
        <v>3796.59</v>
      </c>
      <c r="L405" s="101"/>
    </row>
    <row r="406" spans="1:12" x14ac:dyDescent="0.3">
      <c r="A406" s="61"/>
      <c r="B406" s="59"/>
      <c r="C406" s="60"/>
      <c r="D406" s="60"/>
      <c r="E406" s="60"/>
      <c r="F406" s="60"/>
      <c r="G406" s="62"/>
      <c r="H406" s="101"/>
      <c r="I406" s="101"/>
      <c r="J406" s="101"/>
      <c r="K406" s="101"/>
      <c r="L406" s="101"/>
    </row>
    <row r="407" spans="1:12" x14ac:dyDescent="0.3">
      <c r="A407" s="54" t="s">
        <v>958</v>
      </c>
      <c r="B407" s="58" t="s">
        <v>354</v>
      </c>
      <c r="C407" s="55" t="s">
        <v>959</v>
      </c>
      <c r="D407" s="56"/>
      <c r="E407" s="56"/>
      <c r="F407" s="56"/>
      <c r="G407" s="56"/>
      <c r="H407" s="100">
        <v>265788.61</v>
      </c>
      <c r="I407" s="100">
        <v>109881.18</v>
      </c>
      <c r="J407" s="100">
        <v>0</v>
      </c>
      <c r="K407" s="100">
        <v>375669.79</v>
      </c>
      <c r="L407" s="100"/>
    </row>
    <row r="408" spans="1:12" x14ac:dyDescent="0.3">
      <c r="A408" s="54" t="s">
        <v>960</v>
      </c>
      <c r="B408" s="59" t="s">
        <v>354</v>
      </c>
      <c r="C408" s="60"/>
      <c r="D408" s="55" t="s">
        <v>959</v>
      </c>
      <c r="E408" s="56"/>
      <c r="F408" s="56"/>
      <c r="G408" s="56"/>
      <c r="H408" s="100">
        <v>265788.61</v>
      </c>
      <c r="I408" s="100">
        <v>109881.18</v>
      </c>
      <c r="J408" s="100">
        <v>0</v>
      </c>
      <c r="K408" s="100">
        <v>375669.79</v>
      </c>
      <c r="L408" s="100"/>
    </row>
    <row r="409" spans="1:12" x14ac:dyDescent="0.3">
      <c r="A409" s="54" t="s">
        <v>961</v>
      </c>
      <c r="B409" s="59" t="s">
        <v>354</v>
      </c>
      <c r="C409" s="60"/>
      <c r="D409" s="60"/>
      <c r="E409" s="55" t="s">
        <v>959</v>
      </c>
      <c r="F409" s="56"/>
      <c r="G409" s="56"/>
      <c r="H409" s="100">
        <v>265788.61</v>
      </c>
      <c r="I409" s="100">
        <v>109881.18</v>
      </c>
      <c r="J409" s="100">
        <v>0</v>
      </c>
      <c r="K409" s="100">
        <v>375669.79</v>
      </c>
      <c r="L409" s="100"/>
    </row>
    <row r="410" spans="1:12" x14ac:dyDescent="0.3">
      <c r="A410" s="54" t="s">
        <v>962</v>
      </c>
      <c r="B410" s="59" t="s">
        <v>354</v>
      </c>
      <c r="C410" s="60"/>
      <c r="D410" s="60"/>
      <c r="E410" s="60"/>
      <c r="F410" s="55" t="s">
        <v>959</v>
      </c>
      <c r="G410" s="56"/>
      <c r="H410" s="100">
        <v>265788.61</v>
      </c>
      <c r="I410" s="100">
        <v>109881.18</v>
      </c>
      <c r="J410" s="100">
        <v>0</v>
      </c>
      <c r="K410" s="100">
        <v>375669.79</v>
      </c>
      <c r="L410" s="100">
        <f>I410-J410</f>
        <v>109881.18</v>
      </c>
    </row>
    <row r="411" spans="1:12" x14ac:dyDescent="0.3">
      <c r="A411" s="61" t="s">
        <v>963</v>
      </c>
      <c r="B411" s="59" t="s">
        <v>354</v>
      </c>
      <c r="C411" s="60"/>
      <c r="D411" s="60"/>
      <c r="E411" s="60"/>
      <c r="F411" s="60"/>
      <c r="G411" s="62" t="s">
        <v>964</v>
      </c>
      <c r="H411" s="101">
        <v>5045.63</v>
      </c>
      <c r="I411" s="101">
        <v>1881.18</v>
      </c>
      <c r="J411" s="101">
        <v>0</v>
      </c>
      <c r="K411" s="101">
        <v>6926.81</v>
      </c>
      <c r="L411" s="64"/>
    </row>
    <row r="412" spans="1:12" x14ac:dyDescent="0.3">
      <c r="A412" s="61" t="s">
        <v>965</v>
      </c>
      <c r="B412" s="59" t="s">
        <v>354</v>
      </c>
      <c r="C412" s="60"/>
      <c r="D412" s="60"/>
      <c r="E412" s="60"/>
      <c r="F412" s="60"/>
      <c r="G412" s="62" t="s">
        <v>966</v>
      </c>
      <c r="H412" s="101">
        <v>252587.78</v>
      </c>
      <c r="I412" s="101">
        <v>108000</v>
      </c>
      <c r="J412" s="101">
        <v>0</v>
      </c>
      <c r="K412" s="101">
        <v>360587.78</v>
      </c>
      <c r="L412" s="64"/>
    </row>
    <row r="413" spans="1:12" x14ac:dyDescent="0.3">
      <c r="A413" s="61" t="s">
        <v>967</v>
      </c>
      <c r="B413" s="59" t="s">
        <v>354</v>
      </c>
      <c r="C413" s="60"/>
      <c r="D413" s="60"/>
      <c r="E413" s="60"/>
      <c r="F413" s="60"/>
      <c r="G413" s="62" t="s">
        <v>968</v>
      </c>
      <c r="H413" s="101">
        <v>8155.2</v>
      </c>
      <c r="I413" s="101">
        <v>0</v>
      </c>
      <c r="J413" s="101">
        <v>0</v>
      </c>
      <c r="K413" s="101">
        <v>8155.2</v>
      </c>
      <c r="L413" s="64"/>
    </row>
    <row r="414" spans="1:12" x14ac:dyDescent="0.3">
      <c r="A414" s="65" t="s">
        <v>354</v>
      </c>
      <c r="B414" s="59" t="s">
        <v>354</v>
      </c>
      <c r="C414" s="60"/>
      <c r="D414" s="60"/>
      <c r="E414" s="60"/>
      <c r="F414" s="60"/>
      <c r="G414" s="66" t="s">
        <v>354</v>
      </c>
      <c r="H414" s="102"/>
      <c r="I414" s="102"/>
      <c r="J414" s="102"/>
      <c r="K414" s="102"/>
      <c r="L414" s="68"/>
    </row>
    <row r="415" spans="1:12" x14ac:dyDescent="0.3">
      <c r="A415" s="54" t="s">
        <v>74</v>
      </c>
      <c r="B415" s="55" t="s">
        <v>969</v>
      </c>
      <c r="C415" s="56"/>
      <c r="D415" s="56"/>
      <c r="E415" s="56"/>
      <c r="F415" s="56"/>
      <c r="G415" s="56"/>
      <c r="H415" s="100">
        <v>27587825.600000001</v>
      </c>
      <c r="I415" s="100">
        <v>0</v>
      </c>
      <c r="J415" s="100">
        <v>5080521.7300000004</v>
      </c>
      <c r="K415" s="100">
        <v>32668347.329999998</v>
      </c>
      <c r="L415" s="57"/>
    </row>
    <row r="416" spans="1:12" x14ac:dyDescent="0.3">
      <c r="A416" s="54" t="s">
        <v>970</v>
      </c>
      <c r="B416" s="58" t="s">
        <v>354</v>
      </c>
      <c r="C416" s="55" t="s">
        <v>969</v>
      </c>
      <c r="D416" s="56"/>
      <c r="E416" s="56"/>
      <c r="F416" s="56"/>
      <c r="G416" s="56"/>
      <c r="H416" s="100">
        <v>27587825.600000001</v>
      </c>
      <c r="I416" s="100">
        <v>0</v>
      </c>
      <c r="J416" s="100">
        <v>5080521.7300000004</v>
      </c>
      <c r="K416" s="100">
        <v>32668347.329999998</v>
      </c>
      <c r="L416" s="57"/>
    </row>
    <row r="417" spans="1:12" x14ac:dyDescent="0.3">
      <c r="A417" s="54" t="s">
        <v>971</v>
      </c>
      <c r="B417" s="59" t="s">
        <v>354</v>
      </c>
      <c r="C417" s="60"/>
      <c r="D417" s="55" t="s">
        <v>969</v>
      </c>
      <c r="E417" s="56"/>
      <c r="F417" s="56"/>
      <c r="G417" s="56"/>
      <c r="H417" s="100">
        <v>27587825.600000001</v>
      </c>
      <c r="I417" s="100">
        <v>0</v>
      </c>
      <c r="J417" s="100">
        <v>5080521.7300000004</v>
      </c>
      <c r="K417" s="100">
        <v>32668347.329999998</v>
      </c>
      <c r="L417" s="57"/>
    </row>
    <row r="418" spans="1:12" x14ac:dyDescent="0.3">
      <c r="A418" s="54" t="s">
        <v>972</v>
      </c>
      <c r="B418" s="59" t="s">
        <v>354</v>
      </c>
      <c r="C418" s="60"/>
      <c r="D418" s="60"/>
      <c r="E418" s="55" t="s">
        <v>973</v>
      </c>
      <c r="F418" s="56"/>
      <c r="G418" s="56"/>
      <c r="H418" s="100">
        <v>26129558.75</v>
      </c>
      <c r="I418" s="100">
        <v>0</v>
      </c>
      <c r="J418" s="100">
        <v>4635674.08</v>
      </c>
      <c r="K418" s="100">
        <v>30765232.829999998</v>
      </c>
      <c r="L418" s="57"/>
    </row>
    <row r="419" spans="1:12" x14ac:dyDescent="0.3">
      <c r="A419" s="54" t="s">
        <v>974</v>
      </c>
      <c r="B419" s="59" t="s">
        <v>354</v>
      </c>
      <c r="C419" s="60"/>
      <c r="D419" s="60"/>
      <c r="E419" s="60"/>
      <c r="F419" s="55" t="s">
        <v>973</v>
      </c>
      <c r="G419" s="56"/>
      <c r="H419" s="100">
        <v>26129558.75</v>
      </c>
      <c r="I419" s="100">
        <v>0</v>
      </c>
      <c r="J419" s="100">
        <v>4635674.08</v>
      </c>
      <c r="K419" s="100">
        <v>30765232.829999998</v>
      </c>
      <c r="L419" s="57"/>
    </row>
    <row r="420" spans="1:12" x14ac:dyDescent="0.3">
      <c r="A420" s="61" t="s">
        <v>975</v>
      </c>
      <c r="B420" s="59" t="s">
        <v>354</v>
      </c>
      <c r="C420" s="60"/>
      <c r="D420" s="60"/>
      <c r="E420" s="60"/>
      <c r="F420" s="60"/>
      <c r="G420" s="62" t="s">
        <v>976</v>
      </c>
      <c r="H420" s="101">
        <v>26129558.75</v>
      </c>
      <c r="I420" s="101">
        <v>0</v>
      </c>
      <c r="J420" s="101">
        <v>4635674.08</v>
      </c>
      <c r="K420" s="101">
        <v>30765232.829999998</v>
      </c>
      <c r="L420" s="64"/>
    </row>
    <row r="421" spans="1:12" x14ac:dyDescent="0.3">
      <c r="A421" s="65" t="s">
        <v>354</v>
      </c>
      <c r="B421" s="59" t="s">
        <v>354</v>
      </c>
      <c r="C421" s="60"/>
      <c r="D421" s="60"/>
      <c r="E421" s="60"/>
      <c r="F421" s="60"/>
      <c r="G421" s="66" t="s">
        <v>354</v>
      </c>
      <c r="H421" s="102"/>
      <c r="I421" s="102"/>
      <c r="J421" s="102"/>
      <c r="K421" s="102"/>
      <c r="L421" s="68"/>
    </row>
    <row r="422" spans="1:12" x14ac:dyDescent="0.3">
      <c r="A422" s="54" t="s">
        <v>977</v>
      </c>
      <c r="B422" s="59" t="s">
        <v>354</v>
      </c>
      <c r="C422" s="60"/>
      <c r="D422" s="60"/>
      <c r="E422" s="55" t="s">
        <v>978</v>
      </c>
      <c r="F422" s="56"/>
      <c r="G422" s="56"/>
      <c r="H422" s="100">
        <v>303047.32</v>
      </c>
      <c r="I422" s="100">
        <v>0</v>
      </c>
      <c r="J422" s="100">
        <v>108322.41</v>
      </c>
      <c r="K422" s="100">
        <v>411369.73</v>
      </c>
      <c r="L422" s="57"/>
    </row>
    <row r="423" spans="1:12" x14ac:dyDescent="0.3">
      <c r="A423" s="54" t="s">
        <v>979</v>
      </c>
      <c r="B423" s="59" t="s">
        <v>354</v>
      </c>
      <c r="C423" s="60"/>
      <c r="D423" s="60"/>
      <c r="E423" s="60"/>
      <c r="F423" s="55" t="s">
        <v>980</v>
      </c>
      <c r="G423" s="56"/>
      <c r="H423" s="100">
        <v>40099.440000000002</v>
      </c>
      <c r="I423" s="100">
        <v>0</v>
      </c>
      <c r="J423" s="100">
        <v>0</v>
      </c>
      <c r="K423" s="100">
        <v>40099.440000000002</v>
      </c>
      <c r="L423" s="57"/>
    </row>
    <row r="424" spans="1:12" x14ac:dyDescent="0.3">
      <c r="A424" s="61" t="s">
        <v>981</v>
      </c>
      <c r="B424" s="59" t="s">
        <v>354</v>
      </c>
      <c r="C424" s="60"/>
      <c r="D424" s="60"/>
      <c r="E424" s="60"/>
      <c r="F424" s="60"/>
      <c r="G424" s="62" t="s">
        <v>982</v>
      </c>
      <c r="H424" s="101">
        <v>40099.440000000002</v>
      </c>
      <c r="I424" s="101">
        <v>0</v>
      </c>
      <c r="J424" s="101">
        <v>0</v>
      </c>
      <c r="K424" s="101">
        <v>40099.440000000002</v>
      </c>
      <c r="L424" s="64"/>
    </row>
    <row r="425" spans="1:12" x14ac:dyDescent="0.3">
      <c r="A425" s="65" t="s">
        <v>354</v>
      </c>
      <c r="B425" s="59" t="s">
        <v>354</v>
      </c>
      <c r="C425" s="60"/>
      <c r="D425" s="60"/>
      <c r="E425" s="60"/>
      <c r="F425" s="60"/>
      <c r="G425" s="66" t="s">
        <v>354</v>
      </c>
      <c r="H425" s="102"/>
      <c r="I425" s="102"/>
      <c r="J425" s="102"/>
      <c r="K425" s="102"/>
      <c r="L425" s="68"/>
    </row>
    <row r="426" spans="1:12" x14ac:dyDescent="0.3">
      <c r="A426" s="54" t="s">
        <v>983</v>
      </c>
      <c r="B426" s="59" t="s">
        <v>354</v>
      </c>
      <c r="C426" s="60"/>
      <c r="D426" s="60"/>
      <c r="E426" s="60"/>
      <c r="F426" s="55" t="s">
        <v>984</v>
      </c>
      <c r="G426" s="56"/>
      <c r="H426" s="100">
        <v>262947.88</v>
      </c>
      <c r="I426" s="100">
        <v>0</v>
      </c>
      <c r="J426" s="100">
        <v>108322.41</v>
      </c>
      <c r="K426" s="100">
        <v>371270.29</v>
      </c>
      <c r="L426" s="57"/>
    </row>
    <row r="427" spans="1:12" x14ac:dyDescent="0.3">
      <c r="A427" s="61" t="s">
        <v>985</v>
      </c>
      <c r="B427" s="59" t="s">
        <v>354</v>
      </c>
      <c r="C427" s="60"/>
      <c r="D427" s="60"/>
      <c r="E427" s="60"/>
      <c r="F427" s="60"/>
      <c r="G427" s="62" t="s">
        <v>986</v>
      </c>
      <c r="H427" s="101">
        <v>262947.88</v>
      </c>
      <c r="I427" s="101">
        <v>0</v>
      </c>
      <c r="J427" s="101">
        <v>108322.41</v>
      </c>
      <c r="K427" s="101">
        <v>371270.29</v>
      </c>
      <c r="L427" s="64"/>
    </row>
    <row r="428" spans="1:12" x14ac:dyDescent="0.3">
      <c r="A428" s="65" t="s">
        <v>354</v>
      </c>
      <c r="B428" s="59" t="s">
        <v>354</v>
      </c>
      <c r="C428" s="60"/>
      <c r="D428" s="60"/>
      <c r="E428" s="60"/>
      <c r="F428" s="60"/>
      <c r="G428" s="66" t="s">
        <v>354</v>
      </c>
      <c r="H428" s="102"/>
      <c r="I428" s="102"/>
      <c r="J428" s="102"/>
      <c r="K428" s="102"/>
      <c r="L428" s="68"/>
    </row>
    <row r="429" spans="1:12" x14ac:dyDescent="0.3">
      <c r="A429" s="54" t="s">
        <v>987</v>
      </c>
      <c r="B429" s="59" t="s">
        <v>354</v>
      </c>
      <c r="C429" s="60"/>
      <c r="D429" s="60"/>
      <c r="E429" s="55" t="s">
        <v>988</v>
      </c>
      <c r="F429" s="56"/>
      <c r="G429" s="56"/>
      <c r="H429" s="100">
        <v>1136223.1000000001</v>
      </c>
      <c r="I429" s="100">
        <v>0</v>
      </c>
      <c r="J429" s="100">
        <v>334644.06</v>
      </c>
      <c r="K429" s="100">
        <v>1470867.16</v>
      </c>
      <c r="L429" s="57"/>
    </row>
    <row r="430" spans="1:12" x14ac:dyDescent="0.3">
      <c r="A430" s="54" t="s">
        <v>989</v>
      </c>
      <c r="B430" s="59" t="s">
        <v>354</v>
      </c>
      <c r="C430" s="60"/>
      <c r="D430" s="60"/>
      <c r="E430" s="60"/>
      <c r="F430" s="55" t="s">
        <v>988</v>
      </c>
      <c r="G430" s="56"/>
      <c r="H430" s="100">
        <v>1136223.1000000001</v>
      </c>
      <c r="I430" s="100">
        <v>0</v>
      </c>
      <c r="J430" s="100">
        <v>334644.06</v>
      </c>
      <c r="K430" s="100">
        <v>1470867.16</v>
      </c>
      <c r="L430" s="57"/>
    </row>
    <row r="431" spans="1:12" x14ac:dyDescent="0.3">
      <c r="A431" s="61" t="s">
        <v>990</v>
      </c>
      <c r="B431" s="59" t="s">
        <v>354</v>
      </c>
      <c r="C431" s="60"/>
      <c r="D431" s="60"/>
      <c r="E431" s="60"/>
      <c r="F431" s="60"/>
      <c r="G431" s="62" t="s">
        <v>991</v>
      </c>
      <c r="H431" s="101">
        <v>1132268.54</v>
      </c>
      <c r="I431" s="101">
        <v>0</v>
      </c>
      <c r="J431" s="101">
        <v>331630.40999999997</v>
      </c>
      <c r="K431" s="101">
        <v>1463898.95</v>
      </c>
      <c r="L431" s="64"/>
    </row>
    <row r="432" spans="1:12" x14ac:dyDescent="0.3">
      <c r="A432" s="61" t="s">
        <v>992</v>
      </c>
      <c r="B432" s="59" t="s">
        <v>354</v>
      </c>
      <c r="C432" s="60"/>
      <c r="D432" s="60"/>
      <c r="E432" s="60"/>
      <c r="F432" s="60"/>
      <c r="G432" s="62" t="s">
        <v>993</v>
      </c>
      <c r="H432" s="101">
        <v>3954.56</v>
      </c>
      <c r="I432" s="101">
        <v>0</v>
      </c>
      <c r="J432" s="101">
        <v>3013.65</v>
      </c>
      <c r="K432" s="101">
        <v>6968.21</v>
      </c>
      <c r="L432" s="64"/>
    </row>
    <row r="433" spans="1:12" x14ac:dyDescent="0.3">
      <c r="A433" s="65" t="s">
        <v>354</v>
      </c>
      <c r="B433" s="59" t="s">
        <v>354</v>
      </c>
      <c r="C433" s="60"/>
      <c r="D433" s="60"/>
      <c r="E433" s="60"/>
      <c r="F433" s="60"/>
      <c r="G433" s="66" t="s">
        <v>354</v>
      </c>
      <c r="H433" s="102"/>
      <c r="I433" s="102"/>
      <c r="J433" s="102"/>
      <c r="K433" s="102"/>
      <c r="L433" s="68"/>
    </row>
    <row r="434" spans="1:12" x14ac:dyDescent="0.3">
      <c r="A434" s="54" t="s">
        <v>994</v>
      </c>
      <c r="B434" s="59" t="s">
        <v>354</v>
      </c>
      <c r="C434" s="60"/>
      <c r="D434" s="60"/>
      <c r="E434" s="55" t="s">
        <v>995</v>
      </c>
      <c r="F434" s="56"/>
      <c r="G434" s="56"/>
      <c r="H434" s="100">
        <v>1959.05</v>
      </c>
      <c r="I434" s="100">
        <v>0</v>
      </c>
      <c r="J434" s="100">
        <v>0</v>
      </c>
      <c r="K434" s="100">
        <v>1959.05</v>
      </c>
      <c r="L434" s="57"/>
    </row>
    <row r="435" spans="1:12" x14ac:dyDescent="0.3">
      <c r="A435" s="54" t="s">
        <v>996</v>
      </c>
      <c r="B435" s="59" t="s">
        <v>354</v>
      </c>
      <c r="C435" s="60"/>
      <c r="D435" s="60"/>
      <c r="E435" s="60"/>
      <c r="F435" s="55" t="s">
        <v>995</v>
      </c>
      <c r="G435" s="56"/>
      <c r="H435" s="100">
        <v>1959.05</v>
      </c>
      <c r="I435" s="100">
        <v>0</v>
      </c>
      <c r="J435" s="100">
        <v>0</v>
      </c>
      <c r="K435" s="100">
        <v>1959.05</v>
      </c>
      <c r="L435" s="57"/>
    </row>
    <row r="436" spans="1:12" x14ac:dyDescent="0.3">
      <c r="A436" s="61" t="s">
        <v>997</v>
      </c>
      <c r="B436" s="59" t="s">
        <v>354</v>
      </c>
      <c r="C436" s="60"/>
      <c r="D436" s="60"/>
      <c r="E436" s="60"/>
      <c r="F436" s="60"/>
      <c r="G436" s="62" t="s">
        <v>998</v>
      </c>
      <c r="H436" s="101">
        <v>1959.05</v>
      </c>
      <c r="I436" s="101">
        <v>0</v>
      </c>
      <c r="J436" s="101">
        <v>0</v>
      </c>
      <c r="K436" s="101">
        <v>1959.05</v>
      </c>
      <c r="L436" s="64"/>
    </row>
    <row r="437" spans="1:12" x14ac:dyDescent="0.3">
      <c r="A437" s="65" t="s">
        <v>354</v>
      </c>
      <c r="B437" s="59" t="s">
        <v>354</v>
      </c>
      <c r="C437" s="60"/>
      <c r="D437" s="60"/>
      <c r="E437" s="60"/>
      <c r="F437" s="60"/>
      <c r="G437" s="66" t="s">
        <v>354</v>
      </c>
      <c r="H437" s="102"/>
      <c r="I437" s="102"/>
      <c r="J437" s="102"/>
      <c r="K437" s="102"/>
      <c r="L437" s="68"/>
    </row>
    <row r="438" spans="1:12" x14ac:dyDescent="0.3">
      <c r="A438" s="54" t="s">
        <v>999</v>
      </c>
      <c r="B438" s="59" t="s">
        <v>354</v>
      </c>
      <c r="C438" s="60"/>
      <c r="D438" s="60"/>
      <c r="E438" s="55" t="s">
        <v>1000</v>
      </c>
      <c r="F438" s="56"/>
      <c r="G438" s="56"/>
      <c r="H438" s="100">
        <v>11991.75</v>
      </c>
      <c r="I438" s="100">
        <v>0</v>
      </c>
      <c r="J438" s="100">
        <v>0</v>
      </c>
      <c r="K438" s="100">
        <v>11991.75</v>
      </c>
      <c r="L438" s="57"/>
    </row>
    <row r="439" spans="1:12" x14ac:dyDescent="0.3">
      <c r="A439" s="54" t="s">
        <v>1001</v>
      </c>
      <c r="B439" s="59" t="s">
        <v>354</v>
      </c>
      <c r="C439" s="60"/>
      <c r="D439" s="60"/>
      <c r="E439" s="60"/>
      <c r="F439" s="55" t="s">
        <v>1002</v>
      </c>
      <c r="G439" s="56"/>
      <c r="H439" s="100">
        <v>11991.75</v>
      </c>
      <c r="I439" s="100">
        <v>0</v>
      </c>
      <c r="J439" s="100">
        <v>0</v>
      </c>
      <c r="K439" s="100">
        <v>11991.75</v>
      </c>
      <c r="L439" s="57"/>
    </row>
    <row r="440" spans="1:12" x14ac:dyDescent="0.3">
      <c r="A440" s="61" t="s">
        <v>1003</v>
      </c>
      <c r="B440" s="59" t="s">
        <v>354</v>
      </c>
      <c r="C440" s="60"/>
      <c r="D440" s="60"/>
      <c r="E440" s="60"/>
      <c r="F440" s="60"/>
      <c r="G440" s="62" t="s">
        <v>1009</v>
      </c>
      <c r="H440" s="101">
        <v>11991.75</v>
      </c>
      <c r="I440" s="101">
        <v>0</v>
      </c>
      <c r="J440" s="101">
        <v>0</v>
      </c>
      <c r="K440" s="101">
        <v>11991.75</v>
      </c>
      <c r="L440" s="64"/>
    </row>
    <row r="441" spans="1:12" x14ac:dyDescent="0.3">
      <c r="A441" s="65" t="s">
        <v>354</v>
      </c>
      <c r="B441" s="59" t="s">
        <v>354</v>
      </c>
      <c r="C441" s="60"/>
      <c r="D441" s="60"/>
      <c r="E441" s="60"/>
      <c r="F441" s="60"/>
      <c r="G441" s="66" t="s">
        <v>354</v>
      </c>
      <c r="H441" s="102"/>
      <c r="I441" s="102"/>
      <c r="J441" s="102"/>
      <c r="K441" s="102"/>
      <c r="L441" s="68"/>
    </row>
    <row r="442" spans="1:12" x14ac:dyDescent="0.3">
      <c r="A442" s="54" t="s">
        <v>1005</v>
      </c>
      <c r="B442" s="59" t="s">
        <v>354</v>
      </c>
      <c r="C442" s="60"/>
      <c r="D442" s="60"/>
      <c r="E442" s="55" t="s">
        <v>959</v>
      </c>
      <c r="F442" s="56"/>
      <c r="G442" s="56"/>
      <c r="H442" s="100">
        <v>5045.63</v>
      </c>
      <c r="I442" s="100">
        <v>0</v>
      </c>
      <c r="J442" s="100">
        <v>1881.18</v>
      </c>
      <c r="K442" s="100">
        <v>6926.81</v>
      </c>
      <c r="L442" s="57"/>
    </row>
    <row r="443" spans="1:12" x14ac:dyDescent="0.3">
      <c r="A443" s="54" t="s">
        <v>1006</v>
      </c>
      <c r="B443" s="59" t="s">
        <v>354</v>
      </c>
      <c r="C443" s="60"/>
      <c r="D443" s="60"/>
      <c r="E443" s="60"/>
      <c r="F443" s="55" t="s">
        <v>959</v>
      </c>
      <c r="G443" s="56"/>
      <c r="H443" s="100">
        <v>5045.63</v>
      </c>
      <c r="I443" s="100">
        <v>0</v>
      </c>
      <c r="J443" s="100">
        <v>1881.18</v>
      </c>
      <c r="K443" s="100">
        <v>6926.81</v>
      </c>
      <c r="L443" s="57"/>
    </row>
    <row r="444" spans="1:12" x14ac:dyDescent="0.3">
      <c r="A444" s="61" t="s">
        <v>1007</v>
      </c>
      <c r="B444" s="59" t="s">
        <v>354</v>
      </c>
      <c r="C444" s="60"/>
      <c r="D444" s="60"/>
      <c r="E444" s="60"/>
      <c r="F444" s="60"/>
      <c r="G444" s="62" t="s">
        <v>964</v>
      </c>
      <c r="H444" s="101">
        <v>5045.63</v>
      </c>
      <c r="I444" s="101">
        <v>0</v>
      </c>
      <c r="J444" s="101">
        <v>1881.18</v>
      </c>
      <c r="K444" s="101">
        <v>6926.81</v>
      </c>
      <c r="L444" s="64"/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35542-A653-42FF-A827-D24CB5B0F435}">
  <dimension ref="A1:M442"/>
  <sheetViews>
    <sheetView topLeftCell="A362" workbookViewId="0">
      <selection activeCell="L405" sqref="L405"/>
    </sheetView>
  </sheetViews>
  <sheetFormatPr defaultRowHeight="14.4" x14ac:dyDescent="0.3"/>
  <cols>
    <col min="1" max="1" width="16" bestFit="1" customWidth="1"/>
    <col min="2" max="6" width="1.5546875" customWidth="1"/>
    <col min="7" max="7" width="51.33203125" bestFit="1" customWidth="1"/>
    <col min="8" max="8" width="15" style="105" bestFit="1" customWidth="1"/>
    <col min="9" max="10" width="14.33203125" style="105" bestFit="1" customWidth="1"/>
    <col min="11" max="11" width="15" style="105" bestFit="1" customWidth="1"/>
    <col min="12" max="12" width="13.33203125" bestFit="1" customWidth="1"/>
    <col min="13" max="13" width="11.6640625" customWidth="1"/>
    <col min="14" max="256" width="9.5546875" customWidth="1"/>
    <col min="257" max="257" width="16" bestFit="1" customWidth="1"/>
    <col min="258" max="262" width="1.5546875" customWidth="1"/>
    <col min="263" max="263" width="51.33203125" bestFit="1" customWidth="1"/>
    <col min="264" max="264" width="15" bestFit="1" customWidth="1"/>
    <col min="265" max="266" width="14.33203125" bestFit="1" customWidth="1"/>
    <col min="267" max="267" width="15" bestFit="1" customWidth="1"/>
    <col min="268" max="268" width="13.33203125" bestFit="1" customWidth="1"/>
    <col min="269" max="512" width="9.5546875" customWidth="1"/>
    <col min="513" max="513" width="16" bestFit="1" customWidth="1"/>
    <col min="514" max="518" width="1.5546875" customWidth="1"/>
    <col min="519" max="519" width="51.33203125" bestFit="1" customWidth="1"/>
    <col min="520" max="520" width="15" bestFit="1" customWidth="1"/>
    <col min="521" max="522" width="14.33203125" bestFit="1" customWidth="1"/>
    <col min="523" max="523" width="15" bestFit="1" customWidth="1"/>
    <col min="524" max="524" width="13.33203125" bestFit="1" customWidth="1"/>
    <col min="525" max="768" width="9.5546875" customWidth="1"/>
    <col min="769" max="769" width="16" bestFit="1" customWidth="1"/>
    <col min="770" max="774" width="1.5546875" customWidth="1"/>
    <col min="775" max="775" width="51.33203125" bestFit="1" customWidth="1"/>
    <col min="776" max="776" width="15" bestFit="1" customWidth="1"/>
    <col min="777" max="778" width="14.33203125" bestFit="1" customWidth="1"/>
    <col min="779" max="779" width="15" bestFit="1" customWidth="1"/>
    <col min="780" max="780" width="13.33203125" bestFit="1" customWidth="1"/>
    <col min="781" max="1024" width="9.5546875" customWidth="1"/>
    <col min="1025" max="1025" width="16" bestFit="1" customWidth="1"/>
    <col min="1026" max="1030" width="1.5546875" customWidth="1"/>
    <col min="1031" max="1031" width="51.33203125" bestFit="1" customWidth="1"/>
    <col min="1032" max="1032" width="15" bestFit="1" customWidth="1"/>
    <col min="1033" max="1034" width="14.33203125" bestFit="1" customWidth="1"/>
    <col min="1035" max="1035" width="15" bestFit="1" customWidth="1"/>
    <col min="1036" max="1036" width="13.33203125" bestFit="1" customWidth="1"/>
    <col min="1037" max="1280" width="9.5546875" customWidth="1"/>
    <col min="1281" max="1281" width="16" bestFit="1" customWidth="1"/>
    <col min="1282" max="1286" width="1.5546875" customWidth="1"/>
    <col min="1287" max="1287" width="51.33203125" bestFit="1" customWidth="1"/>
    <col min="1288" max="1288" width="15" bestFit="1" customWidth="1"/>
    <col min="1289" max="1290" width="14.33203125" bestFit="1" customWidth="1"/>
    <col min="1291" max="1291" width="15" bestFit="1" customWidth="1"/>
    <col min="1292" max="1292" width="13.33203125" bestFit="1" customWidth="1"/>
    <col min="1293" max="1536" width="9.5546875" customWidth="1"/>
    <col min="1537" max="1537" width="16" bestFit="1" customWidth="1"/>
    <col min="1538" max="1542" width="1.5546875" customWidth="1"/>
    <col min="1543" max="1543" width="51.33203125" bestFit="1" customWidth="1"/>
    <col min="1544" max="1544" width="15" bestFit="1" customWidth="1"/>
    <col min="1545" max="1546" width="14.33203125" bestFit="1" customWidth="1"/>
    <col min="1547" max="1547" width="15" bestFit="1" customWidth="1"/>
    <col min="1548" max="1548" width="13.33203125" bestFit="1" customWidth="1"/>
    <col min="1549" max="1792" width="9.5546875" customWidth="1"/>
    <col min="1793" max="1793" width="16" bestFit="1" customWidth="1"/>
    <col min="1794" max="1798" width="1.5546875" customWidth="1"/>
    <col min="1799" max="1799" width="51.33203125" bestFit="1" customWidth="1"/>
    <col min="1800" max="1800" width="15" bestFit="1" customWidth="1"/>
    <col min="1801" max="1802" width="14.33203125" bestFit="1" customWidth="1"/>
    <col min="1803" max="1803" width="15" bestFit="1" customWidth="1"/>
    <col min="1804" max="1804" width="13.33203125" bestFit="1" customWidth="1"/>
    <col min="1805" max="2048" width="9.5546875" customWidth="1"/>
    <col min="2049" max="2049" width="16" bestFit="1" customWidth="1"/>
    <col min="2050" max="2054" width="1.5546875" customWidth="1"/>
    <col min="2055" max="2055" width="51.33203125" bestFit="1" customWidth="1"/>
    <col min="2056" max="2056" width="15" bestFit="1" customWidth="1"/>
    <col min="2057" max="2058" width="14.33203125" bestFit="1" customWidth="1"/>
    <col min="2059" max="2059" width="15" bestFit="1" customWidth="1"/>
    <col min="2060" max="2060" width="13.33203125" bestFit="1" customWidth="1"/>
    <col min="2061" max="2304" width="9.5546875" customWidth="1"/>
    <col min="2305" max="2305" width="16" bestFit="1" customWidth="1"/>
    <col min="2306" max="2310" width="1.5546875" customWidth="1"/>
    <col min="2311" max="2311" width="51.33203125" bestFit="1" customWidth="1"/>
    <col min="2312" max="2312" width="15" bestFit="1" customWidth="1"/>
    <col min="2313" max="2314" width="14.33203125" bestFit="1" customWidth="1"/>
    <col min="2315" max="2315" width="15" bestFit="1" customWidth="1"/>
    <col min="2316" max="2316" width="13.33203125" bestFit="1" customWidth="1"/>
    <col min="2317" max="2560" width="9.5546875" customWidth="1"/>
    <col min="2561" max="2561" width="16" bestFit="1" customWidth="1"/>
    <col min="2562" max="2566" width="1.5546875" customWidth="1"/>
    <col min="2567" max="2567" width="51.33203125" bestFit="1" customWidth="1"/>
    <col min="2568" max="2568" width="15" bestFit="1" customWidth="1"/>
    <col min="2569" max="2570" width="14.33203125" bestFit="1" customWidth="1"/>
    <col min="2571" max="2571" width="15" bestFit="1" customWidth="1"/>
    <col min="2572" max="2572" width="13.33203125" bestFit="1" customWidth="1"/>
    <col min="2573" max="2816" width="9.5546875" customWidth="1"/>
    <col min="2817" max="2817" width="16" bestFit="1" customWidth="1"/>
    <col min="2818" max="2822" width="1.5546875" customWidth="1"/>
    <col min="2823" max="2823" width="51.33203125" bestFit="1" customWidth="1"/>
    <col min="2824" max="2824" width="15" bestFit="1" customWidth="1"/>
    <col min="2825" max="2826" width="14.33203125" bestFit="1" customWidth="1"/>
    <col min="2827" max="2827" width="15" bestFit="1" customWidth="1"/>
    <col min="2828" max="2828" width="13.33203125" bestFit="1" customWidth="1"/>
    <col min="2829" max="3072" width="9.5546875" customWidth="1"/>
    <col min="3073" max="3073" width="16" bestFit="1" customWidth="1"/>
    <col min="3074" max="3078" width="1.5546875" customWidth="1"/>
    <col min="3079" max="3079" width="51.33203125" bestFit="1" customWidth="1"/>
    <col min="3080" max="3080" width="15" bestFit="1" customWidth="1"/>
    <col min="3081" max="3082" width="14.33203125" bestFit="1" customWidth="1"/>
    <col min="3083" max="3083" width="15" bestFit="1" customWidth="1"/>
    <col min="3084" max="3084" width="13.33203125" bestFit="1" customWidth="1"/>
    <col min="3085" max="3328" width="9.5546875" customWidth="1"/>
    <col min="3329" max="3329" width="16" bestFit="1" customWidth="1"/>
    <col min="3330" max="3334" width="1.5546875" customWidth="1"/>
    <col min="3335" max="3335" width="51.33203125" bestFit="1" customWidth="1"/>
    <col min="3336" max="3336" width="15" bestFit="1" customWidth="1"/>
    <col min="3337" max="3338" width="14.33203125" bestFit="1" customWidth="1"/>
    <col min="3339" max="3339" width="15" bestFit="1" customWidth="1"/>
    <col min="3340" max="3340" width="13.33203125" bestFit="1" customWidth="1"/>
    <col min="3341" max="3584" width="9.5546875" customWidth="1"/>
    <col min="3585" max="3585" width="16" bestFit="1" customWidth="1"/>
    <col min="3586" max="3590" width="1.5546875" customWidth="1"/>
    <col min="3591" max="3591" width="51.33203125" bestFit="1" customWidth="1"/>
    <col min="3592" max="3592" width="15" bestFit="1" customWidth="1"/>
    <col min="3593" max="3594" width="14.33203125" bestFit="1" customWidth="1"/>
    <col min="3595" max="3595" width="15" bestFit="1" customWidth="1"/>
    <col min="3596" max="3596" width="13.33203125" bestFit="1" customWidth="1"/>
    <col min="3597" max="3840" width="9.5546875" customWidth="1"/>
    <col min="3841" max="3841" width="16" bestFit="1" customWidth="1"/>
    <col min="3842" max="3846" width="1.5546875" customWidth="1"/>
    <col min="3847" max="3847" width="51.33203125" bestFit="1" customWidth="1"/>
    <col min="3848" max="3848" width="15" bestFit="1" customWidth="1"/>
    <col min="3849" max="3850" width="14.33203125" bestFit="1" customWidth="1"/>
    <col min="3851" max="3851" width="15" bestFit="1" customWidth="1"/>
    <col min="3852" max="3852" width="13.33203125" bestFit="1" customWidth="1"/>
    <col min="3853" max="4096" width="9.5546875" customWidth="1"/>
    <col min="4097" max="4097" width="16" bestFit="1" customWidth="1"/>
    <col min="4098" max="4102" width="1.5546875" customWidth="1"/>
    <col min="4103" max="4103" width="51.33203125" bestFit="1" customWidth="1"/>
    <col min="4104" max="4104" width="15" bestFit="1" customWidth="1"/>
    <col min="4105" max="4106" width="14.33203125" bestFit="1" customWidth="1"/>
    <col min="4107" max="4107" width="15" bestFit="1" customWidth="1"/>
    <col min="4108" max="4108" width="13.33203125" bestFit="1" customWidth="1"/>
    <col min="4109" max="4352" width="9.5546875" customWidth="1"/>
    <col min="4353" max="4353" width="16" bestFit="1" customWidth="1"/>
    <col min="4354" max="4358" width="1.5546875" customWidth="1"/>
    <col min="4359" max="4359" width="51.33203125" bestFit="1" customWidth="1"/>
    <col min="4360" max="4360" width="15" bestFit="1" customWidth="1"/>
    <col min="4361" max="4362" width="14.33203125" bestFit="1" customWidth="1"/>
    <col min="4363" max="4363" width="15" bestFit="1" customWidth="1"/>
    <col min="4364" max="4364" width="13.33203125" bestFit="1" customWidth="1"/>
    <col min="4365" max="4608" width="9.5546875" customWidth="1"/>
    <col min="4609" max="4609" width="16" bestFit="1" customWidth="1"/>
    <col min="4610" max="4614" width="1.5546875" customWidth="1"/>
    <col min="4615" max="4615" width="51.33203125" bestFit="1" customWidth="1"/>
    <col min="4616" max="4616" width="15" bestFit="1" customWidth="1"/>
    <col min="4617" max="4618" width="14.33203125" bestFit="1" customWidth="1"/>
    <col min="4619" max="4619" width="15" bestFit="1" customWidth="1"/>
    <col min="4620" max="4620" width="13.33203125" bestFit="1" customWidth="1"/>
    <col min="4621" max="4864" width="9.5546875" customWidth="1"/>
    <col min="4865" max="4865" width="16" bestFit="1" customWidth="1"/>
    <col min="4866" max="4870" width="1.5546875" customWidth="1"/>
    <col min="4871" max="4871" width="51.33203125" bestFit="1" customWidth="1"/>
    <col min="4872" max="4872" width="15" bestFit="1" customWidth="1"/>
    <col min="4873" max="4874" width="14.33203125" bestFit="1" customWidth="1"/>
    <col min="4875" max="4875" width="15" bestFit="1" customWidth="1"/>
    <col min="4876" max="4876" width="13.33203125" bestFit="1" customWidth="1"/>
    <col min="4877" max="5120" width="9.5546875" customWidth="1"/>
    <col min="5121" max="5121" width="16" bestFit="1" customWidth="1"/>
    <col min="5122" max="5126" width="1.5546875" customWidth="1"/>
    <col min="5127" max="5127" width="51.33203125" bestFit="1" customWidth="1"/>
    <col min="5128" max="5128" width="15" bestFit="1" customWidth="1"/>
    <col min="5129" max="5130" width="14.33203125" bestFit="1" customWidth="1"/>
    <col min="5131" max="5131" width="15" bestFit="1" customWidth="1"/>
    <col min="5132" max="5132" width="13.33203125" bestFit="1" customWidth="1"/>
    <col min="5133" max="5376" width="9.5546875" customWidth="1"/>
    <col min="5377" max="5377" width="16" bestFit="1" customWidth="1"/>
    <col min="5378" max="5382" width="1.5546875" customWidth="1"/>
    <col min="5383" max="5383" width="51.33203125" bestFit="1" customWidth="1"/>
    <col min="5384" max="5384" width="15" bestFit="1" customWidth="1"/>
    <col min="5385" max="5386" width="14.33203125" bestFit="1" customWidth="1"/>
    <col min="5387" max="5387" width="15" bestFit="1" customWidth="1"/>
    <col min="5388" max="5388" width="13.33203125" bestFit="1" customWidth="1"/>
    <col min="5389" max="5632" width="9.5546875" customWidth="1"/>
    <col min="5633" max="5633" width="16" bestFit="1" customWidth="1"/>
    <col min="5634" max="5638" width="1.5546875" customWidth="1"/>
    <col min="5639" max="5639" width="51.33203125" bestFit="1" customWidth="1"/>
    <col min="5640" max="5640" width="15" bestFit="1" customWidth="1"/>
    <col min="5641" max="5642" width="14.33203125" bestFit="1" customWidth="1"/>
    <col min="5643" max="5643" width="15" bestFit="1" customWidth="1"/>
    <col min="5644" max="5644" width="13.33203125" bestFit="1" customWidth="1"/>
    <col min="5645" max="5888" width="9.5546875" customWidth="1"/>
    <col min="5889" max="5889" width="16" bestFit="1" customWidth="1"/>
    <col min="5890" max="5894" width="1.5546875" customWidth="1"/>
    <col min="5895" max="5895" width="51.33203125" bestFit="1" customWidth="1"/>
    <col min="5896" max="5896" width="15" bestFit="1" customWidth="1"/>
    <col min="5897" max="5898" width="14.33203125" bestFit="1" customWidth="1"/>
    <col min="5899" max="5899" width="15" bestFit="1" customWidth="1"/>
    <col min="5900" max="5900" width="13.33203125" bestFit="1" customWidth="1"/>
    <col min="5901" max="6144" width="9.5546875" customWidth="1"/>
    <col min="6145" max="6145" width="16" bestFit="1" customWidth="1"/>
    <col min="6146" max="6150" width="1.5546875" customWidth="1"/>
    <col min="6151" max="6151" width="51.33203125" bestFit="1" customWidth="1"/>
    <col min="6152" max="6152" width="15" bestFit="1" customWidth="1"/>
    <col min="6153" max="6154" width="14.33203125" bestFit="1" customWidth="1"/>
    <col min="6155" max="6155" width="15" bestFit="1" customWidth="1"/>
    <col min="6156" max="6156" width="13.33203125" bestFit="1" customWidth="1"/>
    <col min="6157" max="6400" width="9.5546875" customWidth="1"/>
    <col min="6401" max="6401" width="16" bestFit="1" customWidth="1"/>
    <col min="6402" max="6406" width="1.5546875" customWidth="1"/>
    <col min="6407" max="6407" width="51.33203125" bestFit="1" customWidth="1"/>
    <col min="6408" max="6408" width="15" bestFit="1" customWidth="1"/>
    <col min="6409" max="6410" width="14.33203125" bestFit="1" customWidth="1"/>
    <col min="6411" max="6411" width="15" bestFit="1" customWidth="1"/>
    <col min="6412" max="6412" width="13.33203125" bestFit="1" customWidth="1"/>
    <col min="6413" max="6656" width="9.5546875" customWidth="1"/>
    <col min="6657" max="6657" width="16" bestFit="1" customWidth="1"/>
    <col min="6658" max="6662" width="1.5546875" customWidth="1"/>
    <col min="6663" max="6663" width="51.33203125" bestFit="1" customWidth="1"/>
    <col min="6664" max="6664" width="15" bestFit="1" customWidth="1"/>
    <col min="6665" max="6666" width="14.33203125" bestFit="1" customWidth="1"/>
    <col min="6667" max="6667" width="15" bestFit="1" customWidth="1"/>
    <col min="6668" max="6668" width="13.33203125" bestFit="1" customWidth="1"/>
    <col min="6669" max="6912" width="9.5546875" customWidth="1"/>
    <col min="6913" max="6913" width="16" bestFit="1" customWidth="1"/>
    <col min="6914" max="6918" width="1.5546875" customWidth="1"/>
    <col min="6919" max="6919" width="51.33203125" bestFit="1" customWidth="1"/>
    <col min="6920" max="6920" width="15" bestFit="1" customWidth="1"/>
    <col min="6921" max="6922" width="14.33203125" bestFit="1" customWidth="1"/>
    <col min="6923" max="6923" width="15" bestFit="1" customWidth="1"/>
    <col min="6924" max="6924" width="13.33203125" bestFit="1" customWidth="1"/>
    <col min="6925" max="7168" width="9.5546875" customWidth="1"/>
    <col min="7169" max="7169" width="16" bestFit="1" customWidth="1"/>
    <col min="7170" max="7174" width="1.5546875" customWidth="1"/>
    <col min="7175" max="7175" width="51.33203125" bestFit="1" customWidth="1"/>
    <col min="7176" max="7176" width="15" bestFit="1" customWidth="1"/>
    <col min="7177" max="7178" width="14.33203125" bestFit="1" customWidth="1"/>
    <col min="7179" max="7179" width="15" bestFit="1" customWidth="1"/>
    <col min="7180" max="7180" width="13.33203125" bestFit="1" customWidth="1"/>
    <col min="7181" max="7424" width="9.5546875" customWidth="1"/>
    <col min="7425" max="7425" width="16" bestFit="1" customWidth="1"/>
    <col min="7426" max="7430" width="1.5546875" customWidth="1"/>
    <col min="7431" max="7431" width="51.33203125" bestFit="1" customWidth="1"/>
    <col min="7432" max="7432" width="15" bestFit="1" customWidth="1"/>
    <col min="7433" max="7434" width="14.33203125" bestFit="1" customWidth="1"/>
    <col min="7435" max="7435" width="15" bestFit="1" customWidth="1"/>
    <col min="7436" max="7436" width="13.33203125" bestFit="1" customWidth="1"/>
    <col min="7437" max="7680" width="9.5546875" customWidth="1"/>
    <col min="7681" max="7681" width="16" bestFit="1" customWidth="1"/>
    <col min="7682" max="7686" width="1.5546875" customWidth="1"/>
    <col min="7687" max="7687" width="51.33203125" bestFit="1" customWidth="1"/>
    <col min="7688" max="7688" width="15" bestFit="1" customWidth="1"/>
    <col min="7689" max="7690" width="14.33203125" bestFit="1" customWidth="1"/>
    <col min="7691" max="7691" width="15" bestFit="1" customWidth="1"/>
    <col min="7692" max="7692" width="13.33203125" bestFit="1" customWidth="1"/>
    <col min="7693" max="7936" width="9.5546875" customWidth="1"/>
    <col min="7937" max="7937" width="16" bestFit="1" customWidth="1"/>
    <col min="7938" max="7942" width="1.5546875" customWidth="1"/>
    <col min="7943" max="7943" width="51.33203125" bestFit="1" customWidth="1"/>
    <col min="7944" max="7944" width="15" bestFit="1" customWidth="1"/>
    <col min="7945" max="7946" width="14.33203125" bestFit="1" customWidth="1"/>
    <col min="7947" max="7947" width="15" bestFit="1" customWidth="1"/>
    <col min="7948" max="7948" width="13.33203125" bestFit="1" customWidth="1"/>
    <col min="7949" max="8192" width="9.5546875" customWidth="1"/>
    <col min="8193" max="8193" width="16" bestFit="1" customWidth="1"/>
    <col min="8194" max="8198" width="1.5546875" customWidth="1"/>
    <col min="8199" max="8199" width="51.33203125" bestFit="1" customWidth="1"/>
    <col min="8200" max="8200" width="15" bestFit="1" customWidth="1"/>
    <col min="8201" max="8202" width="14.33203125" bestFit="1" customWidth="1"/>
    <col min="8203" max="8203" width="15" bestFit="1" customWidth="1"/>
    <col min="8204" max="8204" width="13.33203125" bestFit="1" customWidth="1"/>
    <col min="8205" max="8448" width="9.5546875" customWidth="1"/>
    <col min="8449" max="8449" width="16" bestFit="1" customWidth="1"/>
    <col min="8450" max="8454" width="1.5546875" customWidth="1"/>
    <col min="8455" max="8455" width="51.33203125" bestFit="1" customWidth="1"/>
    <col min="8456" max="8456" width="15" bestFit="1" customWidth="1"/>
    <col min="8457" max="8458" width="14.33203125" bestFit="1" customWidth="1"/>
    <col min="8459" max="8459" width="15" bestFit="1" customWidth="1"/>
    <col min="8460" max="8460" width="13.33203125" bestFit="1" customWidth="1"/>
    <col min="8461" max="8704" width="9.5546875" customWidth="1"/>
    <col min="8705" max="8705" width="16" bestFit="1" customWidth="1"/>
    <col min="8706" max="8710" width="1.5546875" customWidth="1"/>
    <col min="8711" max="8711" width="51.33203125" bestFit="1" customWidth="1"/>
    <col min="8712" max="8712" width="15" bestFit="1" customWidth="1"/>
    <col min="8713" max="8714" width="14.33203125" bestFit="1" customWidth="1"/>
    <col min="8715" max="8715" width="15" bestFit="1" customWidth="1"/>
    <col min="8716" max="8716" width="13.33203125" bestFit="1" customWidth="1"/>
    <col min="8717" max="8960" width="9.5546875" customWidth="1"/>
    <col min="8961" max="8961" width="16" bestFit="1" customWidth="1"/>
    <col min="8962" max="8966" width="1.5546875" customWidth="1"/>
    <col min="8967" max="8967" width="51.33203125" bestFit="1" customWidth="1"/>
    <col min="8968" max="8968" width="15" bestFit="1" customWidth="1"/>
    <col min="8969" max="8970" width="14.33203125" bestFit="1" customWidth="1"/>
    <col min="8971" max="8971" width="15" bestFit="1" customWidth="1"/>
    <col min="8972" max="8972" width="13.33203125" bestFit="1" customWidth="1"/>
    <col min="8973" max="9216" width="9.5546875" customWidth="1"/>
    <col min="9217" max="9217" width="16" bestFit="1" customWidth="1"/>
    <col min="9218" max="9222" width="1.5546875" customWidth="1"/>
    <col min="9223" max="9223" width="51.33203125" bestFit="1" customWidth="1"/>
    <col min="9224" max="9224" width="15" bestFit="1" customWidth="1"/>
    <col min="9225" max="9226" width="14.33203125" bestFit="1" customWidth="1"/>
    <col min="9227" max="9227" width="15" bestFit="1" customWidth="1"/>
    <col min="9228" max="9228" width="13.33203125" bestFit="1" customWidth="1"/>
    <col min="9229" max="9472" width="9.5546875" customWidth="1"/>
    <col min="9473" max="9473" width="16" bestFit="1" customWidth="1"/>
    <col min="9474" max="9478" width="1.5546875" customWidth="1"/>
    <col min="9479" max="9479" width="51.33203125" bestFit="1" customWidth="1"/>
    <col min="9480" max="9480" width="15" bestFit="1" customWidth="1"/>
    <col min="9481" max="9482" width="14.33203125" bestFit="1" customWidth="1"/>
    <col min="9483" max="9483" width="15" bestFit="1" customWidth="1"/>
    <col min="9484" max="9484" width="13.33203125" bestFit="1" customWidth="1"/>
    <col min="9485" max="9728" width="9.5546875" customWidth="1"/>
    <col min="9729" max="9729" width="16" bestFit="1" customWidth="1"/>
    <col min="9730" max="9734" width="1.5546875" customWidth="1"/>
    <col min="9735" max="9735" width="51.33203125" bestFit="1" customWidth="1"/>
    <col min="9736" max="9736" width="15" bestFit="1" customWidth="1"/>
    <col min="9737" max="9738" width="14.33203125" bestFit="1" customWidth="1"/>
    <col min="9739" max="9739" width="15" bestFit="1" customWidth="1"/>
    <col min="9740" max="9740" width="13.33203125" bestFit="1" customWidth="1"/>
    <col min="9741" max="9984" width="9.5546875" customWidth="1"/>
    <col min="9985" max="9985" width="16" bestFit="1" customWidth="1"/>
    <col min="9986" max="9990" width="1.5546875" customWidth="1"/>
    <col min="9991" max="9991" width="51.33203125" bestFit="1" customWidth="1"/>
    <col min="9992" max="9992" width="15" bestFit="1" customWidth="1"/>
    <col min="9993" max="9994" width="14.33203125" bestFit="1" customWidth="1"/>
    <col min="9995" max="9995" width="15" bestFit="1" customWidth="1"/>
    <col min="9996" max="9996" width="13.33203125" bestFit="1" customWidth="1"/>
    <col min="9997" max="10240" width="9.5546875" customWidth="1"/>
    <col min="10241" max="10241" width="16" bestFit="1" customWidth="1"/>
    <col min="10242" max="10246" width="1.5546875" customWidth="1"/>
    <col min="10247" max="10247" width="51.33203125" bestFit="1" customWidth="1"/>
    <col min="10248" max="10248" width="15" bestFit="1" customWidth="1"/>
    <col min="10249" max="10250" width="14.33203125" bestFit="1" customWidth="1"/>
    <col min="10251" max="10251" width="15" bestFit="1" customWidth="1"/>
    <col min="10252" max="10252" width="13.33203125" bestFit="1" customWidth="1"/>
    <col min="10253" max="10496" width="9.5546875" customWidth="1"/>
    <col min="10497" max="10497" width="16" bestFit="1" customWidth="1"/>
    <col min="10498" max="10502" width="1.5546875" customWidth="1"/>
    <col min="10503" max="10503" width="51.33203125" bestFit="1" customWidth="1"/>
    <col min="10504" max="10504" width="15" bestFit="1" customWidth="1"/>
    <col min="10505" max="10506" width="14.33203125" bestFit="1" customWidth="1"/>
    <col min="10507" max="10507" width="15" bestFit="1" customWidth="1"/>
    <col min="10508" max="10508" width="13.33203125" bestFit="1" customWidth="1"/>
    <col min="10509" max="10752" width="9.5546875" customWidth="1"/>
    <col min="10753" max="10753" width="16" bestFit="1" customWidth="1"/>
    <col min="10754" max="10758" width="1.5546875" customWidth="1"/>
    <col min="10759" max="10759" width="51.33203125" bestFit="1" customWidth="1"/>
    <col min="10760" max="10760" width="15" bestFit="1" customWidth="1"/>
    <col min="10761" max="10762" width="14.33203125" bestFit="1" customWidth="1"/>
    <col min="10763" max="10763" width="15" bestFit="1" customWidth="1"/>
    <col min="10764" max="10764" width="13.33203125" bestFit="1" customWidth="1"/>
    <col min="10765" max="11008" width="9.5546875" customWidth="1"/>
    <col min="11009" max="11009" width="16" bestFit="1" customWidth="1"/>
    <col min="11010" max="11014" width="1.5546875" customWidth="1"/>
    <col min="11015" max="11015" width="51.33203125" bestFit="1" customWidth="1"/>
    <col min="11016" max="11016" width="15" bestFit="1" customWidth="1"/>
    <col min="11017" max="11018" width="14.33203125" bestFit="1" customWidth="1"/>
    <col min="11019" max="11019" width="15" bestFit="1" customWidth="1"/>
    <col min="11020" max="11020" width="13.33203125" bestFit="1" customWidth="1"/>
    <col min="11021" max="11264" width="9.5546875" customWidth="1"/>
    <col min="11265" max="11265" width="16" bestFit="1" customWidth="1"/>
    <col min="11266" max="11270" width="1.5546875" customWidth="1"/>
    <col min="11271" max="11271" width="51.33203125" bestFit="1" customWidth="1"/>
    <col min="11272" max="11272" width="15" bestFit="1" customWidth="1"/>
    <col min="11273" max="11274" width="14.33203125" bestFit="1" customWidth="1"/>
    <col min="11275" max="11275" width="15" bestFit="1" customWidth="1"/>
    <col min="11276" max="11276" width="13.33203125" bestFit="1" customWidth="1"/>
    <col min="11277" max="11520" width="9.5546875" customWidth="1"/>
    <col min="11521" max="11521" width="16" bestFit="1" customWidth="1"/>
    <col min="11522" max="11526" width="1.5546875" customWidth="1"/>
    <col min="11527" max="11527" width="51.33203125" bestFit="1" customWidth="1"/>
    <col min="11528" max="11528" width="15" bestFit="1" customWidth="1"/>
    <col min="11529" max="11530" width="14.33203125" bestFit="1" customWidth="1"/>
    <col min="11531" max="11531" width="15" bestFit="1" customWidth="1"/>
    <col min="11532" max="11532" width="13.33203125" bestFit="1" customWidth="1"/>
    <col min="11533" max="11776" width="9.5546875" customWidth="1"/>
    <col min="11777" max="11777" width="16" bestFit="1" customWidth="1"/>
    <col min="11778" max="11782" width="1.5546875" customWidth="1"/>
    <col min="11783" max="11783" width="51.33203125" bestFit="1" customWidth="1"/>
    <col min="11784" max="11784" width="15" bestFit="1" customWidth="1"/>
    <col min="11785" max="11786" width="14.33203125" bestFit="1" customWidth="1"/>
    <col min="11787" max="11787" width="15" bestFit="1" customWidth="1"/>
    <col min="11788" max="11788" width="13.33203125" bestFit="1" customWidth="1"/>
    <col min="11789" max="12032" width="9.5546875" customWidth="1"/>
    <col min="12033" max="12033" width="16" bestFit="1" customWidth="1"/>
    <col min="12034" max="12038" width="1.5546875" customWidth="1"/>
    <col min="12039" max="12039" width="51.33203125" bestFit="1" customWidth="1"/>
    <col min="12040" max="12040" width="15" bestFit="1" customWidth="1"/>
    <col min="12041" max="12042" width="14.33203125" bestFit="1" customWidth="1"/>
    <col min="12043" max="12043" width="15" bestFit="1" customWidth="1"/>
    <col min="12044" max="12044" width="13.33203125" bestFit="1" customWidth="1"/>
    <col min="12045" max="12288" width="9.5546875" customWidth="1"/>
    <col min="12289" max="12289" width="16" bestFit="1" customWidth="1"/>
    <col min="12290" max="12294" width="1.5546875" customWidth="1"/>
    <col min="12295" max="12295" width="51.33203125" bestFit="1" customWidth="1"/>
    <col min="12296" max="12296" width="15" bestFit="1" customWidth="1"/>
    <col min="12297" max="12298" width="14.33203125" bestFit="1" customWidth="1"/>
    <col min="12299" max="12299" width="15" bestFit="1" customWidth="1"/>
    <col min="12300" max="12300" width="13.33203125" bestFit="1" customWidth="1"/>
    <col min="12301" max="12544" width="9.5546875" customWidth="1"/>
    <col min="12545" max="12545" width="16" bestFit="1" customWidth="1"/>
    <col min="12546" max="12550" width="1.5546875" customWidth="1"/>
    <col min="12551" max="12551" width="51.33203125" bestFit="1" customWidth="1"/>
    <col min="12552" max="12552" width="15" bestFit="1" customWidth="1"/>
    <col min="12553" max="12554" width="14.33203125" bestFit="1" customWidth="1"/>
    <col min="12555" max="12555" width="15" bestFit="1" customWidth="1"/>
    <col min="12556" max="12556" width="13.33203125" bestFit="1" customWidth="1"/>
    <col min="12557" max="12800" width="9.5546875" customWidth="1"/>
    <col min="12801" max="12801" width="16" bestFit="1" customWidth="1"/>
    <col min="12802" max="12806" width="1.5546875" customWidth="1"/>
    <col min="12807" max="12807" width="51.33203125" bestFit="1" customWidth="1"/>
    <col min="12808" max="12808" width="15" bestFit="1" customWidth="1"/>
    <col min="12809" max="12810" width="14.33203125" bestFit="1" customWidth="1"/>
    <col min="12811" max="12811" width="15" bestFit="1" customWidth="1"/>
    <col min="12812" max="12812" width="13.33203125" bestFit="1" customWidth="1"/>
    <col min="12813" max="13056" width="9.5546875" customWidth="1"/>
    <col min="13057" max="13057" width="16" bestFit="1" customWidth="1"/>
    <col min="13058" max="13062" width="1.5546875" customWidth="1"/>
    <col min="13063" max="13063" width="51.33203125" bestFit="1" customWidth="1"/>
    <col min="13064" max="13064" width="15" bestFit="1" customWidth="1"/>
    <col min="13065" max="13066" width="14.33203125" bestFit="1" customWidth="1"/>
    <col min="13067" max="13067" width="15" bestFit="1" customWidth="1"/>
    <col min="13068" max="13068" width="13.33203125" bestFit="1" customWidth="1"/>
    <col min="13069" max="13312" width="9.5546875" customWidth="1"/>
    <col min="13313" max="13313" width="16" bestFit="1" customWidth="1"/>
    <col min="13314" max="13318" width="1.5546875" customWidth="1"/>
    <col min="13319" max="13319" width="51.33203125" bestFit="1" customWidth="1"/>
    <col min="13320" max="13320" width="15" bestFit="1" customWidth="1"/>
    <col min="13321" max="13322" width="14.33203125" bestFit="1" customWidth="1"/>
    <col min="13323" max="13323" width="15" bestFit="1" customWidth="1"/>
    <col min="13324" max="13324" width="13.33203125" bestFit="1" customWidth="1"/>
    <col min="13325" max="13568" width="9.5546875" customWidth="1"/>
    <col min="13569" max="13569" width="16" bestFit="1" customWidth="1"/>
    <col min="13570" max="13574" width="1.5546875" customWidth="1"/>
    <col min="13575" max="13575" width="51.33203125" bestFit="1" customWidth="1"/>
    <col min="13576" max="13576" width="15" bestFit="1" customWidth="1"/>
    <col min="13577" max="13578" width="14.33203125" bestFit="1" customWidth="1"/>
    <col min="13579" max="13579" width="15" bestFit="1" customWidth="1"/>
    <col min="13580" max="13580" width="13.33203125" bestFit="1" customWidth="1"/>
    <col min="13581" max="13824" width="9.5546875" customWidth="1"/>
    <col min="13825" max="13825" width="16" bestFit="1" customWidth="1"/>
    <col min="13826" max="13830" width="1.5546875" customWidth="1"/>
    <col min="13831" max="13831" width="51.33203125" bestFit="1" customWidth="1"/>
    <col min="13832" max="13832" width="15" bestFit="1" customWidth="1"/>
    <col min="13833" max="13834" width="14.33203125" bestFit="1" customWidth="1"/>
    <col min="13835" max="13835" width="15" bestFit="1" customWidth="1"/>
    <col min="13836" max="13836" width="13.33203125" bestFit="1" customWidth="1"/>
    <col min="13837" max="14080" width="9.5546875" customWidth="1"/>
    <col min="14081" max="14081" width="16" bestFit="1" customWidth="1"/>
    <col min="14082" max="14086" width="1.5546875" customWidth="1"/>
    <col min="14087" max="14087" width="51.33203125" bestFit="1" customWidth="1"/>
    <col min="14088" max="14088" width="15" bestFit="1" customWidth="1"/>
    <col min="14089" max="14090" width="14.33203125" bestFit="1" customWidth="1"/>
    <col min="14091" max="14091" width="15" bestFit="1" customWidth="1"/>
    <col min="14092" max="14092" width="13.33203125" bestFit="1" customWidth="1"/>
    <col min="14093" max="14336" width="9.5546875" customWidth="1"/>
    <col min="14337" max="14337" width="16" bestFit="1" customWidth="1"/>
    <col min="14338" max="14342" width="1.5546875" customWidth="1"/>
    <col min="14343" max="14343" width="51.33203125" bestFit="1" customWidth="1"/>
    <col min="14344" max="14344" width="15" bestFit="1" customWidth="1"/>
    <col min="14345" max="14346" width="14.33203125" bestFit="1" customWidth="1"/>
    <col min="14347" max="14347" width="15" bestFit="1" customWidth="1"/>
    <col min="14348" max="14348" width="13.33203125" bestFit="1" customWidth="1"/>
    <col min="14349" max="14592" width="9.5546875" customWidth="1"/>
    <col min="14593" max="14593" width="16" bestFit="1" customWidth="1"/>
    <col min="14594" max="14598" width="1.5546875" customWidth="1"/>
    <col min="14599" max="14599" width="51.33203125" bestFit="1" customWidth="1"/>
    <col min="14600" max="14600" width="15" bestFit="1" customWidth="1"/>
    <col min="14601" max="14602" width="14.33203125" bestFit="1" customWidth="1"/>
    <col min="14603" max="14603" width="15" bestFit="1" customWidth="1"/>
    <col min="14604" max="14604" width="13.33203125" bestFit="1" customWidth="1"/>
    <col min="14605" max="14848" width="9.5546875" customWidth="1"/>
    <col min="14849" max="14849" width="16" bestFit="1" customWidth="1"/>
    <col min="14850" max="14854" width="1.5546875" customWidth="1"/>
    <col min="14855" max="14855" width="51.33203125" bestFit="1" customWidth="1"/>
    <col min="14856" max="14856" width="15" bestFit="1" customWidth="1"/>
    <col min="14857" max="14858" width="14.33203125" bestFit="1" customWidth="1"/>
    <col min="14859" max="14859" width="15" bestFit="1" customWidth="1"/>
    <col min="14860" max="14860" width="13.33203125" bestFit="1" customWidth="1"/>
    <col min="14861" max="15104" width="9.5546875" customWidth="1"/>
    <col min="15105" max="15105" width="16" bestFit="1" customWidth="1"/>
    <col min="15106" max="15110" width="1.5546875" customWidth="1"/>
    <col min="15111" max="15111" width="51.33203125" bestFit="1" customWidth="1"/>
    <col min="15112" max="15112" width="15" bestFit="1" customWidth="1"/>
    <col min="15113" max="15114" width="14.33203125" bestFit="1" customWidth="1"/>
    <col min="15115" max="15115" width="15" bestFit="1" customWidth="1"/>
    <col min="15116" max="15116" width="13.33203125" bestFit="1" customWidth="1"/>
    <col min="15117" max="15360" width="9.5546875" customWidth="1"/>
    <col min="15361" max="15361" width="16" bestFit="1" customWidth="1"/>
    <col min="15362" max="15366" width="1.5546875" customWidth="1"/>
    <col min="15367" max="15367" width="51.33203125" bestFit="1" customWidth="1"/>
    <col min="15368" max="15368" width="15" bestFit="1" customWidth="1"/>
    <col min="15369" max="15370" width="14.33203125" bestFit="1" customWidth="1"/>
    <col min="15371" max="15371" width="15" bestFit="1" customWidth="1"/>
    <col min="15372" max="15372" width="13.33203125" bestFit="1" customWidth="1"/>
    <col min="15373" max="15616" width="9.5546875" customWidth="1"/>
    <col min="15617" max="15617" width="16" bestFit="1" customWidth="1"/>
    <col min="15618" max="15622" width="1.5546875" customWidth="1"/>
    <col min="15623" max="15623" width="51.33203125" bestFit="1" customWidth="1"/>
    <col min="15624" max="15624" width="15" bestFit="1" customWidth="1"/>
    <col min="15625" max="15626" width="14.33203125" bestFit="1" customWidth="1"/>
    <col min="15627" max="15627" width="15" bestFit="1" customWidth="1"/>
    <col min="15628" max="15628" width="13.33203125" bestFit="1" customWidth="1"/>
    <col min="15629" max="15872" width="9.5546875" customWidth="1"/>
    <col min="15873" max="15873" width="16" bestFit="1" customWidth="1"/>
    <col min="15874" max="15878" width="1.5546875" customWidth="1"/>
    <col min="15879" max="15879" width="51.33203125" bestFit="1" customWidth="1"/>
    <col min="15880" max="15880" width="15" bestFit="1" customWidth="1"/>
    <col min="15881" max="15882" width="14.33203125" bestFit="1" customWidth="1"/>
    <col min="15883" max="15883" width="15" bestFit="1" customWidth="1"/>
    <col min="15884" max="15884" width="13.33203125" bestFit="1" customWidth="1"/>
    <col min="15885" max="16128" width="9.5546875" customWidth="1"/>
    <col min="16129" max="16129" width="16" bestFit="1" customWidth="1"/>
    <col min="16130" max="16134" width="1.5546875" customWidth="1"/>
    <col min="16135" max="16135" width="51.33203125" bestFit="1" customWidth="1"/>
    <col min="16136" max="16136" width="15" bestFit="1" customWidth="1"/>
    <col min="16137" max="16138" width="14.33203125" bestFit="1" customWidth="1"/>
    <col min="16139" max="16139" width="15" bestFit="1" customWidth="1"/>
    <col min="16140" max="16140" width="13.33203125" bestFit="1" customWidth="1"/>
    <col min="16141" max="16384" width="9.5546875" customWidth="1"/>
  </cols>
  <sheetData>
    <row r="1" spans="1:12" x14ac:dyDescent="0.3">
      <c r="A1" s="93" t="s">
        <v>345</v>
      </c>
      <c r="B1" s="94" t="s">
        <v>346</v>
      </c>
      <c r="C1" s="95"/>
      <c r="D1" s="95"/>
      <c r="E1" s="95"/>
      <c r="F1" s="95"/>
      <c r="G1" s="95"/>
      <c r="H1" s="96" t="s">
        <v>347</v>
      </c>
      <c r="I1" s="96" t="s">
        <v>348</v>
      </c>
      <c r="J1" s="96" t="s">
        <v>349</v>
      </c>
      <c r="K1" s="96" t="s">
        <v>350</v>
      </c>
      <c r="L1" s="97"/>
    </row>
    <row r="2" spans="1:12" x14ac:dyDescent="0.3">
      <c r="A2" s="51" t="s">
        <v>351</v>
      </c>
      <c r="B2" s="52"/>
      <c r="C2" s="52"/>
      <c r="D2" s="52"/>
      <c r="E2" s="52"/>
      <c r="F2" s="52"/>
      <c r="G2" s="52"/>
      <c r="H2" s="99"/>
      <c r="I2" s="99"/>
      <c r="J2" s="99"/>
      <c r="K2" s="99"/>
      <c r="L2" s="52"/>
    </row>
    <row r="3" spans="1:12" x14ac:dyDescent="0.3">
      <c r="A3" s="54" t="s">
        <v>26</v>
      </c>
      <c r="B3" s="55" t="s">
        <v>352</v>
      </c>
      <c r="C3" s="56"/>
      <c r="D3" s="56"/>
      <c r="E3" s="56"/>
      <c r="F3" s="56"/>
      <c r="G3" s="56"/>
      <c r="H3" s="100">
        <v>31069422.43</v>
      </c>
      <c r="I3" s="100">
        <v>22423246.059999999</v>
      </c>
      <c r="J3" s="100">
        <v>17418932.399999999</v>
      </c>
      <c r="K3" s="100">
        <v>36073736.090000004</v>
      </c>
      <c r="L3" s="57"/>
    </row>
    <row r="4" spans="1:12" x14ac:dyDescent="0.3">
      <c r="A4" s="54" t="s">
        <v>353</v>
      </c>
      <c r="B4" s="58" t="s">
        <v>354</v>
      </c>
      <c r="C4" s="55" t="s">
        <v>355</v>
      </c>
      <c r="D4" s="56"/>
      <c r="E4" s="56"/>
      <c r="F4" s="56"/>
      <c r="G4" s="56"/>
      <c r="H4" s="100">
        <v>26410120.059999999</v>
      </c>
      <c r="I4" s="100">
        <v>20339464.59</v>
      </c>
      <c r="J4" s="100">
        <v>17233339.210000001</v>
      </c>
      <c r="K4" s="100">
        <v>29516245.440000001</v>
      </c>
      <c r="L4" s="57"/>
    </row>
    <row r="5" spans="1:12" x14ac:dyDescent="0.3">
      <c r="A5" s="54" t="s">
        <v>356</v>
      </c>
      <c r="B5" s="59" t="s">
        <v>354</v>
      </c>
      <c r="C5" s="60"/>
      <c r="D5" s="55" t="s">
        <v>357</v>
      </c>
      <c r="E5" s="56"/>
      <c r="F5" s="56"/>
      <c r="G5" s="56"/>
      <c r="H5" s="100">
        <v>26022695.940000001</v>
      </c>
      <c r="I5" s="100">
        <v>19963946.829999998</v>
      </c>
      <c r="J5" s="100">
        <v>16593468.32</v>
      </c>
      <c r="K5" s="100">
        <v>29393174.449999999</v>
      </c>
      <c r="L5" s="57"/>
    </row>
    <row r="6" spans="1:12" x14ac:dyDescent="0.3">
      <c r="A6" s="54" t="s">
        <v>358</v>
      </c>
      <c r="B6" s="59" t="s">
        <v>354</v>
      </c>
      <c r="C6" s="60"/>
      <c r="D6" s="60"/>
      <c r="E6" s="55" t="s">
        <v>357</v>
      </c>
      <c r="F6" s="56"/>
      <c r="G6" s="56"/>
      <c r="H6" s="100">
        <v>26022695.940000001</v>
      </c>
      <c r="I6" s="100">
        <v>19963946.829999998</v>
      </c>
      <c r="J6" s="100">
        <v>16593468.32</v>
      </c>
      <c r="K6" s="100">
        <v>29393174.449999999</v>
      </c>
      <c r="L6" s="57"/>
    </row>
    <row r="7" spans="1:12" x14ac:dyDescent="0.3">
      <c r="A7" s="54" t="s">
        <v>359</v>
      </c>
      <c r="B7" s="59" t="s">
        <v>354</v>
      </c>
      <c r="C7" s="60"/>
      <c r="D7" s="60"/>
      <c r="E7" s="60"/>
      <c r="F7" s="55" t="s">
        <v>360</v>
      </c>
      <c r="G7" s="56"/>
      <c r="H7" s="100">
        <v>5000</v>
      </c>
      <c r="I7" s="100">
        <v>13363.46</v>
      </c>
      <c r="J7" s="100">
        <v>13363.46</v>
      </c>
      <c r="K7" s="100">
        <v>5000</v>
      </c>
      <c r="L7" s="57"/>
    </row>
    <row r="8" spans="1:12" x14ac:dyDescent="0.3">
      <c r="A8" s="61" t="s">
        <v>361</v>
      </c>
      <c r="B8" s="59" t="s">
        <v>354</v>
      </c>
      <c r="C8" s="60"/>
      <c r="D8" s="60"/>
      <c r="E8" s="60"/>
      <c r="F8" s="60"/>
      <c r="G8" s="62" t="s">
        <v>362</v>
      </c>
      <c r="H8" s="101">
        <v>5000</v>
      </c>
      <c r="I8" s="101">
        <v>13363.46</v>
      </c>
      <c r="J8" s="101">
        <v>13363.46</v>
      </c>
      <c r="K8" s="101">
        <v>5000</v>
      </c>
      <c r="L8" s="64"/>
    </row>
    <row r="9" spans="1:12" x14ac:dyDescent="0.3">
      <c r="A9" s="65" t="s">
        <v>354</v>
      </c>
      <c r="B9" s="59" t="s">
        <v>354</v>
      </c>
      <c r="C9" s="60"/>
      <c r="D9" s="60"/>
      <c r="E9" s="60"/>
      <c r="F9" s="60"/>
      <c r="G9" s="66" t="s">
        <v>354</v>
      </c>
      <c r="H9" s="102"/>
      <c r="I9" s="102"/>
      <c r="J9" s="102"/>
      <c r="K9" s="102"/>
      <c r="L9" s="68"/>
    </row>
    <row r="10" spans="1:12" x14ac:dyDescent="0.3">
      <c r="A10" s="54" t="s">
        <v>363</v>
      </c>
      <c r="B10" s="59" t="s">
        <v>354</v>
      </c>
      <c r="C10" s="60"/>
      <c r="D10" s="60"/>
      <c r="E10" s="60"/>
      <c r="F10" s="55" t="s">
        <v>364</v>
      </c>
      <c r="G10" s="56"/>
      <c r="H10" s="100">
        <v>33939.519999999997</v>
      </c>
      <c r="I10" s="100">
        <v>12733850.720000001</v>
      </c>
      <c r="J10" s="100">
        <v>12708756.470000001</v>
      </c>
      <c r="K10" s="100">
        <v>59033.77</v>
      </c>
      <c r="L10" s="57"/>
    </row>
    <row r="11" spans="1:12" x14ac:dyDescent="0.3">
      <c r="A11" s="61" t="s">
        <v>365</v>
      </c>
      <c r="B11" s="59" t="s">
        <v>354</v>
      </c>
      <c r="C11" s="60"/>
      <c r="D11" s="60"/>
      <c r="E11" s="60"/>
      <c r="F11" s="60"/>
      <c r="G11" s="62" t="s">
        <v>366</v>
      </c>
      <c r="H11" s="101">
        <v>33465.85</v>
      </c>
      <c r="I11" s="101">
        <v>12375109.529999999</v>
      </c>
      <c r="J11" s="101">
        <v>12374755.77</v>
      </c>
      <c r="K11" s="101">
        <v>33819.61</v>
      </c>
      <c r="L11" s="64"/>
    </row>
    <row r="12" spans="1:12" x14ac:dyDescent="0.3">
      <c r="A12" s="61" t="s">
        <v>367</v>
      </c>
      <c r="B12" s="59" t="s">
        <v>354</v>
      </c>
      <c r="C12" s="60"/>
      <c r="D12" s="60"/>
      <c r="E12" s="60"/>
      <c r="F12" s="60"/>
      <c r="G12" s="62" t="s">
        <v>368</v>
      </c>
      <c r="H12" s="101">
        <v>240.62</v>
      </c>
      <c r="I12" s="101">
        <v>250268.23</v>
      </c>
      <c r="J12" s="101">
        <v>250500</v>
      </c>
      <c r="K12" s="101">
        <v>8.85</v>
      </c>
      <c r="L12" s="64"/>
    </row>
    <row r="13" spans="1:12" x14ac:dyDescent="0.3">
      <c r="A13" s="61" t="s">
        <v>369</v>
      </c>
      <c r="B13" s="59" t="s">
        <v>354</v>
      </c>
      <c r="C13" s="60"/>
      <c r="D13" s="60"/>
      <c r="E13" s="60"/>
      <c r="F13" s="60"/>
      <c r="G13" s="62" t="s">
        <v>370</v>
      </c>
      <c r="H13" s="101">
        <v>232.35</v>
      </c>
      <c r="I13" s="101">
        <v>108472.96000000001</v>
      </c>
      <c r="J13" s="101">
        <v>83500</v>
      </c>
      <c r="K13" s="101">
        <v>25205.31</v>
      </c>
      <c r="L13" s="64"/>
    </row>
    <row r="14" spans="1:12" x14ac:dyDescent="0.3">
      <c r="A14" s="61" t="s">
        <v>371</v>
      </c>
      <c r="B14" s="59" t="s">
        <v>354</v>
      </c>
      <c r="C14" s="60"/>
      <c r="D14" s="60"/>
      <c r="E14" s="60"/>
      <c r="F14" s="60"/>
      <c r="G14" s="62" t="s">
        <v>372</v>
      </c>
      <c r="H14" s="101">
        <v>0.7</v>
      </c>
      <c r="I14" s="101">
        <v>0</v>
      </c>
      <c r="J14" s="101">
        <v>0.7</v>
      </c>
      <c r="K14" s="101">
        <v>0</v>
      </c>
      <c r="L14" s="64"/>
    </row>
    <row r="15" spans="1:12" x14ac:dyDescent="0.3">
      <c r="A15" s="65" t="s">
        <v>354</v>
      </c>
      <c r="B15" s="59" t="s">
        <v>354</v>
      </c>
      <c r="C15" s="60"/>
      <c r="D15" s="60"/>
      <c r="E15" s="60"/>
      <c r="F15" s="60"/>
      <c r="G15" s="66" t="s">
        <v>354</v>
      </c>
      <c r="H15" s="102"/>
      <c r="I15" s="102"/>
      <c r="J15" s="102"/>
      <c r="K15" s="102"/>
      <c r="L15" s="68"/>
    </row>
    <row r="16" spans="1:12" x14ac:dyDescent="0.3">
      <c r="A16" s="54" t="s">
        <v>373</v>
      </c>
      <c r="B16" s="59" t="s">
        <v>354</v>
      </c>
      <c r="C16" s="60"/>
      <c r="D16" s="60"/>
      <c r="E16" s="60"/>
      <c r="F16" s="55" t="s">
        <v>374</v>
      </c>
      <c r="G16" s="56"/>
      <c r="H16" s="100">
        <v>25983756.420000002</v>
      </c>
      <c r="I16" s="100">
        <v>7208135.5999999996</v>
      </c>
      <c r="J16" s="100">
        <v>3862751.34</v>
      </c>
      <c r="K16" s="100">
        <v>29329140.68</v>
      </c>
      <c r="L16" s="57"/>
    </row>
    <row r="17" spans="1:12" x14ac:dyDescent="0.3">
      <c r="A17" s="61" t="s">
        <v>375</v>
      </c>
      <c r="B17" s="59" t="s">
        <v>354</v>
      </c>
      <c r="C17" s="60"/>
      <c r="D17" s="60"/>
      <c r="E17" s="60"/>
      <c r="F17" s="60"/>
      <c r="G17" s="62" t="s">
        <v>376</v>
      </c>
      <c r="H17" s="101">
        <v>22459762.280000001</v>
      </c>
      <c r="I17" s="101">
        <v>6837447.9699999997</v>
      </c>
      <c r="J17" s="101">
        <v>3830502.68</v>
      </c>
      <c r="K17" s="101">
        <v>25466707.57</v>
      </c>
      <c r="L17" s="64"/>
    </row>
    <row r="18" spans="1:12" x14ac:dyDescent="0.3">
      <c r="A18" s="61" t="s">
        <v>377</v>
      </c>
      <c r="B18" s="59" t="s">
        <v>354</v>
      </c>
      <c r="C18" s="60"/>
      <c r="D18" s="60"/>
      <c r="E18" s="60"/>
      <c r="F18" s="60"/>
      <c r="G18" s="62" t="s">
        <v>378</v>
      </c>
      <c r="H18" s="101">
        <v>2500987.35</v>
      </c>
      <c r="I18" s="101">
        <v>276555.42</v>
      </c>
      <c r="J18" s="101">
        <v>5127.34</v>
      </c>
      <c r="K18" s="101">
        <v>2772415.43</v>
      </c>
      <c r="L18" s="64"/>
    </row>
    <row r="19" spans="1:12" x14ac:dyDescent="0.3">
      <c r="A19" s="61" t="s">
        <v>379</v>
      </c>
      <c r="B19" s="59" t="s">
        <v>354</v>
      </c>
      <c r="C19" s="60"/>
      <c r="D19" s="60"/>
      <c r="E19" s="60"/>
      <c r="F19" s="60"/>
      <c r="G19" s="62" t="s">
        <v>380</v>
      </c>
      <c r="H19" s="101">
        <v>970681.36</v>
      </c>
      <c r="I19" s="101">
        <v>93606.1</v>
      </c>
      <c r="J19" s="101">
        <v>27008.95</v>
      </c>
      <c r="K19" s="101">
        <v>1037278.51</v>
      </c>
      <c r="L19" s="64"/>
    </row>
    <row r="20" spans="1:12" x14ac:dyDescent="0.3">
      <c r="A20" s="61" t="s">
        <v>381</v>
      </c>
      <c r="B20" s="59" t="s">
        <v>354</v>
      </c>
      <c r="C20" s="60"/>
      <c r="D20" s="60"/>
      <c r="E20" s="60"/>
      <c r="F20" s="60"/>
      <c r="G20" s="62" t="s">
        <v>382</v>
      </c>
      <c r="H20" s="101">
        <v>52325.43</v>
      </c>
      <c r="I20" s="101">
        <v>526.11</v>
      </c>
      <c r="J20" s="101">
        <v>112.37</v>
      </c>
      <c r="K20" s="101">
        <v>52739.17</v>
      </c>
      <c r="L20" s="64"/>
    </row>
    <row r="21" spans="1:12" x14ac:dyDescent="0.3">
      <c r="A21" s="65" t="s">
        <v>354</v>
      </c>
      <c r="B21" s="59" t="s">
        <v>354</v>
      </c>
      <c r="C21" s="60"/>
      <c r="D21" s="60"/>
      <c r="E21" s="60"/>
      <c r="F21" s="60"/>
      <c r="G21" s="66" t="s">
        <v>354</v>
      </c>
      <c r="H21" s="102"/>
      <c r="I21" s="102"/>
      <c r="J21" s="102"/>
      <c r="K21" s="102"/>
      <c r="L21" s="68"/>
    </row>
    <row r="22" spans="1:12" x14ac:dyDescent="0.3">
      <c r="A22" s="54" t="s">
        <v>383</v>
      </c>
      <c r="B22" s="59" t="s">
        <v>354</v>
      </c>
      <c r="C22" s="60"/>
      <c r="D22" s="60"/>
      <c r="E22" s="60"/>
      <c r="F22" s="55" t="s">
        <v>384</v>
      </c>
      <c r="G22" s="56"/>
      <c r="H22" s="100">
        <v>0</v>
      </c>
      <c r="I22" s="100">
        <v>8597.0499999999993</v>
      </c>
      <c r="J22" s="100">
        <v>8597.0499999999993</v>
      </c>
      <c r="K22" s="100">
        <v>0</v>
      </c>
      <c r="L22" s="57"/>
    </row>
    <row r="23" spans="1:12" x14ac:dyDescent="0.3">
      <c r="A23" s="61" t="s">
        <v>1010</v>
      </c>
      <c r="B23" s="59" t="s">
        <v>354</v>
      </c>
      <c r="C23" s="60"/>
      <c r="D23" s="60"/>
      <c r="E23" s="60"/>
      <c r="F23" s="60"/>
      <c r="G23" s="62" t="s">
        <v>1011</v>
      </c>
      <c r="H23" s="101">
        <v>0</v>
      </c>
      <c r="I23" s="101">
        <v>988.24</v>
      </c>
      <c r="J23" s="101">
        <v>988.24</v>
      </c>
      <c r="K23" s="101">
        <v>0</v>
      </c>
      <c r="L23" s="64"/>
    </row>
    <row r="24" spans="1:12" x14ac:dyDescent="0.3">
      <c r="A24" s="61" t="s">
        <v>385</v>
      </c>
      <c r="B24" s="59" t="s">
        <v>354</v>
      </c>
      <c r="C24" s="60"/>
      <c r="D24" s="60"/>
      <c r="E24" s="60"/>
      <c r="F24" s="60"/>
      <c r="G24" s="62" t="s">
        <v>386</v>
      </c>
      <c r="H24" s="101">
        <v>0</v>
      </c>
      <c r="I24" s="101">
        <v>7608.81</v>
      </c>
      <c r="J24" s="101">
        <v>7608.81</v>
      </c>
      <c r="K24" s="101">
        <v>0</v>
      </c>
      <c r="L24" s="64"/>
    </row>
    <row r="25" spans="1:12" x14ac:dyDescent="0.3">
      <c r="A25" s="65" t="s">
        <v>354</v>
      </c>
      <c r="B25" s="59" t="s">
        <v>354</v>
      </c>
      <c r="C25" s="60"/>
      <c r="D25" s="60"/>
      <c r="E25" s="60"/>
      <c r="F25" s="60"/>
      <c r="G25" s="66" t="s">
        <v>354</v>
      </c>
      <c r="H25" s="102"/>
      <c r="I25" s="102"/>
      <c r="J25" s="102"/>
      <c r="K25" s="102"/>
      <c r="L25" s="68"/>
    </row>
    <row r="26" spans="1:12" x14ac:dyDescent="0.3">
      <c r="A26" s="54" t="s">
        <v>387</v>
      </c>
      <c r="B26" s="59" t="s">
        <v>354</v>
      </c>
      <c r="C26" s="60"/>
      <c r="D26" s="55" t="s">
        <v>388</v>
      </c>
      <c r="E26" s="56"/>
      <c r="F26" s="56"/>
      <c r="G26" s="56"/>
      <c r="H26" s="100">
        <v>387424.12</v>
      </c>
      <c r="I26" s="100">
        <v>375517.76</v>
      </c>
      <c r="J26" s="100">
        <v>639870.89</v>
      </c>
      <c r="K26" s="100">
        <v>123070.99</v>
      </c>
      <c r="L26" s="57"/>
    </row>
    <row r="27" spans="1:12" x14ac:dyDescent="0.3">
      <c r="A27" s="54" t="s">
        <v>389</v>
      </c>
      <c r="B27" s="59" t="s">
        <v>354</v>
      </c>
      <c r="C27" s="60"/>
      <c r="D27" s="60"/>
      <c r="E27" s="55" t="s">
        <v>390</v>
      </c>
      <c r="F27" s="56"/>
      <c r="G27" s="56"/>
      <c r="H27" s="100">
        <v>359829.52</v>
      </c>
      <c r="I27" s="100">
        <v>375517.76</v>
      </c>
      <c r="J27" s="100">
        <v>635221.80000000005</v>
      </c>
      <c r="K27" s="100">
        <v>100125.48</v>
      </c>
      <c r="L27" s="57"/>
    </row>
    <row r="28" spans="1:12" x14ac:dyDescent="0.3">
      <c r="A28" s="54" t="s">
        <v>391</v>
      </c>
      <c r="B28" s="59" t="s">
        <v>354</v>
      </c>
      <c r="C28" s="60"/>
      <c r="D28" s="60"/>
      <c r="E28" s="60"/>
      <c r="F28" s="55" t="s">
        <v>390</v>
      </c>
      <c r="G28" s="56"/>
      <c r="H28" s="100">
        <v>359829.52</v>
      </c>
      <c r="I28" s="100">
        <v>375517.76</v>
      </c>
      <c r="J28" s="100">
        <v>635221.80000000005</v>
      </c>
      <c r="K28" s="100">
        <v>100125.48</v>
      </c>
      <c r="L28" s="57"/>
    </row>
    <row r="29" spans="1:12" x14ac:dyDescent="0.3">
      <c r="A29" s="61" t="s">
        <v>392</v>
      </c>
      <c r="B29" s="59" t="s">
        <v>354</v>
      </c>
      <c r="C29" s="60"/>
      <c r="D29" s="60"/>
      <c r="E29" s="60"/>
      <c r="F29" s="60"/>
      <c r="G29" s="62" t="s">
        <v>393</v>
      </c>
      <c r="H29" s="101">
        <v>9518.2099999999991</v>
      </c>
      <c r="I29" s="101">
        <v>609.14</v>
      </c>
      <c r="J29" s="101">
        <v>0</v>
      </c>
      <c r="K29" s="101">
        <v>10127.35</v>
      </c>
      <c r="L29" s="64"/>
    </row>
    <row r="30" spans="1:12" x14ac:dyDescent="0.3">
      <c r="A30" s="61" t="s">
        <v>394</v>
      </c>
      <c r="B30" s="59" t="s">
        <v>354</v>
      </c>
      <c r="C30" s="60"/>
      <c r="D30" s="60"/>
      <c r="E30" s="60"/>
      <c r="F30" s="60"/>
      <c r="G30" s="62" t="s">
        <v>395</v>
      </c>
      <c r="H30" s="101">
        <v>333849.92</v>
      </c>
      <c r="I30" s="101">
        <v>73208.38</v>
      </c>
      <c r="J30" s="101">
        <v>332786.33</v>
      </c>
      <c r="K30" s="101">
        <v>74271.97</v>
      </c>
      <c r="L30" s="64"/>
    </row>
    <row r="31" spans="1:12" x14ac:dyDescent="0.3">
      <c r="A31" s="61" t="s">
        <v>396</v>
      </c>
      <c r="B31" s="59" t="s">
        <v>354</v>
      </c>
      <c r="C31" s="60"/>
      <c r="D31" s="60"/>
      <c r="E31" s="60"/>
      <c r="F31" s="60"/>
      <c r="G31" s="62" t="s">
        <v>397</v>
      </c>
      <c r="H31" s="101">
        <v>9480.93</v>
      </c>
      <c r="I31" s="101">
        <v>5845.32</v>
      </c>
      <c r="J31" s="101">
        <v>0</v>
      </c>
      <c r="K31" s="101">
        <v>15326.25</v>
      </c>
      <c r="L31" s="64"/>
    </row>
    <row r="32" spans="1:12" x14ac:dyDescent="0.3">
      <c r="A32" s="61" t="s">
        <v>398</v>
      </c>
      <c r="B32" s="59" t="s">
        <v>354</v>
      </c>
      <c r="C32" s="60"/>
      <c r="D32" s="60"/>
      <c r="E32" s="60"/>
      <c r="F32" s="60"/>
      <c r="G32" s="62" t="s">
        <v>399</v>
      </c>
      <c r="H32" s="101">
        <v>0</v>
      </c>
      <c r="I32" s="101">
        <v>45338.86</v>
      </c>
      <c r="J32" s="101">
        <v>45338.86</v>
      </c>
      <c r="K32" s="101">
        <v>0</v>
      </c>
      <c r="L32" s="64"/>
    </row>
    <row r="33" spans="1:12" x14ac:dyDescent="0.3">
      <c r="A33" s="61" t="s">
        <v>400</v>
      </c>
      <c r="B33" s="59" t="s">
        <v>354</v>
      </c>
      <c r="C33" s="60"/>
      <c r="D33" s="60"/>
      <c r="E33" s="60"/>
      <c r="F33" s="60"/>
      <c r="G33" s="62" t="s">
        <v>401</v>
      </c>
      <c r="H33" s="101">
        <v>399.91</v>
      </c>
      <c r="I33" s="101">
        <v>0</v>
      </c>
      <c r="J33" s="101">
        <v>0</v>
      </c>
      <c r="K33" s="101">
        <v>399.91</v>
      </c>
      <c r="L33" s="64"/>
    </row>
    <row r="34" spans="1:12" x14ac:dyDescent="0.3">
      <c r="A34" s="61" t="s">
        <v>402</v>
      </c>
      <c r="B34" s="59" t="s">
        <v>354</v>
      </c>
      <c r="C34" s="60"/>
      <c r="D34" s="60"/>
      <c r="E34" s="60"/>
      <c r="F34" s="60"/>
      <c r="G34" s="62" t="s">
        <v>403</v>
      </c>
      <c r="H34" s="101">
        <v>4048.91</v>
      </c>
      <c r="I34" s="101">
        <v>250516.06</v>
      </c>
      <c r="J34" s="101">
        <v>254564.97</v>
      </c>
      <c r="K34" s="101">
        <v>0</v>
      </c>
      <c r="L34" s="64"/>
    </row>
    <row r="35" spans="1:12" x14ac:dyDescent="0.3">
      <c r="A35" s="61" t="s">
        <v>404</v>
      </c>
      <c r="B35" s="59" t="s">
        <v>354</v>
      </c>
      <c r="C35" s="60"/>
      <c r="D35" s="60"/>
      <c r="E35" s="60"/>
      <c r="F35" s="60"/>
      <c r="G35" s="62" t="s">
        <v>405</v>
      </c>
      <c r="H35" s="101">
        <v>2531.64</v>
      </c>
      <c r="I35" s="101">
        <v>0</v>
      </c>
      <c r="J35" s="101">
        <v>2531.64</v>
      </c>
      <c r="K35" s="101">
        <v>0</v>
      </c>
      <c r="L35" s="64"/>
    </row>
    <row r="36" spans="1:12" x14ac:dyDescent="0.3">
      <c r="A36" s="65" t="s">
        <v>354</v>
      </c>
      <c r="B36" s="59" t="s">
        <v>354</v>
      </c>
      <c r="C36" s="60"/>
      <c r="D36" s="60"/>
      <c r="E36" s="60"/>
      <c r="F36" s="60"/>
      <c r="G36" s="66" t="s">
        <v>354</v>
      </c>
      <c r="H36" s="102"/>
      <c r="I36" s="102"/>
      <c r="J36" s="102"/>
      <c r="K36" s="102"/>
      <c r="L36" s="68"/>
    </row>
    <row r="37" spans="1:12" x14ac:dyDescent="0.3">
      <c r="A37" s="54" t="s">
        <v>406</v>
      </c>
      <c r="B37" s="59" t="s">
        <v>354</v>
      </c>
      <c r="C37" s="60"/>
      <c r="D37" s="60"/>
      <c r="E37" s="55" t="s">
        <v>407</v>
      </c>
      <c r="F37" s="56"/>
      <c r="G37" s="56"/>
      <c r="H37" s="100">
        <v>27594.6</v>
      </c>
      <c r="I37" s="100">
        <v>0</v>
      </c>
      <c r="J37" s="100">
        <v>4649.09</v>
      </c>
      <c r="K37" s="100">
        <v>22945.51</v>
      </c>
      <c r="L37" s="57"/>
    </row>
    <row r="38" spans="1:12" x14ac:dyDescent="0.3">
      <c r="A38" s="54" t="s">
        <v>408</v>
      </c>
      <c r="B38" s="59" t="s">
        <v>354</v>
      </c>
      <c r="C38" s="60"/>
      <c r="D38" s="60"/>
      <c r="E38" s="60"/>
      <c r="F38" s="55" t="s">
        <v>407</v>
      </c>
      <c r="G38" s="56"/>
      <c r="H38" s="100">
        <v>27594.6</v>
      </c>
      <c r="I38" s="100">
        <v>0</v>
      </c>
      <c r="J38" s="100">
        <v>4649.09</v>
      </c>
      <c r="K38" s="100">
        <v>22945.51</v>
      </c>
      <c r="L38" s="57"/>
    </row>
    <row r="39" spans="1:12" x14ac:dyDescent="0.3">
      <c r="A39" s="61" t="s">
        <v>409</v>
      </c>
      <c r="B39" s="59" t="s">
        <v>354</v>
      </c>
      <c r="C39" s="60"/>
      <c r="D39" s="60"/>
      <c r="E39" s="60"/>
      <c r="F39" s="60"/>
      <c r="G39" s="62" t="s">
        <v>410</v>
      </c>
      <c r="H39" s="101">
        <v>27594.6</v>
      </c>
      <c r="I39" s="101">
        <v>0</v>
      </c>
      <c r="J39" s="101">
        <v>4649.09</v>
      </c>
      <c r="K39" s="101">
        <v>22945.51</v>
      </c>
      <c r="L39" s="64"/>
    </row>
    <row r="40" spans="1:12" x14ac:dyDescent="0.3">
      <c r="A40" s="65" t="s">
        <v>354</v>
      </c>
      <c r="B40" s="59" t="s">
        <v>354</v>
      </c>
      <c r="C40" s="60"/>
      <c r="D40" s="60"/>
      <c r="E40" s="60"/>
      <c r="F40" s="60"/>
      <c r="G40" s="66" t="s">
        <v>354</v>
      </c>
      <c r="H40" s="102"/>
      <c r="I40" s="102"/>
      <c r="J40" s="102"/>
      <c r="K40" s="102"/>
      <c r="L40" s="68"/>
    </row>
    <row r="41" spans="1:12" x14ac:dyDescent="0.3">
      <c r="A41" s="54" t="s">
        <v>413</v>
      </c>
      <c r="B41" s="58" t="s">
        <v>354</v>
      </c>
      <c r="C41" s="55" t="s">
        <v>414</v>
      </c>
      <c r="D41" s="56"/>
      <c r="E41" s="56"/>
      <c r="F41" s="56"/>
      <c r="G41" s="56"/>
      <c r="H41" s="100">
        <v>4659302.37</v>
      </c>
      <c r="I41" s="100">
        <v>2083781.47</v>
      </c>
      <c r="J41" s="100">
        <v>185593.19</v>
      </c>
      <c r="K41" s="100">
        <v>6557490.6500000004</v>
      </c>
      <c r="L41" s="57"/>
    </row>
    <row r="42" spans="1:12" x14ac:dyDescent="0.3">
      <c r="A42" s="54" t="s">
        <v>415</v>
      </c>
      <c r="B42" s="59" t="s">
        <v>354</v>
      </c>
      <c r="C42" s="60"/>
      <c r="D42" s="55" t="s">
        <v>416</v>
      </c>
      <c r="E42" s="56"/>
      <c r="F42" s="56"/>
      <c r="G42" s="56"/>
      <c r="H42" s="100">
        <v>4659302.37</v>
      </c>
      <c r="I42" s="100">
        <v>2083781.47</v>
      </c>
      <c r="J42" s="100">
        <v>185593.19</v>
      </c>
      <c r="K42" s="100">
        <v>6557490.6500000004</v>
      </c>
      <c r="L42" s="57"/>
    </row>
    <row r="43" spans="1:12" x14ac:dyDescent="0.3">
      <c r="A43" s="54" t="s">
        <v>417</v>
      </c>
      <c r="B43" s="59" t="s">
        <v>354</v>
      </c>
      <c r="C43" s="60"/>
      <c r="D43" s="60"/>
      <c r="E43" s="55" t="s">
        <v>418</v>
      </c>
      <c r="F43" s="56"/>
      <c r="G43" s="56"/>
      <c r="H43" s="100">
        <v>1932009.85</v>
      </c>
      <c r="I43" s="100">
        <v>0</v>
      </c>
      <c r="J43" s="100">
        <v>0</v>
      </c>
      <c r="K43" s="100">
        <v>1932009.85</v>
      </c>
      <c r="L43" s="57"/>
    </row>
    <row r="44" spans="1:12" x14ac:dyDescent="0.3">
      <c r="A44" s="54" t="s">
        <v>419</v>
      </c>
      <c r="B44" s="59" t="s">
        <v>354</v>
      </c>
      <c r="C44" s="60"/>
      <c r="D44" s="60"/>
      <c r="E44" s="60"/>
      <c r="F44" s="55" t="s">
        <v>418</v>
      </c>
      <c r="G44" s="56"/>
      <c r="H44" s="100">
        <v>1932009.85</v>
      </c>
      <c r="I44" s="100">
        <v>0</v>
      </c>
      <c r="J44" s="100">
        <v>0</v>
      </c>
      <c r="K44" s="100">
        <v>1932009.85</v>
      </c>
      <c r="L44" s="57"/>
    </row>
    <row r="45" spans="1:12" x14ac:dyDescent="0.3">
      <c r="A45" s="61" t="s">
        <v>420</v>
      </c>
      <c r="B45" s="59" t="s">
        <v>354</v>
      </c>
      <c r="C45" s="60"/>
      <c r="D45" s="60"/>
      <c r="E45" s="60"/>
      <c r="F45" s="60"/>
      <c r="G45" s="62" t="s">
        <v>421</v>
      </c>
      <c r="H45" s="101">
        <v>181970</v>
      </c>
      <c r="I45" s="101">
        <v>0</v>
      </c>
      <c r="J45" s="101">
        <v>0</v>
      </c>
      <c r="K45" s="101">
        <v>181970</v>
      </c>
      <c r="L45" s="64"/>
    </row>
    <row r="46" spans="1:12" x14ac:dyDescent="0.3">
      <c r="A46" s="61" t="s">
        <v>422</v>
      </c>
      <c r="B46" s="59" t="s">
        <v>354</v>
      </c>
      <c r="C46" s="60"/>
      <c r="D46" s="60"/>
      <c r="E46" s="60"/>
      <c r="F46" s="60"/>
      <c r="G46" s="62" t="s">
        <v>423</v>
      </c>
      <c r="H46" s="101">
        <v>176360.55</v>
      </c>
      <c r="I46" s="101">
        <v>0</v>
      </c>
      <c r="J46" s="101">
        <v>0</v>
      </c>
      <c r="K46" s="101">
        <v>176360.55</v>
      </c>
      <c r="L46" s="64"/>
    </row>
    <row r="47" spans="1:12" x14ac:dyDescent="0.3">
      <c r="A47" s="61" t="s">
        <v>424</v>
      </c>
      <c r="B47" s="59" t="s">
        <v>354</v>
      </c>
      <c r="C47" s="60"/>
      <c r="D47" s="60"/>
      <c r="E47" s="60"/>
      <c r="F47" s="60"/>
      <c r="G47" s="62" t="s">
        <v>425</v>
      </c>
      <c r="H47" s="101">
        <v>75546.350000000006</v>
      </c>
      <c r="I47" s="101">
        <v>0</v>
      </c>
      <c r="J47" s="101">
        <v>0</v>
      </c>
      <c r="K47" s="101">
        <v>75546.350000000006</v>
      </c>
      <c r="L47" s="64"/>
    </row>
    <row r="48" spans="1:12" x14ac:dyDescent="0.3">
      <c r="A48" s="61" t="s">
        <v>426</v>
      </c>
      <c r="B48" s="59" t="s">
        <v>354</v>
      </c>
      <c r="C48" s="60"/>
      <c r="D48" s="60"/>
      <c r="E48" s="60"/>
      <c r="F48" s="60"/>
      <c r="G48" s="62" t="s">
        <v>427</v>
      </c>
      <c r="H48" s="101">
        <v>1377053.95</v>
      </c>
      <c r="I48" s="101">
        <v>0</v>
      </c>
      <c r="J48" s="101">
        <v>0</v>
      </c>
      <c r="K48" s="101">
        <v>1377053.95</v>
      </c>
      <c r="L48" s="64"/>
    </row>
    <row r="49" spans="1:12" x14ac:dyDescent="0.3">
      <c r="A49" s="61" t="s">
        <v>428</v>
      </c>
      <c r="B49" s="59" t="s">
        <v>354</v>
      </c>
      <c r="C49" s="60"/>
      <c r="D49" s="60"/>
      <c r="E49" s="60"/>
      <c r="F49" s="60"/>
      <c r="G49" s="62" t="s">
        <v>429</v>
      </c>
      <c r="H49" s="101">
        <v>121079</v>
      </c>
      <c r="I49" s="101">
        <v>0</v>
      </c>
      <c r="J49" s="101">
        <v>0</v>
      </c>
      <c r="K49" s="101">
        <v>121079</v>
      </c>
      <c r="L49" s="64"/>
    </row>
    <row r="50" spans="1:12" x14ac:dyDescent="0.3">
      <c r="A50" s="65" t="s">
        <v>354</v>
      </c>
      <c r="B50" s="59" t="s">
        <v>354</v>
      </c>
      <c r="C50" s="60"/>
      <c r="D50" s="60"/>
      <c r="E50" s="60"/>
      <c r="F50" s="60"/>
      <c r="G50" s="66" t="s">
        <v>354</v>
      </c>
      <c r="H50" s="102"/>
      <c r="I50" s="102"/>
      <c r="J50" s="102"/>
      <c r="K50" s="102"/>
      <c r="L50" s="68"/>
    </row>
    <row r="51" spans="1:12" x14ac:dyDescent="0.3">
      <c r="A51" s="54" t="s">
        <v>430</v>
      </c>
      <c r="B51" s="59" t="s">
        <v>354</v>
      </c>
      <c r="C51" s="60"/>
      <c r="D51" s="60"/>
      <c r="E51" s="55" t="s">
        <v>431</v>
      </c>
      <c r="F51" s="56"/>
      <c r="G51" s="56"/>
      <c r="H51" s="100">
        <v>-1932009.85</v>
      </c>
      <c r="I51" s="100">
        <v>0</v>
      </c>
      <c r="J51" s="100">
        <v>0</v>
      </c>
      <c r="K51" s="100">
        <v>-1932009.85</v>
      </c>
      <c r="L51" s="57"/>
    </row>
    <row r="52" spans="1:12" x14ac:dyDescent="0.3">
      <c r="A52" s="54" t="s">
        <v>432</v>
      </c>
      <c r="B52" s="59" t="s">
        <v>354</v>
      </c>
      <c r="C52" s="60"/>
      <c r="D52" s="60"/>
      <c r="E52" s="60"/>
      <c r="F52" s="55" t="s">
        <v>431</v>
      </c>
      <c r="G52" s="56"/>
      <c r="H52" s="100">
        <v>-1932009.85</v>
      </c>
      <c r="I52" s="100">
        <v>0</v>
      </c>
      <c r="J52" s="100">
        <v>0</v>
      </c>
      <c r="K52" s="100">
        <v>-1932009.85</v>
      </c>
      <c r="L52" s="57"/>
    </row>
    <row r="53" spans="1:12" x14ac:dyDescent="0.3">
      <c r="A53" s="61" t="s">
        <v>433</v>
      </c>
      <c r="B53" s="59" t="s">
        <v>354</v>
      </c>
      <c r="C53" s="60"/>
      <c r="D53" s="60"/>
      <c r="E53" s="60"/>
      <c r="F53" s="60"/>
      <c r="G53" s="62" t="s">
        <v>434</v>
      </c>
      <c r="H53" s="101">
        <v>-176360.55</v>
      </c>
      <c r="I53" s="101">
        <v>0</v>
      </c>
      <c r="J53" s="101">
        <v>0</v>
      </c>
      <c r="K53" s="101">
        <v>-176360.55</v>
      </c>
      <c r="L53" s="64"/>
    </row>
    <row r="54" spans="1:12" x14ac:dyDescent="0.3">
      <c r="A54" s="61" t="s">
        <v>435</v>
      </c>
      <c r="B54" s="59" t="s">
        <v>354</v>
      </c>
      <c r="C54" s="60"/>
      <c r="D54" s="60"/>
      <c r="E54" s="60"/>
      <c r="F54" s="60"/>
      <c r="G54" s="62" t="s">
        <v>436</v>
      </c>
      <c r="H54" s="101">
        <v>-75546.350000000006</v>
      </c>
      <c r="I54" s="101">
        <v>0</v>
      </c>
      <c r="J54" s="101">
        <v>0</v>
      </c>
      <c r="K54" s="101">
        <v>-75546.350000000006</v>
      </c>
      <c r="L54" s="64"/>
    </row>
    <row r="55" spans="1:12" x14ac:dyDescent="0.3">
      <c r="A55" s="61" t="s">
        <v>437</v>
      </c>
      <c r="B55" s="59" t="s">
        <v>354</v>
      </c>
      <c r="C55" s="60"/>
      <c r="D55" s="60"/>
      <c r="E55" s="60"/>
      <c r="F55" s="60"/>
      <c r="G55" s="62" t="s">
        <v>438</v>
      </c>
      <c r="H55" s="101">
        <v>-1377053.95</v>
      </c>
      <c r="I55" s="101">
        <v>0</v>
      </c>
      <c r="J55" s="101">
        <v>0</v>
      </c>
      <c r="K55" s="101">
        <v>-1377053.95</v>
      </c>
      <c r="L55" s="64"/>
    </row>
    <row r="56" spans="1:12" x14ac:dyDescent="0.3">
      <c r="A56" s="61" t="s">
        <v>439</v>
      </c>
      <c r="B56" s="59" t="s">
        <v>354</v>
      </c>
      <c r="C56" s="60"/>
      <c r="D56" s="60"/>
      <c r="E56" s="60"/>
      <c r="F56" s="60"/>
      <c r="G56" s="62" t="s">
        <v>440</v>
      </c>
      <c r="H56" s="101">
        <v>-181970</v>
      </c>
      <c r="I56" s="101">
        <v>0</v>
      </c>
      <c r="J56" s="101">
        <v>0</v>
      </c>
      <c r="K56" s="101">
        <v>-181970</v>
      </c>
      <c r="L56" s="64"/>
    </row>
    <row r="57" spans="1:12" x14ac:dyDescent="0.3">
      <c r="A57" s="61" t="s">
        <v>441</v>
      </c>
      <c r="B57" s="59" t="s">
        <v>354</v>
      </c>
      <c r="C57" s="60"/>
      <c r="D57" s="60"/>
      <c r="E57" s="60"/>
      <c r="F57" s="60"/>
      <c r="G57" s="62" t="s">
        <v>442</v>
      </c>
      <c r="H57" s="101">
        <v>-121079</v>
      </c>
      <c r="I57" s="101">
        <v>0</v>
      </c>
      <c r="J57" s="101">
        <v>0</v>
      </c>
      <c r="K57" s="101">
        <v>-121079</v>
      </c>
      <c r="L57" s="64"/>
    </row>
    <row r="58" spans="1:12" x14ac:dyDescent="0.3">
      <c r="A58" s="65" t="s">
        <v>354</v>
      </c>
      <c r="B58" s="59" t="s">
        <v>354</v>
      </c>
      <c r="C58" s="60"/>
      <c r="D58" s="60"/>
      <c r="E58" s="60"/>
      <c r="F58" s="60"/>
      <c r="G58" s="66" t="s">
        <v>354</v>
      </c>
      <c r="H58" s="102"/>
      <c r="I58" s="102"/>
      <c r="J58" s="102"/>
      <c r="K58" s="102"/>
      <c r="L58" s="68"/>
    </row>
    <row r="59" spans="1:12" x14ac:dyDescent="0.3">
      <c r="A59" s="54" t="s">
        <v>443</v>
      </c>
      <c r="B59" s="59" t="s">
        <v>354</v>
      </c>
      <c r="C59" s="60"/>
      <c r="D59" s="60"/>
      <c r="E59" s="55" t="s">
        <v>444</v>
      </c>
      <c r="F59" s="56"/>
      <c r="G59" s="56"/>
      <c r="H59" s="100">
        <v>19992398.469999999</v>
      </c>
      <c r="I59" s="100">
        <v>2081575.79</v>
      </c>
      <c r="J59" s="100">
        <v>4731.7</v>
      </c>
      <c r="K59" s="100">
        <v>22069242.559999999</v>
      </c>
      <c r="L59" s="57"/>
    </row>
    <row r="60" spans="1:12" x14ac:dyDescent="0.3">
      <c r="A60" s="54" t="s">
        <v>445</v>
      </c>
      <c r="B60" s="59" t="s">
        <v>354</v>
      </c>
      <c r="C60" s="60"/>
      <c r="D60" s="60"/>
      <c r="E60" s="60"/>
      <c r="F60" s="55" t="s">
        <v>444</v>
      </c>
      <c r="G60" s="56"/>
      <c r="H60" s="100">
        <v>19992398.469999999</v>
      </c>
      <c r="I60" s="100">
        <v>2081575.79</v>
      </c>
      <c r="J60" s="100">
        <v>4731.7</v>
      </c>
      <c r="K60" s="100">
        <v>22069242.559999999</v>
      </c>
      <c r="L60" s="57"/>
    </row>
    <row r="61" spans="1:12" x14ac:dyDescent="0.3">
      <c r="A61" s="61" t="s">
        <v>446</v>
      </c>
      <c r="B61" s="59" t="s">
        <v>354</v>
      </c>
      <c r="C61" s="60"/>
      <c r="D61" s="60"/>
      <c r="E61" s="60"/>
      <c r="F61" s="60"/>
      <c r="G61" s="62" t="s">
        <v>427</v>
      </c>
      <c r="H61" s="101">
        <v>319785.2</v>
      </c>
      <c r="I61" s="101">
        <v>0</v>
      </c>
      <c r="J61" s="101">
        <v>0</v>
      </c>
      <c r="K61" s="101">
        <v>319785.2</v>
      </c>
      <c r="L61" s="64"/>
    </row>
    <row r="62" spans="1:12" x14ac:dyDescent="0.3">
      <c r="A62" s="61" t="s">
        <v>447</v>
      </c>
      <c r="B62" s="59" t="s">
        <v>354</v>
      </c>
      <c r="C62" s="60"/>
      <c r="D62" s="60"/>
      <c r="E62" s="60"/>
      <c r="F62" s="60"/>
      <c r="G62" s="62" t="s">
        <v>448</v>
      </c>
      <c r="H62" s="101">
        <v>178724.35</v>
      </c>
      <c r="I62" s="101">
        <v>0</v>
      </c>
      <c r="J62" s="101">
        <v>0</v>
      </c>
      <c r="K62" s="101">
        <v>178724.35</v>
      </c>
      <c r="L62" s="64"/>
    </row>
    <row r="63" spans="1:12" x14ac:dyDescent="0.3">
      <c r="A63" s="61" t="s">
        <v>449</v>
      </c>
      <c r="B63" s="59" t="s">
        <v>354</v>
      </c>
      <c r="C63" s="60"/>
      <c r="D63" s="60"/>
      <c r="E63" s="60"/>
      <c r="F63" s="60"/>
      <c r="G63" s="62" t="s">
        <v>450</v>
      </c>
      <c r="H63" s="101">
        <v>2376752.0099999998</v>
      </c>
      <c r="I63" s="101">
        <v>0</v>
      </c>
      <c r="J63" s="101">
        <v>0</v>
      </c>
      <c r="K63" s="101">
        <v>2376752.0099999998</v>
      </c>
      <c r="L63" s="64"/>
    </row>
    <row r="64" spans="1:12" x14ac:dyDescent="0.3">
      <c r="A64" s="61" t="s">
        <v>451</v>
      </c>
      <c r="B64" s="59" t="s">
        <v>354</v>
      </c>
      <c r="C64" s="60"/>
      <c r="D64" s="60"/>
      <c r="E64" s="60"/>
      <c r="F64" s="60"/>
      <c r="G64" s="62" t="s">
        <v>425</v>
      </c>
      <c r="H64" s="101">
        <v>2014641.31</v>
      </c>
      <c r="I64" s="101">
        <v>22739.279999999999</v>
      </c>
      <c r="J64" s="101">
        <v>2467.6999999999998</v>
      </c>
      <c r="K64" s="101">
        <v>2034912.89</v>
      </c>
      <c r="L64" s="64"/>
    </row>
    <row r="65" spans="1:12" x14ac:dyDescent="0.3">
      <c r="A65" s="61" t="s">
        <v>452</v>
      </c>
      <c r="B65" s="59" t="s">
        <v>354</v>
      </c>
      <c r="C65" s="60"/>
      <c r="D65" s="60"/>
      <c r="E65" s="60"/>
      <c r="F65" s="60"/>
      <c r="G65" s="62" t="s">
        <v>423</v>
      </c>
      <c r="H65" s="101">
        <v>5386654.5499999998</v>
      </c>
      <c r="I65" s="101">
        <v>1538903.8</v>
      </c>
      <c r="J65" s="101">
        <v>2264</v>
      </c>
      <c r="K65" s="101">
        <v>6923294.3499999996</v>
      </c>
      <c r="L65" s="64"/>
    </row>
    <row r="66" spans="1:12" x14ac:dyDescent="0.3">
      <c r="A66" s="61" t="s">
        <v>453</v>
      </c>
      <c r="B66" s="59" t="s">
        <v>354</v>
      </c>
      <c r="C66" s="60"/>
      <c r="D66" s="60"/>
      <c r="E66" s="60"/>
      <c r="F66" s="60"/>
      <c r="G66" s="62" t="s">
        <v>454</v>
      </c>
      <c r="H66" s="101">
        <v>7988752.3499999996</v>
      </c>
      <c r="I66" s="101">
        <v>491958.67</v>
      </c>
      <c r="J66" s="101">
        <v>0</v>
      </c>
      <c r="K66" s="101">
        <v>8480711.0199999996</v>
      </c>
      <c r="L66" s="64"/>
    </row>
    <row r="67" spans="1:12" x14ac:dyDescent="0.3">
      <c r="A67" s="61" t="s">
        <v>455</v>
      </c>
      <c r="B67" s="59" t="s">
        <v>354</v>
      </c>
      <c r="C67" s="60"/>
      <c r="D67" s="60"/>
      <c r="E67" s="60"/>
      <c r="F67" s="60"/>
      <c r="G67" s="62" t="s">
        <v>456</v>
      </c>
      <c r="H67" s="101">
        <v>1320240.92</v>
      </c>
      <c r="I67" s="101">
        <v>14774.04</v>
      </c>
      <c r="J67" s="101">
        <v>0</v>
      </c>
      <c r="K67" s="101">
        <v>1335014.96</v>
      </c>
      <c r="L67" s="64"/>
    </row>
    <row r="68" spans="1:12" x14ac:dyDescent="0.3">
      <c r="A68" s="61" t="s">
        <v>457</v>
      </c>
      <c r="B68" s="59" t="s">
        <v>354</v>
      </c>
      <c r="C68" s="60"/>
      <c r="D68" s="60"/>
      <c r="E68" s="60"/>
      <c r="F68" s="60"/>
      <c r="G68" s="62" t="s">
        <v>458</v>
      </c>
      <c r="H68" s="101">
        <v>104202.72</v>
      </c>
      <c r="I68" s="101">
        <v>0</v>
      </c>
      <c r="J68" s="101">
        <v>0</v>
      </c>
      <c r="K68" s="101">
        <v>104202.72</v>
      </c>
      <c r="L68" s="64"/>
    </row>
    <row r="69" spans="1:12" x14ac:dyDescent="0.3">
      <c r="A69" s="61" t="s">
        <v>459</v>
      </c>
      <c r="B69" s="59" t="s">
        <v>354</v>
      </c>
      <c r="C69" s="60"/>
      <c r="D69" s="60"/>
      <c r="E69" s="60"/>
      <c r="F69" s="60"/>
      <c r="G69" s="62" t="s">
        <v>421</v>
      </c>
      <c r="H69" s="101">
        <v>281005.06</v>
      </c>
      <c r="I69" s="101">
        <v>0</v>
      </c>
      <c r="J69" s="101">
        <v>0</v>
      </c>
      <c r="K69" s="101">
        <v>281005.06</v>
      </c>
      <c r="L69" s="64"/>
    </row>
    <row r="70" spans="1:12" x14ac:dyDescent="0.3">
      <c r="A70" s="61" t="s">
        <v>460</v>
      </c>
      <c r="B70" s="59" t="s">
        <v>354</v>
      </c>
      <c r="C70" s="60"/>
      <c r="D70" s="60"/>
      <c r="E70" s="60"/>
      <c r="F70" s="60"/>
      <c r="G70" s="62" t="s">
        <v>461</v>
      </c>
      <c r="H70" s="101">
        <v>21640</v>
      </c>
      <c r="I70" s="101">
        <v>13200</v>
      </c>
      <c r="J70" s="101">
        <v>0</v>
      </c>
      <c r="K70" s="101">
        <v>34840</v>
      </c>
      <c r="L70" s="64"/>
    </row>
    <row r="71" spans="1:12" x14ac:dyDescent="0.3">
      <c r="A71" s="65" t="s">
        <v>354</v>
      </c>
      <c r="B71" s="59" t="s">
        <v>354</v>
      </c>
      <c r="C71" s="60"/>
      <c r="D71" s="60"/>
      <c r="E71" s="60"/>
      <c r="F71" s="60"/>
      <c r="G71" s="66" t="s">
        <v>354</v>
      </c>
      <c r="H71" s="102"/>
      <c r="I71" s="102"/>
      <c r="J71" s="102"/>
      <c r="K71" s="102"/>
      <c r="L71" s="68"/>
    </row>
    <row r="72" spans="1:12" x14ac:dyDescent="0.3">
      <c r="A72" s="54" t="s">
        <v>464</v>
      </c>
      <c r="B72" s="59" t="s">
        <v>354</v>
      </c>
      <c r="C72" s="60"/>
      <c r="D72" s="60"/>
      <c r="E72" s="55" t="s">
        <v>465</v>
      </c>
      <c r="F72" s="56"/>
      <c r="G72" s="56"/>
      <c r="H72" s="100">
        <v>-15375543.82</v>
      </c>
      <c r="I72" s="100">
        <v>2205.6799999999998</v>
      </c>
      <c r="J72" s="100">
        <v>180039.05</v>
      </c>
      <c r="K72" s="100">
        <v>-15553377.189999999</v>
      </c>
      <c r="L72" s="57"/>
    </row>
    <row r="73" spans="1:12" x14ac:dyDescent="0.3">
      <c r="A73" s="54" t="s">
        <v>466</v>
      </c>
      <c r="B73" s="59" t="s">
        <v>354</v>
      </c>
      <c r="C73" s="60"/>
      <c r="D73" s="60"/>
      <c r="E73" s="60"/>
      <c r="F73" s="55" t="s">
        <v>465</v>
      </c>
      <c r="G73" s="56"/>
      <c r="H73" s="100">
        <v>-15375543.82</v>
      </c>
      <c r="I73" s="100">
        <v>2205.6799999999998</v>
      </c>
      <c r="J73" s="100">
        <v>180039.05</v>
      </c>
      <c r="K73" s="100">
        <v>-15553377.189999999</v>
      </c>
      <c r="L73" s="57"/>
    </row>
    <row r="74" spans="1:12" x14ac:dyDescent="0.3">
      <c r="A74" s="61" t="s">
        <v>467</v>
      </c>
      <c r="B74" s="59" t="s">
        <v>354</v>
      </c>
      <c r="C74" s="60"/>
      <c r="D74" s="60"/>
      <c r="E74" s="60"/>
      <c r="F74" s="60"/>
      <c r="G74" s="62" t="s">
        <v>468</v>
      </c>
      <c r="H74" s="101">
        <v>-2376752.0099999998</v>
      </c>
      <c r="I74" s="101">
        <v>0</v>
      </c>
      <c r="J74" s="101">
        <v>0</v>
      </c>
      <c r="K74" s="101">
        <v>-2376752.0099999998</v>
      </c>
      <c r="L74" s="64"/>
    </row>
    <row r="75" spans="1:12" x14ac:dyDescent="0.3">
      <c r="A75" s="61" t="s">
        <v>469</v>
      </c>
      <c r="B75" s="59" t="s">
        <v>354</v>
      </c>
      <c r="C75" s="60"/>
      <c r="D75" s="60"/>
      <c r="E75" s="60"/>
      <c r="F75" s="60"/>
      <c r="G75" s="62" t="s">
        <v>434</v>
      </c>
      <c r="H75" s="101">
        <v>-2522071.35</v>
      </c>
      <c r="I75" s="101">
        <v>859.51</v>
      </c>
      <c r="J75" s="101">
        <v>72450.899999999994</v>
      </c>
      <c r="K75" s="101">
        <v>-2593662.7400000002</v>
      </c>
      <c r="L75" s="64"/>
    </row>
    <row r="76" spans="1:12" x14ac:dyDescent="0.3">
      <c r="A76" s="61" t="s">
        <v>470</v>
      </c>
      <c r="B76" s="59" t="s">
        <v>354</v>
      </c>
      <c r="C76" s="60"/>
      <c r="D76" s="60"/>
      <c r="E76" s="60"/>
      <c r="F76" s="60"/>
      <c r="G76" s="62" t="s">
        <v>436</v>
      </c>
      <c r="H76" s="101">
        <v>-1316336.67</v>
      </c>
      <c r="I76" s="101">
        <v>1346.17</v>
      </c>
      <c r="J76" s="101">
        <v>10149.219999999999</v>
      </c>
      <c r="K76" s="101">
        <v>-1325139.72</v>
      </c>
      <c r="L76" s="64"/>
    </row>
    <row r="77" spans="1:12" x14ac:dyDescent="0.3">
      <c r="A77" s="61" t="s">
        <v>471</v>
      </c>
      <c r="B77" s="59" t="s">
        <v>354</v>
      </c>
      <c r="C77" s="60"/>
      <c r="D77" s="60"/>
      <c r="E77" s="60"/>
      <c r="F77" s="60"/>
      <c r="G77" s="62" t="s">
        <v>438</v>
      </c>
      <c r="H77" s="101">
        <v>-319785.2</v>
      </c>
      <c r="I77" s="101">
        <v>0</v>
      </c>
      <c r="J77" s="101">
        <v>0</v>
      </c>
      <c r="K77" s="101">
        <v>-319785.2</v>
      </c>
      <c r="L77" s="64"/>
    </row>
    <row r="78" spans="1:12" x14ac:dyDescent="0.3">
      <c r="A78" s="61" t="s">
        <v>472</v>
      </c>
      <c r="B78" s="59" t="s">
        <v>354</v>
      </c>
      <c r="C78" s="60"/>
      <c r="D78" s="60"/>
      <c r="E78" s="60"/>
      <c r="F78" s="60"/>
      <c r="G78" s="62" t="s">
        <v>473</v>
      </c>
      <c r="H78" s="101">
        <v>-771274.31</v>
      </c>
      <c r="I78" s="101">
        <v>0</v>
      </c>
      <c r="J78" s="101">
        <v>12963.4</v>
      </c>
      <c r="K78" s="101">
        <v>-784237.71</v>
      </c>
      <c r="L78" s="64"/>
    </row>
    <row r="79" spans="1:12" x14ac:dyDescent="0.3">
      <c r="A79" s="61" t="s">
        <v>474</v>
      </c>
      <c r="B79" s="59" t="s">
        <v>354</v>
      </c>
      <c r="C79" s="60"/>
      <c r="D79" s="60"/>
      <c r="E79" s="60"/>
      <c r="F79" s="60"/>
      <c r="G79" s="62" t="s">
        <v>475</v>
      </c>
      <c r="H79" s="101">
        <v>-81803.100000000006</v>
      </c>
      <c r="I79" s="101">
        <v>0</v>
      </c>
      <c r="J79" s="101">
        <v>799.35</v>
      </c>
      <c r="K79" s="101">
        <v>-82602.45</v>
      </c>
      <c r="L79" s="64"/>
    </row>
    <row r="80" spans="1:12" x14ac:dyDescent="0.3">
      <c r="A80" s="61" t="s">
        <v>476</v>
      </c>
      <c r="B80" s="59" t="s">
        <v>354</v>
      </c>
      <c r="C80" s="60"/>
      <c r="D80" s="60"/>
      <c r="E80" s="60"/>
      <c r="F80" s="60"/>
      <c r="G80" s="62" t="s">
        <v>477</v>
      </c>
      <c r="H80" s="101">
        <v>-7546044.4100000001</v>
      </c>
      <c r="I80" s="101">
        <v>0</v>
      </c>
      <c r="J80" s="101">
        <v>82269.52</v>
      </c>
      <c r="K80" s="101">
        <v>-7628313.9299999997</v>
      </c>
      <c r="L80" s="64"/>
    </row>
    <row r="81" spans="1:12" x14ac:dyDescent="0.3">
      <c r="A81" s="61" t="s">
        <v>478</v>
      </c>
      <c r="B81" s="59" t="s">
        <v>354</v>
      </c>
      <c r="C81" s="60"/>
      <c r="D81" s="60"/>
      <c r="E81" s="60"/>
      <c r="F81" s="60"/>
      <c r="G81" s="62" t="s">
        <v>479</v>
      </c>
      <c r="H81" s="101">
        <v>-156030.75</v>
      </c>
      <c r="I81" s="101">
        <v>0</v>
      </c>
      <c r="J81" s="101">
        <v>758.54</v>
      </c>
      <c r="K81" s="101">
        <v>-156789.29</v>
      </c>
      <c r="L81" s="64"/>
    </row>
    <row r="82" spans="1:12" x14ac:dyDescent="0.3">
      <c r="A82" s="61" t="s">
        <v>480</v>
      </c>
      <c r="B82" s="59" t="s">
        <v>354</v>
      </c>
      <c r="C82" s="60"/>
      <c r="D82" s="60"/>
      <c r="E82" s="60"/>
      <c r="F82" s="60"/>
      <c r="G82" s="62" t="s">
        <v>440</v>
      </c>
      <c r="H82" s="101">
        <v>-273737</v>
      </c>
      <c r="I82" s="101">
        <v>0</v>
      </c>
      <c r="J82" s="101">
        <v>377.36</v>
      </c>
      <c r="K82" s="101">
        <v>-274114.36</v>
      </c>
      <c r="L82" s="64"/>
    </row>
    <row r="83" spans="1:12" x14ac:dyDescent="0.3">
      <c r="A83" s="61" t="s">
        <v>481</v>
      </c>
      <c r="B83" s="59" t="s">
        <v>354</v>
      </c>
      <c r="C83" s="60"/>
      <c r="D83" s="60"/>
      <c r="E83" s="60"/>
      <c r="F83" s="60"/>
      <c r="G83" s="62" t="s">
        <v>482</v>
      </c>
      <c r="H83" s="101">
        <v>-11709.02</v>
      </c>
      <c r="I83" s="101">
        <v>0</v>
      </c>
      <c r="J83" s="101">
        <v>270.76</v>
      </c>
      <c r="K83" s="101">
        <v>-11979.78</v>
      </c>
      <c r="L83" s="64"/>
    </row>
    <row r="84" spans="1:12" x14ac:dyDescent="0.3">
      <c r="A84" s="65" t="s">
        <v>354</v>
      </c>
      <c r="B84" s="59" t="s">
        <v>354</v>
      </c>
      <c r="C84" s="60"/>
      <c r="D84" s="60"/>
      <c r="E84" s="60"/>
      <c r="F84" s="60"/>
      <c r="G84" s="66" t="s">
        <v>354</v>
      </c>
      <c r="H84" s="102"/>
      <c r="I84" s="102"/>
      <c r="J84" s="102"/>
      <c r="K84" s="102"/>
      <c r="L84" s="68"/>
    </row>
    <row r="85" spans="1:12" x14ac:dyDescent="0.3">
      <c r="A85" s="54" t="s">
        <v>483</v>
      </c>
      <c r="B85" s="59" t="s">
        <v>354</v>
      </c>
      <c r="C85" s="60"/>
      <c r="D85" s="60"/>
      <c r="E85" s="55" t="s">
        <v>484</v>
      </c>
      <c r="F85" s="56"/>
      <c r="G85" s="56"/>
      <c r="H85" s="100">
        <v>238766.47</v>
      </c>
      <c r="I85" s="100">
        <v>0</v>
      </c>
      <c r="J85" s="100">
        <v>0</v>
      </c>
      <c r="K85" s="100">
        <v>238766.47</v>
      </c>
      <c r="L85" s="57"/>
    </row>
    <row r="86" spans="1:12" x14ac:dyDescent="0.3">
      <c r="A86" s="54" t="s">
        <v>485</v>
      </c>
      <c r="B86" s="59" t="s">
        <v>354</v>
      </c>
      <c r="C86" s="60"/>
      <c r="D86" s="60"/>
      <c r="E86" s="60"/>
      <c r="F86" s="55" t="s">
        <v>484</v>
      </c>
      <c r="G86" s="56"/>
      <c r="H86" s="100">
        <v>238766.47</v>
      </c>
      <c r="I86" s="100">
        <v>0</v>
      </c>
      <c r="J86" s="100">
        <v>0</v>
      </c>
      <c r="K86" s="100">
        <v>238766.47</v>
      </c>
      <c r="L86" s="57"/>
    </row>
    <row r="87" spans="1:12" x14ac:dyDescent="0.3">
      <c r="A87" s="61" t="s">
        <v>486</v>
      </c>
      <c r="B87" s="59" t="s">
        <v>354</v>
      </c>
      <c r="C87" s="60"/>
      <c r="D87" s="60"/>
      <c r="E87" s="60"/>
      <c r="F87" s="60"/>
      <c r="G87" s="62" t="s">
        <v>487</v>
      </c>
      <c r="H87" s="101">
        <v>238766.47</v>
      </c>
      <c r="I87" s="101">
        <v>0</v>
      </c>
      <c r="J87" s="101">
        <v>0</v>
      </c>
      <c r="K87" s="101">
        <v>238766.47</v>
      </c>
      <c r="L87" s="64"/>
    </row>
    <row r="88" spans="1:12" x14ac:dyDescent="0.3">
      <c r="A88" s="65" t="s">
        <v>354</v>
      </c>
      <c r="B88" s="59" t="s">
        <v>354</v>
      </c>
      <c r="C88" s="60"/>
      <c r="D88" s="60"/>
      <c r="E88" s="60"/>
      <c r="F88" s="60"/>
      <c r="G88" s="66" t="s">
        <v>354</v>
      </c>
      <c r="H88" s="102"/>
      <c r="I88" s="102"/>
      <c r="J88" s="102"/>
      <c r="K88" s="102"/>
      <c r="L88" s="68"/>
    </row>
    <row r="89" spans="1:12" x14ac:dyDescent="0.3">
      <c r="A89" s="54" t="s">
        <v>488</v>
      </c>
      <c r="B89" s="59" t="s">
        <v>354</v>
      </c>
      <c r="C89" s="60"/>
      <c r="D89" s="60"/>
      <c r="E89" s="55" t="s">
        <v>489</v>
      </c>
      <c r="F89" s="56"/>
      <c r="G89" s="56"/>
      <c r="H89" s="100">
        <v>-196318.75</v>
      </c>
      <c r="I89" s="100">
        <v>0</v>
      </c>
      <c r="J89" s="100">
        <v>822.44</v>
      </c>
      <c r="K89" s="100">
        <v>-197141.19</v>
      </c>
      <c r="L89" s="57"/>
    </row>
    <row r="90" spans="1:12" x14ac:dyDescent="0.3">
      <c r="A90" s="54" t="s">
        <v>490</v>
      </c>
      <c r="B90" s="59" t="s">
        <v>354</v>
      </c>
      <c r="C90" s="60"/>
      <c r="D90" s="60"/>
      <c r="E90" s="60"/>
      <c r="F90" s="55" t="s">
        <v>491</v>
      </c>
      <c r="G90" s="56"/>
      <c r="H90" s="100">
        <v>-196318.75</v>
      </c>
      <c r="I90" s="100">
        <v>0</v>
      </c>
      <c r="J90" s="100">
        <v>822.44</v>
      </c>
      <c r="K90" s="100">
        <v>-197141.19</v>
      </c>
      <c r="L90" s="57"/>
    </row>
    <row r="91" spans="1:12" x14ac:dyDescent="0.3">
      <c r="A91" s="61" t="s">
        <v>492</v>
      </c>
      <c r="B91" s="59" t="s">
        <v>354</v>
      </c>
      <c r="C91" s="60"/>
      <c r="D91" s="60"/>
      <c r="E91" s="60"/>
      <c r="F91" s="60"/>
      <c r="G91" s="62" t="s">
        <v>493</v>
      </c>
      <c r="H91" s="101">
        <v>-196318.75</v>
      </c>
      <c r="I91" s="101">
        <v>0</v>
      </c>
      <c r="J91" s="101">
        <v>822.44</v>
      </c>
      <c r="K91" s="101">
        <v>-197141.19</v>
      </c>
      <c r="L91" s="64"/>
    </row>
    <row r="92" spans="1:12" x14ac:dyDescent="0.3">
      <c r="A92" s="54" t="s">
        <v>354</v>
      </c>
      <c r="B92" s="59" t="s">
        <v>354</v>
      </c>
      <c r="C92" s="60"/>
      <c r="D92" s="60"/>
      <c r="E92" s="55" t="s">
        <v>354</v>
      </c>
      <c r="F92" s="56"/>
      <c r="G92" s="56"/>
      <c r="H92" s="99"/>
      <c r="I92" s="99"/>
      <c r="J92" s="99"/>
      <c r="K92" s="99"/>
      <c r="L92" s="56"/>
    </row>
    <row r="93" spans="1:12" x14ac:dyDescent="0.3">
      <c r="A93" s="54" t="s">
        <v>54</v>
      </c>
      <c r="B93" s="55" t="s">
        <v>494</v>
      </c>
      <c r="C93" s="56"/>
      <c r="D93" s="56"/>
      <c r="E93" s="56"/>
      <c r="F93" s="56"/>
      <c r="G93" s="56"/>
      <c r="H93" s="100">
        <v>31069422.43</v>
      </c>
      <c r="I93" s="100">
        <v>15531232.189999999</v>
      </c>
      <c r="J93" s="100">
        <v>20535545.850000001</v>
      </c>
      <c r="K93" s="100">
        <v>36073736.090000004</v>
      </c>
      <c r="L93" s="57"/>
    </row>
    <row r="94" spans="1:12" x14ac:dyDescent="0.3">
      <c r="A94" s="54" t="s">
        <v>495</v>
      </c>
      <c r="B94" s="58" t="s">
        <v>354</v>
      </c>
      <c r="C94" s="55" t="s">
        <v>496</v>
      </c>
      <c r="D94" s="56"/>
      <c r="E94" s="56"/>
      <c r="F94" s="56"/>
      <c r="G94" s="56"/>
      <c r="H94" s="100">
        <v>25995069.859999999</v>
      </c>
      <c r="I94" s="100">
        <v>15518918.029999999</v>
      </c>
      <c r="J94" s="100">
        <v>18635144.879999999</v>
      </c>
      <c r="K94" s="100">
        <v>29111296.710000001</v>
      </c>
      <c r="L94" s="57"/>
    </row>
    <row r="95" spans="1:12" x14ac:dyDescent="0.3">
      <c r="A95" s="54" t="s">
        <v>497</v>
      </c>
      <c r="B95" s="59" t="s">
        <v>354</v>
      </c>
      <c r="C95" s="60"/>
      <c r="D95" s="55" t="s">
        <v>498</v>
      </c>
      <c r="E95" s="56"/>
      <c r="F95" s="56"/>
      <c r="G95" s="56"/>
      <c r="H95" s="100">
        <v>7348971.5599999996</v>
      </c>
      <c r="I95" s="100">
        <v>9700845.6300000008</v>
      </c>
      <c r="J95" s="100">
        <v>10292870.630000001</v>
      </c>
      <c r="K95" s="100">
        <v>7940996.5599999996</v>
      </c>
      <c r="L95" s="57"/>
    </row>
    <row r="96" spans="1:12" x14ac:dyDescent="0.3">
      <c r="A96" s="54" t="s">
        <v>499</v>
      </c>
      <c r="B96" s="59" t="s">
        <v>354</v>
      </c>
      <c r="C96" s="60"/>
      <c r="D96" s="60"/>
      <c r="E96" s="55" t="s">
        <v>500</v>
      </c>
      <c r="F96" s="56"/>
      <c r="G96" s="56"/>
      <c r="H96" s="100">
        <v>4035044.36</v>
      </c>
      <c r="I96" s="100">
        <v>6295814.3600000003</v>
      </c>
      <c r="J96" s="100">
        <v>6098623.2699999996</v>
      </c>
      <c r="K96" s="100">
        <v>3837853.27</v>
      </c>
      <c r="L96" s="57"/>
    </row>
    <row r="97" spans="1:12" x14ac:dyDescent="0.3">
      <c r="A97" s="54" t="s">
        <v>501</v>
      </c>
      <c r="B97" s="59" t="s">
        <v>354</v>
      </c>
      <c r="C97" s="60"/>
      <c r="D97" s="60"/>
      <c r="E97" s="60"/>
      <c r="F97" s="55" t="s">
        <v>500</v>
      </c>
      <c r="G97" s="56"/>
      <c r="H97" s="100">
        <v>4035044.36</v>
      </c>
      <c r="I97" s="100">
        <v>6295814.3600000003</v>
      </c>
      <c r="J97" s="100">
        <v>6098623.2699999996</v>
      </c>
      <c r="K97" s="100">
        <v>3837853.27</v>
      </c>
      <c r="L97" s="57"/>
    </row>
    <row r="98" spans="1:12" x14ac:dyDescent="0.3">
      <c r="A98" s="61" t="s">
        <v>502</v>
      </c>
      <c r="B98" s="59" t="s">
        <v>354</v>
      </c>
      <c r="C98" s="60"/>
      <c r="D98" s="60"/>
      <c r="E98" s="60"/>
      <c r="F98" s="60"/>
      <c r="G98" s="62" t="s">
        <v>503</v>
      </c>
      <c r="H98" s="101">
        <v>0</v>
      </c>
      <c r="I98" s="101">
        <v>1916209.14</v>
      </c>
      <c r="J98" s="101">
        <v>1916209.14</v>
      </c>
      <c r="K98" s="101">
        <v>0</v>
      </c>
      <c r="L98" s="64"/>
    </row>
    <row r="99" spans="1:12" x14ac:dyDescent="0.3">
      <c r="A99" s="61" t="s">
        <v>504</v>
      </c>
      <c r="B99" s="59" t="s">
        <v>354</v>
      </c>
      <c r="C99" s="60"/>
      <c r="D99" s="60"/>
      <c r="E99" s="60"/>
      <c r="F99" s="60"/>
      <c r="G99" s="62" t="s">
        <v>505</v>
      </c>
      <c r="H99" s="101">
        <v>2931158.37</v>
      </c>
      <c r="I99" s="101">
        <v>2931158.37</v>
      </c>
      <c r="J99" s="101">
        <v>2573518.91</v>
      </c>
      <c r="K99" s="101">
        <v>2573518.91</v>
      </c>
      <c r="L99" s="64"/>
    </row>
    <row r="100" spans="1:12" x14ac:dyDescent="0.3">
      <c r="A100" s="61" t="s">
        <v>506</v>
      </c>
      <c r="B100" s="59" t="s">
        <v>354</v>
      </c>
      <c r="C100" s="60"/>
      <c r="D100" s="60"/>
      <c r="E100" s="60"/>
      <c r="F100" s="60"/>
      <c r="G100" s="62" t="s">
        <v>507</v>
      </c>
      <c r="H100" s="101">
        <v>938786.65</v>
      </c>
      <c r="I100" s="101">
        <v>938786.65</v>
      </c>
      <c r="J100" s="101">
        <v>1092434.5900000001</v>
      </c>
      <c r="K100" s="101">
        <v>1092434.5900000001</v>
      </c>
      <c r="L100" s="64"/>
    </row>
    <row r="101" spans="1:12" x14ac:dyDescent="0.3">
      <c r="A101" s="61" t="s">
        <v>508</v>
      </c>
      <c r="B101" s="59" t="s">
        <v>354</v>
      </c>
      <c r="C101" s="60"/>
      <c r="D101" s="60"/>
      <c r="E101" s="60"/>
      <c r="F101" s="60"/>
      <c r="G101" s="62" t="s">
        <v>509</v>
      </c>
      <c r="H101" s="101">
        <v>0</v>
      </c>
      <c r="I101" s="101">
        <v>4795.03</v>
      </c>
      <c r="J101" s="101">
        <v>4795.03</v>
      </c>
      <c r="K101" s="101">
        <v>0</v>
      </c>
      <c r="L101" s="64"/>
    </row>
    <row r="102" spans="1:12" x14ac:dyDescent="0.3">
      <c r="A102" s="61" t="s">
        <v>510</v>
      </c>
      <c r="B102" s="59" t="s">
        <v>354</v>
      </c>
      <c r="C102" s="60"/>
      <c r="D102" s="60"/>
      <c r="E102" s="60"/>
      <c r="F102" s="60"/>
      <c r="G102" s="62" t="s">
        <v>511</v>
      </c>
      <c r="H102" s="101">
        <v>0</v>
      </c>
      <c r="I102" s="101">
        <v>23817.27</v>
      </c>
      <c r="J102" s="101">
        <v>23817.27</v>
      </c>
      <c r="K102" s="101">
        <v>0</v>
      </c>
      <c r="L102" s="64"/>
    </row>
    <row r="103" spans="1:12" x14ac:dyDescent="0.3">
      <c r="A103" s="61" t="s">
        <v>514</v>
      </c>
      <c r="B103" s="59" t="s">
        <v>354</v>
      </c>
      <c r="C103" s="60"/>
      <c r="D103" s="60"/>
      <c r="E103" s="60"/>
      <c r="F103" s="60"/>
      <c r="G103" s="62" t="s">
        <v>515</v>
      </c>
      <c r="H103" s="101">
        <v>165099.34</v>
      </c>
      <c r="I103" s="101">
        <v>481047.9</v>
      </c>
      <c r="J103" s="101">
        <v>487848.33</v>
      </c>
      <c r="K103" s="101">
        <v>171899.77</v>
      </c>
      <c r="L103" s="64"/>
    </row>
    <row r="104" spans="1:12" x14ac:dyDescent="0.3">
      <c r="A104" s="65" t="s">
        <v>354</v>
      </c>
      <c r="B104" s="59" t="s">
        <v>354</v>
      </c>
      <c r="C104" s="60"/>
      <c r="D104" s="60"/>
      <c r="E104" s="60"/>
      <c r="F104" s="60"/>
      <c r="G104" s="66" t="s">
        <v>354</v>
      </c>
      <c r="H104" s="102"/>
      <c r="I104" s="102"/>
      <c r="J104" s="102"/>
      <c r="K104" s="102"/>
      <c r="L104" s="68"/>
    </row>
    <row r="105" spans="1:12" x14ac:dyDescent="0.3">
      <c r="A105" s="54" t="s">
        <v>516</v>
      </c>
      <c r="B105" s="59" t="s">
        <v>354</v>
      </c>
      <c r="C105" s="60"/>
      <c r="D105" s="60"/>
      <c r="E105" s="55" t="s">
        <v>517</v>
      </c>
      <c r="F105" s="56"/>
      <c r="G105" s="56"/>
      <c r="H105" s="100">
        <v>946005.84</v>
      </c>
      <c r="I105" s="100">
        <v>953676.85</v>
      </c>
      <c r="J105" s="100">
        <v>826260.73</v>
      </c>
      <c r="K105" s="100">
        <v>818589.72</v>
      </c>
      <c r="L105" s="57"/>
    </row>
    <row r="106" spans="1:12" x14ac:dyDescent="0.3">
      <c r="A106" s="54" t="s">
        <v>518</v>
      </c>
      <c r="B106" s="59" t="s">
        <v>354</v>
      </c>
      <c r="C106" s="60"/>
      <c r="D106" s="60"/>
      <c r="E106" s="60"/>
      <c r="F106" s="55" t="s">
        <v>517</v>
      </c>
      <c r="G106" s="56"/>
      <c r="H106" s="100">
        <v>946005.84</v>
      </c>
      <c r="I106" s="100">
        <v>953676.85</v>
      </c>
      <c r="J106" s="100">
        <v>826260.73</v>
      </c>
      <c r="K106" s="100">
        <v>818589.72</v>
      </c>
      <c r="L106" s="57"/>
    </row>
    <row r="107" spans="1:12" x14ac:dyDescent="0.3">
      <c r="A107" s="61" t="s">
        <v>519</v>
      </c>
      <c r="B107" s="59" t="s">
        <v>354</v>
      </c>
      <c r="C107" s="60"/>
      <c r="D107" s="60"/>
      <c r="E107" s="60"/>
      <c r="F107" s="60"/>
      <c r="G107" s="62" t="s">
        <v>520</v>
      </c>
      <c r="H107" s="101">
        <v>743467.14</v>
      </c>
      <c r="I107" s="101">
        <v>751538.15</v>
      </c>
      <c r="J107" s="101">
        <v>654629.57999999996</v>
      </c>
      <c r="K107" s="101">
        <v>646558.56999999995</v>
      </c>
      <c r="L107" s="64"/>
    </row>
    <row r="108" spans="1:12" x14ac:dyDescent="0.3">
      <c r="A108" s="61" t="s">
        <v>521</v>
      </c>
      <c r="B108" s="59" t="s">
        <v>354</v>
      </c>
      <c r="C108" s="60"/>
      <c r="D108" s="60"/>
      <c r="E108" s="60"/>
      <c r="F108" s="60"/>
      <c r="G108" s="62" t="s">
        <v>522</v>
      </c>
      <c r="H108" s="101">
        <v>162950.5</v>
      </c>
      <c r="I108" s="101">
        <v>162950.5</v>
      </c>
      <c r="J108" s="101">
        <v>144787.34</v>
      </c>
      <c r="K108" s="101">
        <v>144787.34</v>
      </c>
      <c r="L108" s="64"/>
    </row>
    <row r="109" spans="1:12" x14ac:dyDescent="0.3">
      <c r="A109" s="61" t="s">
        <v>1012</v>
      </c>
      <c r="B109" s="59" t="s">
        <v>354</v>
      </c>
      <c r="C109" s="60"/>
      <c r="D109" s="60"/>
      <c r="E109" s="60"/>
      <c r="F109" s="60"/>
      <c r="G109" s="62" t="s">
        <v>1013</v>
      </c>
      <c r="H109" s="101">
        <v>400</v>
      </c>
      <c r="I109" s="101">
        <v>0</v>
      </c>
      <c r="J109" s="101">
        <v>0</v>
      </c>
      <c r="K109" s="101">
        <v>400</v>
      </c>
      <c r="L109" s="64"/>
    </row>
    <row r="110" spans="1:12" x14ac:dyDescent="0.3">
      <c r="A110" s="61" t="s">
        <v>523</v>
      </c>
      <c r="B110" s="59" t="s">
        <v>354</v>
      </c>
      <c r="C110" s="60"/>
      <c r="D110" s="60"/>
      <c r="E110" s="60"/>
      <c r="F110" s="60"/>
      <c r="G110" s="62" t="s">
        <v>524</v>
      </c>
      <c r="H110" s="101">
        <v>20361.330000000002</v>
      </c>
      <c r="I110" s="101">
        <v>20361.330000000002</v>
      </c>
      <c r="J110" s="101">
        <v>17953</v>
      </c>
      <c r="K110" s="101">
        <v>17953</v>
      </c>
      <c r="L110" s="64"/>
    </row>
    <row r="111" spans="1:12" x14ac:dyDescent="0.3">
      <c r="A111" s="61" t="s">
        <v>525</v>
      </c>
      <c r="B111" s="59" t="s">
        <v>354</v>
      </c>
      <c r="C111" s="60"/>
      <c r="D111" s="60"/>
      <c r="E111" s="60"/>
      <c r="F111" s="60"/>
      <c r="G111" s="62" t="s">
        <v>526</v>
      </c>
      <c r="H111" s="101">
        <v>18826.87</v>
      </c>
      <c r="I111" s="101">
        <v>18826.87</v>
      </c>
      <c r="J111" s="101">
        <v>8890.81</v>
      </c>
      <c r="K111" s="101">
        <v>8890.81</v>
      </c>
      <c r="L111" s="64"/>
    </row>
    <row r="112" spans="1:12" x14ac:dyDescent="0.3">
      <c r="A112" s="65" t="s">
        <v>354</v>
      </c>
      <c r="B112" s="59" t="s">
        <v>354</v>
      </c>
      <c r="C112" s="60"/>
      <c r="D112" s="60"/>
      <c r="E112" s="60"/>
      <c r="F112" s="60"/>
      <c r="G112" s="66" t="s">
        <v>354</v>
      </c>
      <c r="H112" s="102"/>
      <c r="I112" s="102"/>
      <c r="J112" s="102"/>
      <c r="K112" s="102"/>
      <c r="L112" s="68"/>
    </row>
    <row r="113" spans="1:12" x14ac:dyDescent="0.3">
      <c r="A113" s="54" t="s">
        <v>527</v>
      </c>
      <c r="B113" s="59" t="s">
        <v>354</v>
      </c>
      <c r="C113" s="60"/>
      <c r="D113" s="60"/>
      <c r="E113" s="55" t="s">
        <v>528</v>
      </c>
      <c r="F113" s="56"/>
      <c r="G113" s="56"/>
      <c r="H113" s="100">
        <v>320956.18</v>
      </c>
      <c r="I113" s="100">
        <v>323795.92</v>
      </c>
      <c r="J113" s="100">
        <v>261279.13</v>
      </c>
      <c r="K113" s="100">
        <v>258439.39</v>
      </c>
      <c r="L113" s="57"/>
    </row>
    <row r="114" spans="1:12" x14ac:dyDescent="0.3">
      <c r="A114" s="54" t="s">
        <v>529</v>
      </c>
      <c r="B114" s="59" t="s">
        <v>354</v>
      </c>
      <c r="C114" s="60"/>
      <c r="D114" s="60"/>
      <c r="E114" s="60"/>
      <c r="F114" s="55" t="s">
        <v>528</v>
      </c>
      <c r="G114" s="56"/>
      <c r="H114" s="100">
        <v>320956.18</v>
      </c>
      <c r="I114" s="100">
        <v>323795.92</v>
      </c>
      <c r="J114" s="100">
        <v>261279.13</v>
      </c>
      <c r="K114" s="100">
        <v>258439.39</v>
      </c>
      <c r="L114" s="57"/>
    </row>
    <row r="115" spans="1:12" x14ac:dyDescent="0.3">
      <c r="A115" s="61" t="s">
        <v>530</v>
      </c>
      <c r="B115" s="59" t="s">
        <v>354</v>
      </c>
      <c r="C115" s="60"/>
      <c r="D115" s="60"/>
      <c r="E115" s="60"/>
      <c r="F115" s="60"/>
      <c r="G115" s="62" t="s">
        <v>531</v>
      </c>
      <c r="H115" s="101">
        <v>209896.19</v>
      </c>
      <c r="I115" s="101">
        <v>233438.76</v>
      </c>
      <c r="J115" s="101">
        <v>131306.35999999999</v>
      </c>
      <c r="K115" s="101">
        <v>107763.79</v>
      </c>
      <c r="L115" s="64"/>
    </row>
    <row r="116" spans="1:12" x14ac:dyDescent="0.3">
      <c r="A116" s="61" t="s">
        <v>532</v>
      </c>
      <c r="B116" s="59" t="s">
        <v>354</v>
      </c>
      <c r="C116" s="60"/>
      <c r="D116" s="60"/>
      <c r="E116" s="60"/>
      <c r="F116" s="60"/>
      <c r="G116" s="62" t="s">
        <v>533</v>
      </c>
      <c r="H116" s="101">
        <v>785.58</v>
      </c>
      <c r="I116" s="101">
        <v>785.58</v>
      </c>
      <c r="J116" s="101">
        <v>273.98</v>
      </c>
      <c r="K116" s="101">
        <v>273.98</v>
      </c>
      <c r="L116" s="64"/>
    </row>
    <row r="117" spans="1:12" x14ac:dyDescent="0.3">
      <c r="A117" s="61" t="s">
        <v>534</v>
      </c>
      <c r="B117" s="59" t="s">
        <v>354</v>
      </c>
      <c r="C117" s="60"/>
      <c r="D117" s="60"/>
      <c r="E117" s="60"/>
      <c r="F117" s="60"/>
      <c r="G117" s="62" t="s">
        <v>535</v>
      </c>
      <c r="H117" s="101">
        <v>4348.2700000000004</v>
      </c>
      <c r="I117" s="101">
        <v>4348.3100000000004</v>
      </c>
      <c r="J117" s="101">
        <v>4596.0600000000004</v>
      </c>
      <c r="K117" s="101">
        <v>4596.0200000000004</v>
      </c>
      <c r="L117" s="64"/>
    </row>
    <row r="118" spans="1:12" x14ac:dyDescent="0.3">
      <c r="A118" s="61" t="s">
        <v>536</v>
      </c>
      <c r="B118" s="59" t="s">
        <v>354</v>
      </c>
      <c r="C118" s="60"/>
      <c r="D118" s="60"/>
      <c r="E118" s="60"/>
      <c r="F118" s="60"/>
      <c r="G118" s="62" t="s">
        <v>537</v>
      </c>
      <c r="H118" s="101">
        <v>41067.54</v>
      </c>
      <c r="I118" s="101">
        <v>20364.66</v>
      </c>
      <c r="J118" s="101">
        <v>21658.01</v>
      </c>
      <c r="K118" s="101">
        <v>42360.89</v>
      </c>
      <c r="L118" s="64"/>
    </row>
    <row r="119" spans="1:12" x14ac:dyDescent="0.3">
      <c r="A119" s="61" t="s">
        <v>538</v>
      </c>
      <c r="B119" s="59" t="s">
        <v>354</v>
      </c>
      <c r="C119" s="60"/>
      <c r="D119" s="60"/>
      <c r="E119" s="60"/>
      <c r="F119" s="60"/>
      <c r="G119" s="62" t="s">
        <v>539</v>
      </c>
      <c r="H119" s="101">
        <v>41782.839999999997</v>
      </c>
      <c r="I119" s="101">
        <v>41782.839999999997</v>
      </c>
      <c r="J119" s="101">
        <v>66522.070000000007</v>
      </c>
      <c r="K119" s="101">
        <v>66522.070000000007</v>
      </c>
      <c r="L119" s="64"/>
    </row>
    <row r="120" spans="1:12" x14ac:dyDescent="0.3">
      <c r="A120" s="61" t="s">
        <v>540</v>
      </c>
      <c r="B120" s="59" t="s">
        <v>354</v>
      </c>
      <c r="C120" s="60"/>
      <c r="D120" s="60"/>
      <c r="E120" s="60"/>
      <c r="F120" s="60"/>
      <c r="G120" s="62" t="s">
        <v>541</v>
      </c>
      <c r="H120" s="101">
        <v>13053</v>
      </c>
      <c r="I120" s="101">
        <v>13053.01</v>
      </c>
      <c r="J120" s="101">
        <v>24903.26</v>
      </c>
      <c r="K120" s="101">
        <v>24903.25</v>
      </c>
      <c r="L120" s="64"/>
    </row>
    <row r="121" spans="1:12" x14ac:dyDescent="0.3">
      <c r="A121" s="61" t="s">
        <v>542</v>
      </c>
      <c r="B121" s="59" t="s">
        <v>354</v>
      </c>
      <c r="C121" s="60"/>
      <c r="D121" s="60"/>
      <c r="E121" s="60"/>
      <c r="F121" s="60"/>
      <c r="G121" s="62" t="s">
        <v>543</v>
      </c>
      <c r="H121" s="101">
        <v>978.48</v>
      </c>
      <c r="I121" s="101">
        <v>978.48</v>
      </c>
      <c r="J121" s="101">
        <v>1433.96</v>
      </c>
      <c r="K121" s="101">
        <v>1433.96</v>
      </c>
      <c r="L121" s="64"/>
    </row>
    <row r="122" spans="1:12" x14ac:dyDescent="0.3">
      <c r="A122" s="61" t="s">
        <v>544</v>
      </c>
      <c r="B122" s="59" t="s">
        <v>354</v>
      </c>
      <c r="C122" s="60"/>
      <c r="D122" s="60"/>
      <c r="E122" s="60"/>
      <c r="F122" s="60"/>
      <c r="G122" s="62" t="s">
        <v>545</v>
      </c>
      <c r="H122" s="101">
        <v>9044.2800000000007</v>
      </c>
      <c r="I122" s="101">
        <v>9044.2800000000007</v>
      </c>
      <c r="J122" s="101">
        <v>10585.43</v>
      </c>
      <c r="K122" s="101">
        <v>10585.43</v>
      </c>
      <c r="L122" s="64"/>
    </row>
    <row r="123" spans="1:12" x14ac:dyDescent="0.3">
      <c r="A123" s="65" t="s">
        <v>354</v>
      </c>
      <c r="B123" s="59" t="s">
        <v>354</v>
      </c>
      <c r="C123" s="60"/>
      <c r="D123" s="60"/>
      <c r="E123" s="60"/>
      <c r="F123" s="60"/>
      <c r="G123" s="66" t="s">
        <v>354</v>
      </c>
      <c r="H123" s="102"/>
      <c r="I123" s="102"/>
      <c r="J123" s="102"/>
      <c r="K123" s="102"/>
      <c r="L123" s="68"/>
    </row>
    <row r="124" spans="1:12" x14ac:dyDescent="0.3">
      <c r="A124" s="54" t="s">
        <v>546</v>
      </c>
      <c r="B124" s="59" t="s">
        <v>354</v>
      </c>
      <c r="C124" s="60"/>
      <c r="D124" s="60"/>
      <c r="E124" s="55" t="s">
        <v>547</v>
      </c>
      <c r="F124" s="56"/>
      <c r="G124" s="56"/>
      <c r="H124" s="100">
        <v>2046965.18</v>
      </c>
      <c r="I124" s="100">
        <v>2127558.5</v>
      </c>
      <c r="J124" s="100">
        <v>3106707.5</v>
      </c>
      <c r="K124" s="100">
        <v>3026114.18</v>
      </c>
      <c r="L124" s="57"/>
    </row>
    <row r="125" spans="1:12" x14ac:dyDescent="0.3">
      <c r="A125" s="54" t="s">
        <v>548</v>
      </c>
      <c r="B125" s="59" t="s">
        <v>354</v>
      </c>
      <c r="C125" s="60"/>
      <c r="D125" s="60"/>
      <c r="E125" s="60"/>
      <c r="F125" s="55" t="s">
        <v>547</v>
      </c>
      <c r="G125" s="56"/>
      <c r="H125" s="100">
        <v>2046965.18</v>
      </c>
      <c r="I125" s="100">
        <v>2127558.5</v>
      </c>
      <c r="J125" s="100">
        <v>3106707.5</v>
      </c>
      <c r="K125" s="100">
        <v>3026114.18</v>
      </c>
      <c r="L125" s="57"/>
    </row>
    <row r="126" spans="1:12" x14ac:dyDescent="0.3">
      <c r="A126" s="61" t="s">
        <v>549</v>
      </c>
      <c r="B126" s="59" t="s">
        <v>354</v>
      </c>
      <c r="C126" s="60"/>
      <c r="D126" s="60"/>
      <c r="E126" s="60"/>
      <c r="F126" s="60"/>
      <c r="G126" s="62" t="s">
        <v>550</v>
      </c>
      <c r="H126" s="101">
        <v>2046965.18</v>
      </c>
      <c r="I126" s="101">
        <v>2127558.5</v>
      </c>
      <c r="J126" s="101">
        <v>3106707.5</v>
      </c>
      <c r="K126" s="101">
        <v>3026114.18</v>
      </c>
      <c r="L126" s="64"/>
    </row>
    <row r="127" spans="1:12" x14ac:dyDescent="0.3">
      <c r="A127" s="65" t="s">
        <v>354</v>
      </c>
      <c r="B127" s="59" t="s">
        <v>354</v>
      </c>
      <c r="C127" s="60"/>
      <c r="D127" s="60"/>
      <c r="E127" s="60"/>
      <c r="F127" s="60"/>
      <c r="G127" s="66" t="s">
        <v>354</v>
      </c>
      <c r="H127" s="102"/>
      <c r="I127" s="102"/>
      <c r="J127" s="102"/>
      <c r="K127" s="102"/>
      <c r="L127" s="68"/>
    </row>
    <row r="128" spans="1:12" x14ac:dyDescent="0.3">
      <c r="A128" s="54" t="s">
        <v>554</v>
      </c>
      <c r="B128" s="59" t="s">
        <v>354</v>
      </c>
      <c r="C128" s="60"/>
      <c r="D128" s="55" t="s">
        <v>555</v>
      </c>
      <c r="E128" s="56"/>
      <c r="F128" s="56"/>
      <c r="G128" s="56"/>
      <c r="H128" s="100">
        <v>18646098.300000001</v>
      </c>
      <c r="I128" s="100">
        <v>5818072.4000000004</v>
      </c>
      <c r="J128" s="100">
        <v>8342274.25</v>
      </c>
      <c r="K128" s="100">
        <v>21170300.149999999</v>
      </c>
      <c r="L128" s="57"/>
    </row>
    <row r="129" spans="1:12" x14ac:dyDescent="0.3">
      <c r="A129" s="54" t="s">
        <v>556</v>
      </c>
      <c r="B129" s="59" t="s">
        <v>354</v>
      </c>
      <c r="C129" s="60"/>
      <c r="D129" s="60"/>
      <c r="E129" s="55" t="s">
        <v>555</v>
      </c>
      <c r="F129" s="56"/>
      <c r="G129" s="56"/>
      <c r="H129" s="100">
        <v>18646098.300000001</v>
      </c>
      <c r="I129" s="100">
        <v>5818072.4000000004</v>
      </c>
      <c r="J129" s="100">
        <v>8342274.25</v>
      </c>
      <c r="K129" s="100">
        <v>21170300.149999999</v>
      </c>
      <c r="L129" s="57"/>
    </row>
    <row r="130" spans="1:12" x14ac:dyDescent="0.3">
      <c r="A130" s="54" t="s">
        <v>557</v>
      </c>
      <c r="B130" s="59" t="s">
        <v>354</v>
      </c>
      <c r="C130" s="60"/>
      <c r="D130" s="60"/>
      <c r="E130" s="60"/>
      <c r="F130" s="55" t="s">
        <v>555</v>
      </c>
      <c r="G130" s="56"/>
      <c r="H130" s="100">
        <v>18646098.300000001</v>
      </c>
      <c r="I130" s="100">
        <v>5818072.4000000004</v>
      </c>
      <c r="J130" s="100">
        <v>8342274.25</v>
      </c>
      <c r="K130" s="100">
        <v>21170300.149999999</v>
      </c>
      <c r="L130" s="57"/>
    </row>
    <row r="131" spans="1:12" x14ac:dyDescent="0.3">
      <c r="A131" s="61" t="s">
        <v>558</v>
      </c>
      <c r="B131" s="59" t="s">
        <v>354</v>
      </c>
      <c r="C131" s="60"/>
      <c r="D131" s="60"/>
      <c r="E131" s="60"/>
      <c r="F131" s="60"/>
      <c r="G131" s="62" t="s">
        <v>559</v>
      </c>
      <c r="H131" s="101">
        <v>18646098.300000001</v>
      </c>
      <c r="I131" s="101">
        <v>5818072.4000000004</v>
      </c>
      <c r="J131" s="101">
        <v>8342274.25</v>
      </c>
      <c r="K131" s="101">
        <v>21170300.149999999</v>
      </c>
      <c r="L131" s="64"/>
    </row>
    <row r="132" spans="1:12" x14ac:dyDescent="0.3">
      <c r="A132" s="54" t="s">
        <v>354</v>
      </c>
      <c r="B132" s="59" t="s">
        <v>354</v>
      </c>
      <c r="C132" s="60"/>
      <c r="D132" s="55" t="s">
        <v>354</v>
      </c>
      <c r="E132" s="56"/>
      <c r="F132" s="56"/>
      <c r="G132" s="56"/>
      <c r="H132" s="99"/>
      <c r="I132" s="99"/>
      <c r="J132" s="99"/>
      <c r="K132" s="99"/>
      <c r="L132" s="56"/>
    </row>
    <row r="133" spans="1:12" x14ac:dyDescent="0.3">
      <c r="A133" s="54" t="s">
        <v>560</v>
      </c>
      <c r="B133" s="58" t="s">
        <v>354</v>
      </c>
      <c r="C133" s="55" t="s">
        <v>561</v>
      </c>
      <c r="D133" s="56"/>
      <c r="E133" s="56"/>
      <c r="F133" s="56"/>
      <c r="G133" s="56"/>
      <c r="H133" s="100">
        <v>5074352.57</v>
      </c>
      <c r="I133" s="100">
        <v>12314.16</v>
      </c>
      <c r="J133" s="100">
        <v>1900400.97</v>
      </c>
      <c r="K133" s="100">
        <v>6962439.3799999999</v>
      </c>
      <c r="L133" s="57"/>
    </row>
    <row r="134" spans="1:12" x14ac:dyDescent="0.3">
      <c r="A134" s="54" t="s">
        <v>562</v>
      </c>
      <c r="B134" s="59" t="s">
        <v>354</v>
      </c>
      <c r="C134" s="60"/>
      <c r="D134" s="55" t="s">
        <v>563</v>
      </c>
      <c r="E134" s="56"/>
      <c r="F134" s="56"/>
      <c r="G134" s="56"/>
      <c r="H134" s="100">
        <v>5074352.57</v>
      </c>
      <c r="I134" s="100">
        <v>12314.16</v>
      </c>
      <c r="J134" s="100">
        <v>1900400.97</v>
      </c>
      <c r="K134" s="100">
        <v>6962439.3799999999</v>
      </c>
      <c r="L134" s="57"/>
    </row>
    <row r="135" spans="1:12" x14ac:dyDescent="0.3">
      <c r="A135" s="54" t="s">
        <v>564</v>
      </c>
      <c r="B135" s="59" t="s">
        <v>354</v>
      </c>
      <c r="C135" s="60"/>
      <c r="D135" s="60"/>
      <c r="E135" s="55" t="s">
        <v>565</v>
      </c>
      <c r="F135" s="56"/>
      <c r="G135" s="56"/>
      <c r="H135" s="100">
        <v>4654299.75</v>
      </c>
      <c r="I135" s="100">
        <v>0</v>
      </c>
      <c r="J135" s="100">
        <v>1898510.69</v>
      </c>
      <c r="K135" s="100">
        <v>6552810.4400000004</v>
      </c>
      <c r="L135" s="57"/>
    </row>
    <row r="136" spans="1:12" x14ac:dyDescent="0.3">
      <c r="A136" s="54" t="s">
        <v>566</v>
      </c>
      <c r="B136" s="59" t="s">
        <v>354</v>
      </c>
      <c r="C136" s="60"/>
      <c r="D136" s="60"/>
      <c r="E136" s="60"/>
      <c r="F136" s="55" t="s">
        <v>565</v>
      </c>
      <c r="G136" s="56"/>
      <c r="H136" s="100">
        <v>4654299.75</v>
      </c>
      <c r="I136" s="100">
        <v>0</v>
      </c>
      <c r="J136" s="100">
        <v>1898510.69</v>
      </c>
      <c r="K136" s="100">
        <v>6552810.4400000004</v>
      </c>
      <c r="L136" s="57"/>
    </row>
    <row r="137" spans="1:12" x14ac:dyDescent="0.3">
      <c r="A137" s="61" t="s">
        <v>567</v>
      </c>
      <c r="B137" s="59" t="s">
        <v>354</v>
      </c>
      <c r="C137" s="60"/>
      <c r="D137" s="60"/>
      <c r="E137" s="60"/>
      <c r="F137" s="60"/>
      <c r="G137" s="62" t="s">
        <v>568</v>
      </c>
      <c r="H137" s="101">
        <v>4654299.75</v>
      </c>
      <c r="I137" s="101">
        <v>0</v>
      </c>
      <c r="J137" s="101">
        <v>1898510.69</v>
      </c>
      <c r="K137" s="101">
        <v>6552810.4400000004</v>
      </c>
      <c r="L137" s="64"/>
    </row>
    <row r="138" spans="1:12" x14ac:dyDescent="0.3">
      <c r="A138" s="61"/>
      <c r="B138" s="59"/>
      <c r="C138" s="60"/>
      <c r="D138" s="60"/>
      <c r="E138" s="60"/>
      <c r="F138" s="60"/>
      <c r="G138" s="62"/>
      <c r="H138" s="101"/>
      <c r="I138" s="101"/>
      <c r="J138" s="101"/>
      <c r="K138" s="101"/>
      <c r="L138" s="64"/>
    </row>
    <row r="139" spans="1:12" x14ac:dyDescent="0.3">
      <c r="A139" s="54" t="s">
        <v>569</v>
      </c>
      <c r="B139" s="59" t="s">
        <v>354</v>
      </c>
      <c r="C139" s="60"/>
      <c r="D139" s="60"/>
      <c r="E139" s="55" t="s">
        <v>570</v>
      </c>
      <c r="F139" s="56"/>
      <c r="G139" s="56"/>
      <c r="H139" s="100">
        <v>5002.62</v>
      </c>
      <c r="I139" s="100">
        <v>322.41000000000003</v>
      </c>
      <c r="J139" s="100">
        <v>0</v>
      </c>
      <c r="K139" s="100">
        <v>4680.21</v>
      </c>
      <c r="L139" s="57"/>
    </row>
    <row r="140" spans="1:12" x14ac:dyDescent="0.3">
      <c r="A140" s="54" t="s">
        <v>571</v>
      </c>
      <c r="B140" s="59" t="s">
        <v>354</v>
      </c>
      <c r="C140" s="60"/>
      <c r="D140" s="60"/>
      <c r="E140" s="60"/>
      <c r="F140" s="55" t="s">
        <v>570</v>
      </c>
      <c r="G140" s="56"/>
      <c r="H140" s="100">
        <v>5002.62</v>
      </c>
      <c r="I140" s="100">
        <v>322.41000000000003</v>
      </c>
      <c r="J140" s="100">
        <v>0</v>
      </c>
      <c r="K140" s="100">
        <v>4680.21</v>
      </c>
      <c r="L140" s="57"/>
    </row>
    <row r="141" spans="1:12" x14ac:dyDescent="0.3">
      <c r="A141" s="61" t="s">
        <v>572</v>
      </c>
      <c r="B141" s="59" t="s">
        <v>354</v>
      </c>
      <c r="C141" s="60"/>
      <c r="D141" s="60"/>
      <c r="E141" s="60"/>
      <c r="F141" s="60"/>
      <c r="G141" s="62" t="s">
        <v>573</v>
      </c>
      <c r="H141" s="101">
        <v>5002.62</v>
      </c>
      <c r="I141" s="101">
        <v>322.41000000000003</v>
      </c>
      <c r="J141" s="101">
        <v>0</v>
      </c>
      <c r="K141" s="101">
        <v>4680.21</v>
      </c>
      <c r="L141" s="64"/>
    </row>
    <row r="142" spans="1:12" x14ac:dyDescent="0.3">
      <c r="A142" s="65" t="s">
        <v>354</v>
      </c>
      <c r="B142" s="59" t="s">
        <v>354</v>
      </c>
      <c r="C142" s="60"/>
      <c r="D142" s="60"/>
      <c r="E142" s="60"/>
      <c r="F142" s="60"/>
      <c r="G142" s="66" t="s">
        <v>354</v>
      </c>
      <c r="H142" s="102"/>
      <c r="I142" s="102"/>
      <c r="J142" s="102"/>
      <c r="K142" s="102"/>
      <c r="L142" s="68"/>
    </row>
    <row r="143" spans="1:12" x14ac:dyDescent="0.3">
      <c r="A143" s="54" t="s">
        <v>574</v>
      </c>
      <c r="B143" s="59" t="s">
        <v>354</v>
      </c>
      <c r="C143" s="60"/>
      <c r="D143" s="60"/>
      <c r="E143" s="55" t="s">
        <v>575</v>
      </c>
      <c r="F143" s="56"/>
      <c r="G143" s="56"/>
      <c r="H143" s="100">
        <v>415050.2</v>
      </c>
      <c r="I143" s="100">
        <v>11991.75</v>
      </c>
      <c r="J143" s="100">
        <v>1890.28</v>
      </c>
      <c r="K143" s="100">
        <v>404948.73</v>
      </c>
      <c r="L143" s="57"/>
    </row>
    <row r="144" spans="1:12" x14ac:dyDescent="0.3">
      <c r="A144" s="54" t="s">
        <v>576</v>
      </c>
      <c r="B144" s="59" t="s">
        <v>354</v>
      </c>
      <c r="C144" s="60"/>
      <c r="D144" s="60"/>
      <c r="E144" s="60"/>
      <c r="F144" s="55" t="s">
        <v>575</v>
      </c>
      <c r="G144" s="56"/>
      <c r="H144" s="100">
        <v>415050.2</v>
      </c>
      <c r="I144" s="100">
        <v>11991.75</v>
      </c>
      <c r="J144" s="100">
        <v>1890.28</v>
      </c>
      <c r="K144" s="100">
        <v>404948.73</v>
      </c>
      <c r="L144" s="57"/>
    </row>
    <row r="145" spans="1:12" x14ac:dyDescent="0.3">
      <c r="A145" s="61" t="s">
        <v>577</v>
      </c>
      <c r="B145" s="59" t="s">
        <v>354</v>
      </c>
      <c r="C145" s="60"/>
      <c r="D145" s="60"/>
      <c r="E145" s="60"/>
      <c r="F145" s="60"/>
      <c r="G145" s="62" t="s">
        <v>578</v>
      </c>
      <c r="H145" s="101">
        <v>36991.75</v>
      </c>
      <c r="I145" s="101">
        <v>11991.75</v>
      </c>
      <c r="J145" s="101">
        <v>0</v>
      </c>
      <c r="K145" s="101">
        <v>25000</v>
      </c>
      <c r="L145" s="64"/>
    </row>
    <row r="146" spans="1:12" x14ac:dyDescent="0.3">
      <c r="A146" s="61" t="s">
        <v>579</v>
      </c>
      <c r="B146" s="59" t="s">
        <v>354</v>
      </c>
      <c r="C146" s="60"/>
      <c r="D146" s="60"/>
      <c r="E146" s="60"/>
      <c r="F146" s="60"/>
      <c r="G146" s="62" t="s">
        <v>580</v>
      </c>
      <c r="H146" s="101">
        <v>378058.45</v>
      </c>
      <c r="I146" s="101">
        <v>0</v>
      </c>
      <c r="J146" s="101">
        <v>1890.28</v>
      </c>
      <c r="K146" s="101">
        <v>379948.73</v>
      </c>
      <c r="L146" s="64"/>
    </row>
    <row r="147" spans="1:12" x14ac:dyDescent="0.3">
      <c r="A147" s="54" t="s">
        <v>354</v>
      </c>
      <c r="B147" s="59" t="s">
        <v>354</v>
      </c>
      <c r="C147" s="60"/>
      <c r="D147" s="55" t="s">
        <v>354</v>
      </c>
      <c r="E147" s="56"/>
      <c r="F147" s="56"/>
      <c r="G147" s="56"/>
      <c r="H147" s="99"/>
      <c r="I147" s="99"/>
      <c r="J147" s="99"/>
      <c r="K147" s="99"/>
      <c r="L147" s="56"/>
    </row>
    <row r="148" spans="1:12" x14ac:dyDescent="0.3">
      <c r="A148" s="54" t="s">
        <v>58</v>
      </c>
      <c r="B148" s="55" t="s">
        <v>581</v>
      </c>
      <c r="C148" s="56"/>
      <c r="D148" s="56"/>
      <c r="E148" s="56"/>
      <c r="F148" s="56"/>
      <c r="G148" s="56"/>
      <c r="H148" s="100">
        <v>23356249.73</v>
      </c>
      <c r="I148" s="100">
        <v>8205321.6699999999</v>
      </c>
      <c r="J148" s="100">
        <v>3973745.8</v>
      </c>
      <c r="K148" s="100">
        <v>27587825.600000001</v>
      </c>
      <c r="L148" s="100">
        <f>I148-J148</f>
        <v>4231575.87</v>
      </c>
    </row>
    <row r="149" spans="1:12" x14ac:dyDescent="0.3">
      <c r="A149" s="54" t="s">
        <v>582</v>
      </c>
      <c r="B149" s="58" t="s">
        <v>354</v>
      </c>
      <c r="C149" s="55" t="s">
        <v>583</v>
      </c>
      <c r="D149" s="56"/>
      <c r="E149" s="56"/>
      <c r="F149" s="56"/>
      <c r="G149" s="56"/>
      <c r="H149" s="100">
        <v>18889373.109999999</v>
      </c>
      <c r="I149" s="100">
        <v>7214770.2599999998</v>
      </c>
      <c r="J149" s="100">
        <v>3971540.02</v>
      </c>
      <c r="K149" s="100">
        <v>22132603.350000001</v>
      </c>
      <c r="L149" s="100"/>
    </row>
    <row r="150" spans="1:12" x14ac:dyDescent="0.3">
      <c r="A150" s="54" t="s">
        <v>584</v>
      </c>
      <c r="B150" s="59" t="s">
        <v>354</v>
      </c>
      <c r="C150" s="60"/>
      <c r="D150" s="55" t="s">
        <v>585</v>
      </c>
      <c r="E150" s="56"/>
      <c r="F150" s="56"/>
      <c r="G150" s="56"/>
      <c r="H150" s="100">
        <v>16041238.699999999</v>
      </c>
      <c r="I150" s="100">
        <v>6723509.2699999996</v>
      </c>
      <c r="J150" s="100">
        <v>3962242.42</v>
      </c>
      <c r="K150" s="100">
        <v>18802505.550000001</v>
      </c>
      <c r="L150" s="100">
        <f>I150-J150</f>
        <v>2761266.8499999996</v>
      </c>
    </row>
    <row r="151" spans="1:12" x14ac:dyDescent="0.3">
      <c r="A151" s="54" t="s">
        <v>586</v>
      </c>
      <c r="B151" s="59" t="s">
        <v>354</v>
      </c>
      <c r="C151" s="60"/>
      <c r="D151" s="60"/>
      <c r="E151" s="55" t="s">
        <v>587</v>
      </c>
      <c r="F151" s="56"/>
      <c r="G151" s="56"/>
      <c r="H151" s="100">
        <v>289916.48</v>
      </c>
      <c r="I151" s="100">
        <v>120076.83</v>
      </c>
      <c r="J151" s="100">
        <v>38271.35</v>
      </c>
      <c r="K151" s="100">
        <v>371721.96</v>
      </c>
      <c r="L151" s="100"/>
    </row>
    <row r="152" spans="1:12" x14ac:dyDescent="0.3">
      <c r="A152" s="54" t="s">
        <v>588</v>
      </c>
      <c r="B152" s="59" t="s">
        <v>354</v>
      </c>
      <c r="C152" s="60"/>
      <c r="D152" s="60"/>
      <c r="E152" s="60"/>
      <c r="F152" s="55" t="s">
        <v>589</v>
      </c>
      <c r="G152" s="56"/>
      <c r="H152" s="100">
        <v>38630.68</v>
      </c>
      <c r="I152" s="100">
        <v>48430.45</v>
      </c>
      <c r="J152" s="100">
        <v>6413.58</v>
      </c>
      <c r="K152" s="100">
        <v>80647.55</v>
      </c>
      <c r="L152" s="100">
        <f>I152-J152</f>
        <v>42016.869999999995</v>
      </c>
    </row>
    <row r="153" spans="1:12" x14ac:dyDescent="0.3">
      <c r="A153" s="61" t="s">
        <v>590</v>
      </c>
      <c r="B153" s="59" t="s">
        <v>354</v>
      </c>
      <c r="C153" s="60"/>
      <c r="D153" s="60"/>
      <c r="E153" s="60"/>
      <c r="F153" s="60"/>
      <c r="G153" s="62" t="s">
        <v>591</v>
      </c>
      <c r="H153" s="101">
        <v>20240</v>
      </c>
      <c r="I153" s="101">
        <v>24288</v>
      </c>
      <c r="J153" s="101">
        <v>0</v>
      </c>
      <c r="K153" s="101">
        <v>44528</v>
      </c>
      <c r="L153" s="101"/>
    </row>
    <row r="154" spans="1:12" x14ac:dyDescent="0.3">
      <c r="A154" s="61" t="s">
        <v>592</v>
      </c>
      <c r="B154" s="59" t="s">
        <v>354</v>
      </c>
      <c r="C154" s="60"/>
      <c r="D154" s="60"/>
      <c r="E154" s="60"/>
      <c r="F154" s="60"/>
      <c r="G154" s="62" t="s">
        <v>593</v>
      </c>
      <c r="H154" s="101">
        <v>3664.9</v>
      </c>
      <c r="I154" s="101">
        <v>7329.81</v>
      </c>
      <c r="J154" s="101">
        <v>3664.9</v>
      </c>
      <c r="K154" s="101">
        <v>7329.81</v>
      </c>
      <c r="L154" s="101"/>
    </row>
    <row r="155" spans="1:12" x14ac:dyDescent="0.3">
      <c r="A155" s="61" t="s">
        <v>594</v>
      </c>
      <c r="B155" s="59" t="s">
        <v>354</v>
      </c>
      <c r="C155" s="60"/>
      <c r="D155" s="60"/>
      <c r="E155" s="60"/>
      <c r="F155" s="60"/>
      <c r="G155" s="62" t="s">
        <v>595</v>
      </c>
      <c r="H155" s="101">
        <v>2748.68</v>
      </c>
      <c r="I155" s="101">
        <v>5497.35</v>
      </c>
      <c r="J155" s="101">
        <v>2748.68</v>
      </c>
      <c r="K155" s="101">
        <v>5497.35</v>
      </c>
      <c r="L155" s="101"/>
    </row>
    <row r="156" spans="1:12" x14ac:dyDescent="0.3">
      <c r="A156" s="61" t="s">
        <v>596</v>
      </c>
      <c r="B156" s="59" t="s">
        <v>354</v>
      </c>
      <c r="C156" s="60"/>
      <c r="D156" s="60"/>
      <c r="E156" s="60"/>
      <c r="F156" s="60"/>
      <c r="G156" s="62" t="s">
        <v>597</v>
      </c>
      <c r="H156" s="101">
        <v>5425.17</v>
      </c>
      <c r="I156" s="101">
        <v>6510.21</v>
      </c>
      <c r="J156" s="101">
        <v>0</v>
      </c>
      <c r="K156" s="101">
        <v>11935.38</v>
      </c>
      <c r="L156" s="101"/>
    </row>
    <row r="157" spans="1:12" x14ac:dyDescent="0.3">
      <c r="A157" s="61" t="s">
        <v>598</v>
      </c>
      <c r="B157" s="59" t="s">
        <v>354</v>
      </c>
      <c r="C157" s="60"/>
      <c r="D157" s="60"/>
      <c r="E157" s="60"/>
      <c r="F157" s="60"/>
      <c r="G157" s="62" t="s">
        <v>599</v>
      </c>
      <c r="H157" s="101">
        <v>1619.2</v>
      </c>
      <c r="I157" s="101">
        <v>1943.04</v>
      </c>
      <c r="J157" s="101">
        <v>0</v>
      </c>
      <c r="K157" s="101">
        <v>3562.24</v>
      </c>
      <c r="L157" s="101"/>
    </row>
    <row r="158" spans="1:12" x14ac:dyDescent="0.3">
      <c r="A158" s="61" t="s">
        <v>600</v>
      </c>
      <c r="B158" s="59" t="s">
        <v>354</v>
      </c>
      <c r="C158" s="60"/>
      <c r="D158" s="60"/>
      <c r="E158" s="60"/>
      <c r="F158" s="60"/>
      <c r="G158" s="62" t="s">
        <v>601</v>
      </c>
      <c r="H158" s="101">
        <v>202.4</v>
      </c>
      <c r="I158" s="101">
        <v>242.88</v>
      </c>
      <c r="J158" s="101">
        <v>0</v>
      </c>
      <c r="K158" s="101">
        <v>445.28</v>
      </c>
      <c r="L158" s="101"/>
    </row>
    <row r="159" spans="1:12" x14ac:dyDescent="0.3">
      <c r="A159" s="61" t="s">
        <v>602</v>
      </c>
      <c r="B159" s="59" t="s">
        <v>354</v>
      </c>
      <c r="C159" s="60"/>
      <c r="D159" s="60"/>
      <c r="E159" s="60"/>
      <c r="F159" s="60"/>
      <c r="G159" s="62" t="s">
        <v>603</v>
      </c>
      <c r="H159" s="101">
        <v>3526.68</v>
      </c>
      <c r="I159" s="101">
        <v>1969.98</v>
      </c>
      <c r="J159" s="101">
        <v>0</v>
      </c>
      <c r="K159" s="101">
        <v>5496.66</v>
      </c>
      <c r="L159" s="101"/>
    </row>
    <row r="160" spans="1:12" x14ac:dyDescent="0.3">
      <c r="A160" s="61" t="s">
        <v>604</v>
      </c>
      <c r="B160" s="59" t="s">
        <v>354</v>
      </c>
      <c r="C160" s="60"/>
      <c r="D160" s="60"/>
      <c r="E160" s="60"/>
      <c r="F160" s="60"/>
      <c r="G160" s="62" t="s">
        <v>605</v>
      </c>
      <c r="H160" s="101">
        <v>6.83</v>
      </c>
      <c r="I160" s="101">
        <v>6.96</v>
      </c>
      <c r="J160" s="101">
        <v>0</v>
      </c>
      <c r="K160" s="101">
        <v>13.79</v>
      </c>
      <c r="L160" s="101"/>
    </row>
    <row r="161" spans="1:12" x14ac:dyDescent="0.3">
      <c r="A161" s="61" t="s">
        <v>606</v>
      </c>
      <c r="B161" s="59" t="s">
        <v>354</v>
      </c>
      <c r="C161" s="60"/>
      <c r="D161" s="60"/>
      <c r="E161" s="60"/>
      <c r="F161" s="60"/>
      <c r="G161" s="62" t="s">
        <v>607</v>
      </c>
      <c r="H161" s="101">
        <v>1196.82</v>
      </c>
      <c r="I161" s="101">
        <v>642.22</v>
      </c>
      <c r="J161" s="101">
        <v>0</v>
      </c>
      <c r="K161" s="101">
        <v>1839.04</v>
      </c>
      <c r="L161" s="101"/>
    </row>
    <row r="162" spans="1:12" x14ac:dyDescent="0.3">
      <c r="A162" s="65" t="s">
        <v>354</v>
      </c>
      <c r="B162" s="59" t="s">
        <v>354</v>
      </c>
      <c r="C162" s="60"/>
      <c r="D162" s="60"/>
      <c r="E162" s="60"/>
      <c r="F162" s="60"/>
      <c r="G162" s="66" t="s">
        <v>354</v>
      </c>
      <c r="H162" s="102"/>
      <c r="I162" s="102"/>
      <c r="J162" s="102"/>
      <c r="K162" s="102"/>
      <c r="L162" s="102"/>
    </row>
    <row r="163" spans="1:12" x14ac:dyDescent="0.3">
      <c r="A163" s="54" t="s">
        <v>610</v>
      </c>
      <c r="B163" s="59" t="s">
        <v>354</v>
      </c>
      <c r="C163" s="60"/>
      <c r="D163" s="60"/>
      <c r="E163" s="60"/>
      <c r="F163" s="55" t="s">
        <v>611</v>
      </c>
      <c r="G163" s="56"/>
      <c r="H163" s="100">
        <v>251285.8</v>
      </c>
      <c r="I163" s="100">
        <v>71646.38</v>
      </c>
      <c r="J163" s="100">
        <v>31857.77</v>
      </c>
      <c r="K163" s="100">
        <v>291074.40999999997</v>
      </c>
      <c r="L163" s="100">
        <f>I163-J163</f>
        <v>39788.61</v>
      </c>
    </row>
    <row r="164" spans="1:12" x14ac:dyDescent="0.3">
      <c r="A164" s="61" t="s">
        <v>612</v>
      </c>
      <c r="B164" s="59" t="s">
        <v>354</v>
      </c>
      <c r="C164" s="60"/>
      <c r="D164" s="60"/>
      <c r="E164" s="60"/>
      <c r="F164" s="60"/>
      <c r="G164" s="62" t="s">
        <v>591</v>
      </c>
      <c r="H164" s="101">
        <v>159865.67000000001</v>
      </c>
      <c r="I164" s="101">
        <v>25600</v>
      </c>
      <c r="J164" s="101">
        <v>0</v>
      </c>
      <c r="K164" s="101">
        <v>185465.67</v>
      </c>
      <c r="L164" s="101"/>
    </row>
    <row r="165" spans="1:12" x14ac:dyDescent="0.3">
      <c r="A165" s="61" t="s">
        <v>613</v>
      </c>
      <c r="B165" s="59" t="s">
        <v>354</v>
      </c>
      <c r="C165" s="60"/>
      <c r="D165" s="60"/>
      <c r="E165" s="60"/>
      <c r="F165" s="60"/>
      <c r="G165" s="62" t="s">
        <v>593</v>
      </c>
      <c r="H165" s="101">
        <v>13868.5</v>
      </c>
      <c r="I165" s="101">
        <v>21845.33</v>
      </c>
      <c r="J165" s="101">
        <v>18204.439999999999</v>
      </c>
      <c r="K165" s="101">
        <v>17509.39</v>
      </c>
      <c r="L165" s="101"/>
    </row>
    <row r="166" spans="1:12" x14ac:dyDescent="0.3">
      <c r="A166" s="61" t="s">
        <v>614</v>
      </c>
      <c r="B166" s="59" t="s">
        <v>354</v>
      </c>
      <c r="C166" s="60"/>
      <c r="D166" s="60"/>
      <c r="E166" s="60"/>
      <c r="F166" s="60"/>
      <c r="G166" s="62" t="s">
        <v>595</v>
      </c>
      <c r="H166" s="101">
        <v>17040.79</v>
      </c>
      <c r="I166" s="101">
        <v>16384</v>
      </c>
      <c r="J166" s="101">
        <v>13653.33</v>
      </c>
      <c r="K166" s="101">
        <v>19771.46</v>
      </c>
      <c r="L166" s="101"/>
    </row>
    <row r="167" spans="1:12" x14ac:dyDescent="0.3">
      <c r="A167" s="61" t="s">
        <v>615</v>
      </c>
      <c r="B167" s="59" t="s">
        <v>354</v>
      </c>
      <c r="C167" s="60"/>
      <c r="D167" s="60"/>
      <c r="E167" s="60"/>
      <c r="F167" s="60"/>
      <c r="G167" s="62" t="s">
        <v>597</v>
      </c>
      <c r="H167" s="101">
        <v>39877.19</v>
      </c>
      <c r="I167" s="101">
        <v>5120</v>
      </c>
      <c r="J167" s="101">
        <v>0</v>
      </c>
      <c r="K167" s="101">
        <v>44997.19</v>
      </c>
      <c r="L167" s="101"/>
    </row>
    <row r="168" spans="1:12" x14ac:dyDescent="0.3">
      <c r="A168" s="61" t="s">
        <v>616</v>
      </c>
      <c r="B168" s="59" t="s">
        <v>354</v>
      </c>
      <c r="C168" s="60"/>
      <c r="D168" s="60"/>
      <c r="E168" s="60"/>
      <c r="F168" s="60"/>
      <c r="G168" s="62" t="s">
        <v>599</v>
      </c>
      <c r="H168" s="101">
        <v>15950.89</v>
      </c>
      <c r="I168" s="101">
        <v>2048</v>
      </c>
      <c r="J168" s="101">
        <v>0</v>
      </c>
      <c r="K168" s="101">
        <v>17998.89</v>
      </c>
      <c r="L168" s="101"/>
    </row>
    <row r="169" spans="1:12" x14ac:dyDescent="0.3">
      <c r="A169" s="61" t="s">
        <v>618</v>
      </c>
      <c r="B169" s="59" t="s">
        <v>354</v>
      </c>
      <c r="C169" s="60"/>
      <c r="D169" s="60"/>
      <c r="E169" s="60"/>
      <c r="F169" s="60"/>
      <c r="G169" s="62" t="s">
        <v>605</v>
      </c>
      <c r="H169" s="101">
        <v>49.31</v>
      </c>
      <c r="I169" s="101">
        <v>6.83</v>
      </c>
      <c r="J169" s="101">
        <v>0</v>
      </c>
      <c r="K169" s="101">
        <v>56.14</v>
      </c>
      <c r="L169" s="101"/>
    </row>
    <row r="170" spans="1:12" x14ac:dyDescent="0.3">
      <c r="A170" s="61" t="s">
        <v>619</v>
      </c>
      <c r="B170" s="59" t="s">
        <v>354</v>
      </c>
      <c r="C170" s="60"/>
      <c r="D170" s="60"/>
      <c r="E170" s="60"/>
      <c r="F170" s="60"/>
      <c r="G170" s="62" t="s">
        <v>607</v>
      </c>
      <c r="H170" s="101">
        <v>4633.45</v>
      </c>
      <c r="I170" s="101">
        <v>642.22</v>
      </c>
      <c r="J170" s="101">
        <v>0</v>
      </c>
      <c r="K170" s="101">
        <v>5275.67</v>
      </c>
      <c r="L170" s="101"/>
    </row>
    <row r="171" spans="1:12" x14ac:dyDescent="0.3">
      <c r="A171" s="65" t="s">
        <v>354</v>
      </c>
      <c r="B171" s="59" t="s">
        <v>354</v>
      </c>
      <c r="C171" s="60"/>
      <c r="D171" s="60"/>
      <c r="E171" s="60"/>
      <c r="F171" s="60"/>
      <c r="G171" s="66" t="s">
        <v>354</v>
      </c>
      <c r="H171" s="102"/>
      <c r="I171" s="102"/>
      <c r="J171" s="102"/>
      <c r="K171" s="102"/>
      <c r="L171" s="102"/>
    </row>
    <row r="172" spans="1:12" x14ac:dyDescent="0.3">
      <c r="A172" s="54" t="s">
        <v>621</v>
      </c>
      <c r="B172" s="59" t="s">
        <v>354</v>
      </c>
      <c r="C172" s="60"/>
      <c r="D172" s="60"/>
      <c r="E172" s="55" t="s">
        <v>622</v>
      </c>
      <c r="F172" s="56"/>
      <c r="G172" s="56"/>
      <c r="H172" s="100">
        <v>15522005.91</v>
      </c>
      <c r="I172" s="100">
        <v>6516790.3099999996</v>
      </c>
      <c r="J172" s="100">
        <v>3896277.53</v>
      </c>
      <c r="K172" s="100">
        <v>18142518.690000001</v>
      </c>
      <c r="L172" s="100"/>
    </row>
    <row r="173" spans="1:12" x14ac:dyDescent="0.3">
      <c r="A173" s="54" t="s">
        <v>623</v>
      </c>
      <c r="B173" s="59" t="s">
        <v>354</v>
      </c>
      <c r="C173" s="60"/>
      <c r="D173" s="60"/>
      <c r="E173" s="60"/>
      <c r="F173" s="55" t="s">
        <v>589</v>
      </c>
      <c r="G173" s="56"/>
      <c r="H173" s="100">
        <v>1975246.42</v>
      </c>
      <c r="I173" s="100">
        <v>849085.63</v>
      </c>
      <c r="J173" s="100">
        <v>505734.11</v>
      </c>
      <c r="K173" s="100">
        <v>2318597.94</v>
      </c>
      <c r="L173" s="100">
        <f>I173-J173</f>
        <v>343351.52</v>
      </c>
    </row>
    <row r="174" spans="1:12" x14ac:dyDescent="0.3">
      <c r="A174" s="61" t="s">
        <v>624</v>
      </c>
      <c r="B174" s="59" t="s">
        <v>354</v>
      </c>
      <c r="C174" s="60"/>
      <c r="D174" s="60"/>
      <c r="E174" s="60"/>
      <c r="F174" s="60"/>
      <c r="G174" s="62" t="s">
        <v>591</v>
      </c>
      <c r="H174" s="101">
        <v>991635.29</v>
      </c>
      <c r="I174" s="101">
        <v>174173.16</v>
      </c>
      <c r="J174" s="101">
        <v>33.58</v>
      </c>
      <c r="K174" s="101">
        <v>1165774.8700000001</v>
      </c>
      <c r="L174" s="101"/>
    </row>
    <row r="175" spans="1:12" x14ac:dyDescent="0.3">
      <c r="A175" s="61" t="s">
        <v>625</v>
      </c>
      <c r="B175" s="59" t="s">
        <v>354</v>
      </c>
      <c r="C175" s="60"/>
      <c r="D175" s="60"/>
      <c r="E175" s="60"/>
      <c r="F175" s="60"/>
      <c r="G175" s="62" t="s">
        <v>593</v>
      </c>
      <c r="H175" s="101">
        <v>162233.43</v>
      </c>
      <c r="I175" s="101">
        <v>396243.21</v>
      </c>
      <c r="J175" s="101">
        <v>373789.42</v>
      </c>
      <c r="K175" s="101">
        <v>184687.22</v>
      </c>
      <c r="L175" s="101"/>
    </row>
    <row r="176" spans="1:12" x14ac:dyDescent="0.3">
      <c r="A176" s="61" t="s">
        <v>626</v>
      </c>
      <c r="B176" s="59" t="s">
        <v>354</v>
      </c>
      <c r="C176" s="60"/>
      <c r="D176" s="60"/>
      <c r="E176" s="60"/>
      <c r="F176" s="60"/>
      <c r="G176" s="62" t="s">
        <v>595</v>
      </c>
      <c r="H176" s="101">
        <v>120544.15</v>
      </c>
      <c r="I176" s="101">
        <v>137830.15</v>
      </c>
      <c r="J176" s="101">
        <v>121108.61</v>
      </c>
      <c r="K176" s="101">
        <v>137265.69</v>
      </c>
      <c r="L176" s="101"/>
    </row>
    <row r="177" spans="1:12" x14ac:dyDescent="0.3">
      <c r="A177" s="61" t="s">
        <v>627</v>
      </c>
      <c r="B177" s="59" t="s">
        <v>354</v>
      </c>
      <c r="C177" s="60"/>
      <c r="D177" s="60"/>
      <c r="E177" s="60"/>
      <c r="F177" s="60"/>
      <c r="G177" s="62" t="s">
        <v>628</v>
      </c>
      <c r="H177" s="101">
        <v>17792.84</v>
      </c>
      <c r="I177" s="101">
        <v>5378.56</v>
      </c>
      <c r="J177" s="101">
        <v>0</v>
      </c>
      <c r="K177" s="101">
        <v>23171.4</v>
      </c>
      <c r="L177" s="101"/>
    </row>
    <row r="178" spans="1:12" x14ac:dyDescent="0.3">
      <c r="A178" s="61" t="s">
        <v>629</v>
      </c>
      <c r="B178" s="59" t="s">
        <v>354</v>
      </c>
      <c r="C178" s="60"/>
      <c r="D178" s="60"/>
      <c r="E178" s="60"/>
      <c r="F178" s="60"/>
      <c r="G178" s="62" t="s">
        <v>597</v>
      </c>
      <c r="H178" s="101">
        <v>288539.89</v>
      </c>
      <c r="I178" s="101">
        <v>54277.97</v>
      </c>
      <c r="J178" s="101">
        <v>0</v>
      </c>
      <c r="K178" s="101">
        <v>342817.86</v>
      </c>
      <c r="L178" s="101"/>
    </row>
    <row r="179" spans="1:12" x14ac:dyDescent="0.3">
      <c r="A179" s="61" t="s">
        <v>630</v>
      </c>
      <c r="B179" s="59" t="s">
        <v>354</v>
      </c>
      <c r="C179" s="60"/>
      <c r="D179" s="60"/>
      <c r="E179" s="60"/>
      <c r="F179" s="60"/>
      <c r="G179" s="62" t="s">
        <v>599</v>
      </c>
      <c r="H179" s="101">
        <v>109559.97</v>
      </c>
      <c r="I179" s="101">
        <v>20363.77</v>
      </c>
      <c r="J179" s="101">
        <v>0</v>
      </c>
      <c r="K179" s="101">
        <v>129923.74</v>
      </c>
      <c r="L179" s="101"/>
    </row>
    <row r="180" spans="1:12" x14ac:dyDescent="0.3">
      <c r="A180" s="61" t="s">
        <v>631</v>
      </c>
      <c r="B180" s="59" t="s">
        <v>354</v>
      </c>
      <c r="C180" s="60"/>
      <c r="D180" s="60"/>
      <c r="E180" s="60"/>
      <c r="F180" s="60"/>
      <c r="G180" s="62" t="s">
        <v>601</v>
      </c>
      <c r="H180" s="101">
        <v>11025.32</v>
      </c>
      <c r="I180" s="101">
        <v>2085.39</v>
      </c>
      <c r="J180" s="101">
        <v>0</v>
      </c>
      <c r="K180" s="101">
        <v>13110.71</v>
      </c>
      <c r="L180" s="101"/>
    </row>
    <row r="181" spans="1:12" x14ac:dyDescent="0.3">
      <c r="A181" s="61" t="s">
        <v>632</v>
      </c>
      <c r="B181" s="59" t="s">
        <v>354</v>
      </c>
      <c r="C181" s="60"/>
      <c r="D181" s="60"/>
      <c r="E181" s="60"/>
      <c r="F181" s="60"/>
      <c r="G181" s="62" t="s">
        <v>603</v>
      </c>
      <c r="H181" s="101">
        <v>66605.05</v>
      </c>
      <c r="I181" s="101">
        <v>18443.830000000002</v>
      </c>
      <c r="J181" s="101">
        <v>5251.72</v>
      </c>
      <c r="K181" s="101">
        <v>79797.16</v>
      </c>
      <c r="L181" s="101"/>
    </row>
    <row r="182" spans="1:12" x14ac:dyDescent="0.3">
      <c r="A182" s="61" t="s">
        <v>633</v>
      </c>
      <c r="B182" s="59" t="s">
        <v>354</v>
      </c>
      <c r="C182" s="60"/>
      <c r="D182" s="60"/>
      <c r="E182" s="60"/>
      <c r="F182" s="60"/>
      <c r="G182" s="62" t="s">
        <v>605</v>
      </c>
      <c r="H182" s="101">
        <v>1940.98</v>
      </c>
      <c r="I182" s="101">
        <v>334.77</v>
      </c>
      <c r="J182" s="101">
        <v>0</v>
      </c>
      <c r="K182" s="101">
        <v>2275.75</v>
      </c>
      <c r="L182" s="101"/>
    </row>
    <row r="183" spans="1:12" x14ac:dyDescent="0.3">
      <c r="A183" s="61" t="s">
        <v>634</v>
      </c>
      <c r="B183" s="59" t="s">
        <v>354</v>
      </c>
      <c r="C183" s="60"/>
      <c r="D183" s="60"/>
      <c r="E183" s="60"/>
      <c r="F183" s="60"/>
      <c r="G183" s="62" t="s">
        <v>607</v>
      </c>
      <c r="H183" s="101">
        <v>161278.95000000001</v>
      </c>
      <c r="I183" s="101">
        <v>28571.37</v>
      </c>
      <c r="J183" s="101">
        <v>583.84</v>
      </c>
      <c r="K183" s="101">
        <v>189266.48</v>
      </c>
      <c r="L183" s="101"/>
    </row>
    <row r="184" spans="1:12" x14ac:dyDescent="0.3">
      <c r="A184" s="61" t="s">
        <v>635</v>
      </c>
      <c r="B184" s="59" t="s">
        <v>354</v>
      </c>
      <c r="C184" s="60"/>
      <c r="D184" s="60"/>
      <c r="E184" s="60"/>
      <c r="F184" s="60"/>
      <c r="G184" s="62" t="s">
        <v>636</v>
      </c>
      <c r="H184" s="101">
        <v>38742.85</v>
      </c>
      <c r="I184" s="101">
        <v>10767.13</v>
      </c>
      <c r="J184" s="101">
        <v>4966.9399999999996</v>
      </c>
      <c r="K184" s="101">
        <v>44543.040000000001</v>
      </c>
      <c r="L184" s="101"/>
    </row>
    <row r="185" spans="1:12" x14ac:dyDescent="0.3">
      <c r="A185" s="61" t="s">
        <v>637</v>
      </c>
      <c r="B185" s="59" t="s">
        <v>354</v>
      </c>
      <c r="C185" s="60"/>
      <c r="D185" s="60"/>
      <c r="E185" s="60"/>
      <c r="F185" s="60"/>
      <c r="G185" s="62" t="s">
        <v>609</v>
      </c>
      <c r="H185" s="101">
        <v>5347.7</v>
      </c>
      <c r="I185" s="101">
        <v>616.32000000000005</v>
      </c>
      <c r="J185" s="101">
        <v>0</v>
      </c>
      <c r="K185" s="101">
        <v>5964.02</v>
      </c>
      <c r="L185" s="101"/>
    </row>
    <row r="186" spans="1:12" x14ac:dyDescent="0.3">
      <c r="A186" s="65" t="s">
        <v>354</v>
      </c>
      <c r="B186" s="59" t="s">
        <v>354</v>
      </c>
      <c r="C186" s="60"/>
      <c r="D186" s="60"/>
      <c r="E186" s="60"/>
      <c r="F186" s="60"/>
      <c r="G186" s="66" t="s">
        <v>354</v>
      </c>
      <c r="H186" s="102"/>
      <c r="I186" s="102"/>
      <c r="J186" s="102"/>
      <c r="K186" s="102"/>
      <c r="L186" s="102"/>
    </row>
    <row r="187" spans="1:12" x14ac:dyDescent="0.3">
      <c r="A187" s="54" t="s">
        <v>638</v>
      </c>
      <c r="B187" s="59" t="s">
        <v>354</v>
      </c>
      <c r="C187" s="60"/>
      <c r="D187" s="60"/>
      <c r="E187" s="60"/>
      <c r="F187" s="55" t="s">
        <v>611</v>
      </c>
      <c r="G187" s="56"/>
      <c r="H187" s="100">
        <v>13546759.49</v>
      </c>
      <c r="I187" s="100">
        <v>5667704.6799999997</v>
      </c>
      <c r="J187" s="100">
        <v>3390543.42</v>
      </c>
      <c r="K187" s="100">
        <v>15823920.75</v>
      </c>
      <c r="L187" s="100">
        <f>I187-J187</f>
        <v>2277161.2599999998</v>
      </c>
    </row>
    <row r="188" spans="1:12" x14ac:dyDescent="0.3">
      <c r="A188" s="61" t="s">
        <v>639</v>
      </c>
      <c r="B188" s="59" t="s">
        <v>354</v>
      </c>
      <c r="C188" s="60"/>
      <c r="D188" s="60"/>
      <c r="E188" s="60"/>
      <c r="F188" s="60"/>
      <c r="G188" s="62" t="s">
        <v>591</v>
      </c>
      <c r="H188" s="101">
        <v>6712583.96</v>
      </c>
      <c r="I188" s="101">
        <v>1220709.96</v>
      </c>
      <c r="J188" s="101">
        <v>11591.94</v>
      </c>
      <c r="K188" s="101">
        <v>7921701.9800000004</v>
      </c>
      <c r="L188" s="101"/>
    </row>
    <row r="189" spans="1:12" x14ac:dyDescent="0.3">
      <c r="A189" s="61" t="s">
        <v>640</v>
      </c>
      <c r="B189" s="59" t="s">
        <v>354</v>
      </c>
      <c r="C189" s="60"/>
      <c r="D189" s="60"/>
      <c r="E189" s="60"/>
      <c r="F189" s="60"/>
      <c r="G189" s="62" t="s">
        <v>593</v>
      </c>
      <c r="H189" s="101">
        <v>1448454.16</v>
      </c>
      <c r="I189" s="101">
        <v>2538079.2400000002</v>
      </c>
      <c r="J189" s="101">
        <v>2519959.4500000002</v>
      </c>
      <c r="K189" s="101">
        <v>1466573.95</v>
      </c>
      <c r="L189" s="101"/>
    </row>
    <row r="190" spans="1:12" x14ac:dyDescent="0.3">
      <c r="A190" s="61" t="s">
        <v>641</v>
      </c>
      <c r="B190" s="59" t="s">
        <v>354</v>
      </c>
      <c r="C190" s="60"/>
      <c r="D190" s="60"/>
      <c r="E190" s="60"/>
      <c r="F190" s="60"/>
      <c r="G190" s="62" t="s">
        <v>595</v>
      </c>
      <c r="H190" s="101">
        <v>808777.37</v>
      </c>
      <c r="I190" s="101">
        <v>932198.24</v>
      </c>
      <c r="J190" s="101">
        <v>797464.56</v>
      </c>
      <c r="K190" s="101">
        <v>943511.05</v>
      </c>
      <c r="L190" s="101"/>
    </row>
    <row r="191" spans="1:12" x14ac:dyDescent="0.3">
      <c r="A191" s="61" t="s">
        <v>642</v>
      </c>
      <c r="B191" s="59" t="s">
        <v>354</v>
      </c>
      <c r="C191" s="60"/>
      <c r="D191" s="60"/>
      <c r="E191" s="60"/>
      <c r="F191" s="60"/>
      <c r="G191" s="62" t="s">
        <v>628</v>
      </c>
      <c r="H191" s="101">
        <v>33250.65</v>
      </c>
      <c r="I191" s="101">
        <v>7491.42</v>
      </c>
      <c r="J191" s="101">
        <v>658.39</v>
      </c>
      <c r="K191" s="101">
        <v>40083.68</v>
      </c>
      <c r="L191" s="101"/>
    </row>
    <row r="192" spans="1:12" x14ac:dyDescent="0.3">
      <c r="A192" s="61" t="s">
        <v>643</v>
      </c>
      <c r="B192" s="59" t="s">
        <v>354</v>
      </c>
      <c r="C192" s="60"/>
      <c r="D192" s="60"/>
      <c r="E192" s="60"/>
      <c r="F192" s="60"/>
      <c r="G192" s="62" t="s">
        <v>644</v>
      </c>
      <c r="H192" s="101">
        <v>0</v>
      </c>
      <c r="I192" s="101">
        <v>233.23</v>
      </c>
      <c r="J192" s="101">
        <v>0</v>
      </c>
      <c r="K192" s="101">
        <v>233.23</v>
      </c>
      <c r="L192" s="101"/>
    </row>
    <row r="193" spans="1:12" x14ac:dyDescent="0.3">
      <c r="A193" s="61" t="s">
        <v>645</v>
      </c>
      <c r="B193" s="59" t="s">
        <v>354</v>
      </c>
      <c r="C193" s="60"/>
      <c r="D193" s="60"/>
      <c r="E193" s="60"/>
      <c r="F193" s="60"/>
      <c r="G193" s="62" t="s">
        <v>597</v>
      </c>
      <c r="H193" s="101">
        <v>1956649.85</v>
      </c>
      <c r="I193" s="101">
        <v>410339.42</v>
      </c>
      <c r="J193" s="101">
        <v>0</v>
      </c>
      <c r="K193" s="101">
        <v>2366989.27</v>
      </c>
      <c r="L193" s="101"/>
    </row>
    <row r="194" spans="1:12" x14ac:dyDescent="0.3">
      <c r="A194" s="61" t="s">
        <v>646</v>
      </c>
      <c r="B194" s="59" t="s">
        <v>354</v>
      </c>
      <c r="C194" s="60"/>
      <c r="D194" s="60"/>
      <c r="E194" s="60"/>
      <c r="F194" s="60"/>
      <c r="G194" s="62" t="s">
        <v>599</v>
      </c>
      <c r="H194" s="101">
        <v>652761.23</v>
      </c>
      <c r="I194" s="101">
        <v>135435.89000000001</v>
      </c>
      <c r="J194" s="101">
        <v>0</v>
      </c>
      <c r="K194" s="101">
        <v>788197.12</v>
      </c>
      <c r="L194" s="101"/>
    </row>
    <row r="195" spans="1:12" x14ac:dyDescent="0.3">
      <c r="A195" s="61" t="s">
        <v>647</v>
      </c>
      <c r="B195" s="59" t="s">
        <v>354</v>
      </c>
      <c r="C195" s="60"/>
      <c r="D195" s="60"/>
      <c r="E195" s="60"/>
      <c r="F195" s="60"/>
      <c r="G195" s="62" t="s">
        <v>601</v>
      </c>
      <c r="H195" s="101">
        <v>73101.600000000006</v>
      </c>
      <c r="I195" s="101">
        <v>15387.52</v>
      </c>
      <c r="J195" s="101">
        <v>0</v>
      </c>
      <c r="K195" s="101">
        <v>88489.12</v>
      </c>
      <c r="L195" s="101"/>
    </row>
    <row r="196" spans="1:12" x14ac:dyDescent="0.3">
      <c r="A196" s="61" t="s">
        <v>648</v>
      </c>
      <c r="B196" s="59" t="s">
        <v>354</v>
      </c>
      <c r="C196" s="60"/>
      <c r="D196" s="60"/>
      <c r="E196" s="60"/>
      <c r="F196" s="60"/>
      <c r="G196" s="62" t="s">
        <v>603</v>
      </c>
      <c r="H196" s="101">
        <v>577945.12</v>
      </c>
      <c r="I196" s="101">
        <v>139243.54</v>
      </c>
      <c r="J196" s="101">
        <v>39423.56</v>
      </c>
      <c r="K196" s="101">
        <v>677765.1</v>
      </c>
      <c r="L196" s="101"/>
    </row>
    <row r="197" spans="1:12" x14ac:dyDescent="0.3">
      <c r="A197" s="61" t="s">
        <v>649</v>
      </c>
      <c r="B197" s="59" t="s">
        <v>354</v>
      </c>
      <c r="C197" s="60"/>
      <c r="D197" s="60"/>
      <c r="E197" s="60"/>
      <c r="F197" s="60"/>
      <c r="G197" s="62" t="s">
        <v>605</v>
      </c>
      <c r="H197" s="101">
        <v>19815</v>
      </c>
      <c r="I197" s="101">
        <v>5727.05</v>
      </c>
      <c r="J197" s="101">
        <v>0</v>
      </c>
      <c r="K197" s="101">
        <v>25542.05</v>
      </c>
      <c r="L197" s="101"/>
    </row>
    <row r="198" spans="1:12" x14ac:dyDescent="0.3">
      <c r="A198" s="61" t="s">
        <v>650</v>
      </c>
      <c r="B198" s="59" t="s">
        <v>354</v>
      </c>
      <c r="C198" s="60"/>
      <c r="D198" s="60"/>
      <c r="E198" s="60"/>
      <c r="F198" s="60"/>
      <c r="G198" s="62" t="s">
        <v>607</v>
      </c>
      <c r="H198" s="101">
        <v>1103589.75</v>
      </c>
      <c r="I198" s="101">
        <v>211243.85</v>
      </c>
      <c r="J198" s="101">
        <v>633.46</v>
      </c>
      <c r="K198" s="101">
        <v>1314200.1399999999</v>
      </c>
      <c r="L198" s="101"/>
    </row>
    <row r="199" spans="1:12" x14ac:dyDescent="0.3">
      <c r="A199" s="61" t="s">
        <v>651</v>
      </c>
      <c r="B199" s="59" t="s">
        <v>354</v>
      </c>
      <c r="C199" s="60"/>
      <c r="D199" s="60"/>
      <c r="E199" s="60"/>
      <c r="F199" s="60"/>
      <c r="G199" s="62" t="s">
        <v>636</v>
      </c>
      <c r="H199" s="101">
        <v>151239.18</v>
      </c>
      <c r="I199" s="101">
        <v>49933.26</v>
      </c>
      <c r="J199" s="101">
        <v>20812.060000000001</v>
      </c>
      <c r="K199" s="101">
        <v>180360.38</v>
      </c>
      <c r="L199" s="101"/>
    </row>
    <row r="200" spans="1:12" x14ac:dyDescent="0.3">
      <c r="A200" s="61" t="s">
        <v>652</v>
      </c>
      <c r="B200" s="59" t="s">
        <v>354</v>
      </c>
      <c r="C200" s="60"/>
      <c r="D200" s="60"/>
      <c r="E200" s="60"/>
      <c r="F200" s="60"/>
      <c r="G200" s="62" t="s">
        <v>609</v>
      </c>
      <c r="H200" s="101">
        <v>8591.6200000000008</v>
      </c>
      <c r="I200" s="101">
        <v>1682.06</v>
      </c>
      <c r="J200" s="101">
        <v>0</v>
      </c>
      <c r="K200" s="101">
        <v>10273.68</v>
      </c>
      <c r="L200" s="101"/>
    </row>
    <row r="201" spans="1:12" x14ac:dyDescent="0.3">
      <c r="A201" s="65" t="s">
        <v>354</v>
      </c>
      <c r="B201" s="59" t="s">
        <v>354</v>
      </c>
      <c r="C201" s="60"/>
      <c r="D201" s="60"/>
      <c r="E201" s="60"/>
      <c r="F201" s="60"/>
      <c r="G201" s="66" t="s">
        <v>354</v>
      </c>
      <c r="H201" s="102"/>
      <c r="I201" s="102"/>
      <c r="J201" s="102"/>
      <c r="K201" s="102"/>
      <c r="L201" s="102"/>
    </row>
    <row r="202" spans="1:12" x14ac:dyDescent="0.3">
      <c r="A202" s="54" t="s">
        <v>653</v>
      </c>
      <c r="B202" s="59" t="s">
        <v>354</v>
      </c>
      <c r="C202" s="60"/>
      <c r="D202" s="60"/>
      <c r="E202" s="55" t="s">
        <v>654</v>
      </c>
      <c r="F202" s="56"/>
      <c r="G202" s="56"/>
      <c r="H202" s="100">
        <v>8542.94</v>
      </c>
      <c r="I202" s="100">
        <v>1106.57</v>
      </c>
      <c r="J202" s="100">
        <v>0</v>
      </c>
      <c r="K202" s="100">
        <v>9649.51</v>
      </c>
      <c r="L202" s="100"/>
    </row>
    <row r="203" spans="1:12" x14ac:dyDescent="0.3">
      <c r="A203" s="54" t="s">
        <v>655</v>
      </c>
      <c r="B203" s="59" t="s">
        <v>354</v>
      </c>
      <c r="C203" s="60"/>
      <c r="D203" s="60"/>
      <c r="E203" s="60"/>
      <c r="F203" s="55" t="s">
        <v>589</v>
      </c>
      <c r="G203" s="56"/>
      <c r="H203" s="100">
        <v>8542.94</v>
      </c>
      <c r="I203" s="100">
        <v>1106.57</v>
      </c>
      <c r="J203" s="100">
        <v>0</v>
      </c>
      <c r="K203" s="100">
        <v>9649.51</v>
      </c>
      <c r="L203" s="100">
        <f>I203-J203</f>
        <v>1106.57</v>
      </c>
    </row>
    <row r="204" spans="1:12" x14ac:dyDescent="0.3">
      <c r="A204" s="61" t="s">
        <v>656</v>
      </c>
      <c r="B204" s="59" t="s">
        <v>354</v>
      </c>
      <c r="C204" s="60"/>
      <c r="D204" s="60"/>
      <c r="E204" s="60"/>
      <c r="F204" s="60"/>
      <c r="G204" s="62" t="s">
        <v>605</v>
      </c>
      <c r="H204" s="101">
        <v>40.98</v>
      </c>
      <c r="I204" s="101">
        <v>6.83</v>
      </c>
      <c r="J204" s="101">
        <v>0</v>
      </c>
      <c r="K204" s="101">
        <v>47.81</v>
      </c>
      <c r="L204" s="101"/>
    </row>
    <row r="205" spans="1:12" x14ac:dyDescent="0.3">
      <c r="A205" s="61" t="s">
        <v>657</v>
      </c>
      <c r="B205" s="59" t="s">
        <v>354</v>
      </c>
      <c r="C205" s="60"/>
      <c r="D205" s="60"/>
      <c r="E205" s="60"/>
      <c r="F205" s="60"/>
      <c r="G205" s="62" t="s">
        <v>636</v>
      </c>
      <c r="H205" s="101">
        <v>1740.64</v>
      </c>
      <c r="I205" s="101">
        <v>219.74</v>
      </c>
      <c r="J205" s="101">
        <v>0</v>
      </c>
      <c r="K205" s="101">
        <v>1960.38</v>
      </c>
      <c r="L205" s="101"/>
    </row>
    <row r="206" spans="1:12" x14ac:dyDescent="0.3">
      <c r="A206" s="61" t="s">
        <v>658</v>
      </c>
      <c r="B206" s="59" t="s">
        <v>354</v>
      </c>
      <c r="C206" s="60"/>
      <c r="D206" s="60"/>
      <c r="E206" s="60"/>
      <c r="F206" s="60"/>
      <c r="G206" s="62" t="s">
        <v>659</v>
      </c>
      <c r="H206" s="101">
        <v>6761.32</v>
      </c>
      <c r="I206" s="101">
        <v>880</v>
      </c>
      <c r="J206" s="101">
        <v>0</v>
      </c>
      <c r="K206" s="101">
        <v>7641.32</v>
      </c>
      <c r="L206" s="101"/>
    </row>
    <row r="207" spans="1:12" x14ac:dyDescent="0.3">
      <c r="L207" s="105"/>
    </row>
    <row r="208" spans="1:12" x14ac:dyDescent="0.3">
      <c r="A208" s="54" t="s">
        <v>660</v>
      </c>
      <c r="B208" s="59" t="s">
        <v>354</v>
      </c>
      <c r="C208" s="60"/>
      <c r="D208" s="60"/>
      <c r="E208" s="55" t="s">
        <v>661</v>
      </c>
      <c r="F208" s="56"/>
      <c r="G208" s="56"/>
      <c r="H208" s="100">
        <v>220773.37</v>
      </c>
      <c r="I208" s="100">
        <v>85535.56</v>
      </c>
      <c r="J208" s="100">
        <v>27693.54</v>
      </c>
      <c r="K208" s="100">
        <v>278615.39</v>
      </c>
      <c r="L208" s="100"/>
    </row>
    <row r="209" spans="1:12" x14ac:dyDescent="0.3">
      <c r="A209" s="54" t="s">
        <v>662</v>
      </c>
      <c r="B209" s="59" t="s">
        <v>354</v>
      </c>
      <c r="C209" s="60"/>
      <c r="D209" s="60"/>
      <c r="E209" s="60"/>
      <c r="F209" s="55" t="s">
        <v>611</v>
      </c>
      <c r="G209" s="56"/>
      <c r="H209" s="100">
        <v>220773.37</v>
      </c>
      <c r="I209" s="100">
        <v>85535.56</v>
      </c>
      <c r="J209" s="100">
        <v>27693.54</v>
      </c>
      <c r="K209" s="100">
        <v>278615.39</v>
      </c>
      <c r="L209" s="100">
        <f>I209-J209</f>
        <v>57842.02</v>
      </c>
    </row>
    <row r="210" spans="1:12" x14ac:dyDescent="0.3">
      <c r="A210" s="61" t="s">
        <v>663</v>
      </c>
      <c r="B210" s="59" t="s">
        <v>354</v>
      </c>
      <c r="C210" s="60"/>
      <c r="D210" s="60"/>
      <c r="E210" s="60"/>
      <c r="F210" s="60"/>
      <c r="G210" s="62" t="s">
        <v>591</v>
      </c>
      <c r="H210" s="101">
        <v>96176.61</v>
      </c>
      <c r="I210" s="101">
        <v>23631.13</v>
      </c>
      <c r="J210" s="101">
        <v>1.34</v>
      </c>
      <c r="K210" s="101">
        <v>119806.39999999999</v>
      </c>
      <c r="L210" s="101"/>
    </row>
    <row r="211" spans="1:12" x14ac:dyDescent="0.3">
      <c r="A211" s="61" t="s">
        <v>664</v>
      </c>
      <c r="B211" s="59" t="s">
        <v>354</v>
      </c>
      <c r="C211" s="60"/>
      <c r="D211" s="60"/>
      <c r="E211" s="60"/>
      <c r="F211" s="60"/>
      <c r="G211" s="62" t="s">
        <v>593</v>
      </c>
      <c r="H211" s="101">
        <v>5364.49</v>
      </c>
      <c r="I211" s="101">
        <v>19930.02</v>
      </c>
      <c r="J211" s="101">
        <v>15540.16</v>
      </c>
      <c r="K211" s="101">
        <v>9754.35</v>
      </c>
      <c r="L211" s="101"/>
    </row>
    <row r="212" spans="1:12" x14ac:dyDescent="0.3">
      <c r="A212" s="61" t="s">
        <v>665</v>
      </c>
      <c r="B212" s="59" t="s">
        <v>354</v>
      </c>
      <c r="C212" s="60"/>
      <c r="D212" s="60"/>
      <c r="E212" s="60"/>
      <c r="F212" s="60"/>
      <c r="G212" s="62" t="s">
        <v>595</v>
      </c>
      <c r="H212" s="101">
        <v>10468.5</v>
      </c>
      <c r="I212" s="101">
        <v>12519.63</v>
      </c>
      <c r="J212" s="101">
        <v>9657.0300000000007</v>
      </c>
      <c r="K212" s="101">
        <v>13331.1</v>
      </c>
      <c r="L212" s="101"/>
    </row>
    <row r="213" spans="1:12" x14ac:dyDescent="0.3">
      <c r="A213" s="61" t="s">
        <v>666</v>
      </c>
      <c r="B213" s="59" t="s">
        <v>354</v>
      </c>
      <c r="C213" s="60"/>
      <c r="D213" s="60"/>
      <c r="E213" s="60"/>
      <c r="F213" s="60"/>
      <c r="G213" s="62" t="s">
        <v>628</v>
      </c>
      <c r="H213" s="101">
        <v>3098.26</v>
      </c>
      <c r="I213" s="101">
        <v>334.6</v>
      </c>
      <c r="J213" s="101">
        <v>0</v>
      </c>
      <c r="K213" s="101">
        <v>3432.86</v>
      </c>
      <c r="L213" s="101"/>
    </row>
    <row r="214" spans="1:12" x14ac:dyDescent="0.3">
      <c r="A214" s="61" t="s">
        <v>667</v>
      </c>
      <c r="B214" s="59" t="s">
        <v>354</v>
      </c>
      <c r="C214" s="60"/>
      <c r="D214" s="60"/>
      <c r="E214" s="60"/>
      <c r="F214" s="60"/>
      <c r="G214" s="62" t="s">
        <v>597</v>
      </c>
      <c r="H214" s="101">
        <v>25986.85</v>
      </c>
      <c r="I214" s="101">
        <v>6357.14</v>
      </c>
      <c r="J214" s="101">
        <v>0</v>
      </c>
      <c r="K214" s="101">
        <v>32343.99</v>
      </c>
      <c r="L214" s="101"/>
    </row>
    <row r="215" spans="1:12" x14ac:dyDescent="0.3">
      <c r="A215" s="61" t="s">
        <v>668</v>
      </c>
      <c r="B215" s="59" t="s">
        <v>354</v>
      </c>
      <c r="C215" s="60"/>
      <c r="D215" s="60"/>
      <c r="E215" s="60"/>
      <c r="F215" s="60"/>
      <c r="G215" s="62" t="s">
        <v>599</v>
      </c>
      <c r="H215" s="101">
        <v>10036.09</v>
      </c>
      <c r="I215" s="101">
        <v>1944.79</v>
      </c>
      <c r="J215" s="101">
        <v>0</v>
      </c>
      <c r="K215" s="101">
        <v>11980.88</v>
      </c>
      <c r="L215" s="101"/>
    </row>
    <row r="216" spans="1:12" x14ac:dyDescent="0.3">
      <c r="A216" s="61" t="s">
        <v>669</v>
      </c>
      <c r="B216" s="59" t="s">
        <v>354</v>
      </c>
      <c r="C216" s="60"/>
      <c r="D216" s="60"/>
      <c r="E216" s="60"/>
      <c r="F216" s="60"/>
      <c r="G216" s="62" t="s">
        <v>601</v>
      </c>
      <c r="H216" s="101">
        <v>969.71</v>
      </c>
      <c r="I216" s="101">
        <v>237.21</v>
      </c>
      <c r="J216" s="101">
        <v>0</v>
      </c>
      <c r="K216" s="101">
        <v>1206.92</v>
      </c>
      <c r="L216" s="101"/>
    </row>
    <row r="217" spans="1:12" x14ac:dyDescent="0.3">
      <c r="A217" s="61" t="s">
        <v>670</v>
      </c>
      <c r="B217" s="59" t="s">
        <v>354</v>
      </c>
      <c r="C217" s="60"/>
      <c r="D217" s="60"/>
      <c r="E217" s="60"/>
      <c r="F217" s="60"/>
      <c r="G217" s="62" t="s">
        <v>603</v>
      </c>
      <c r="H217" s="101">
        <v>15684.5</v>
      </c>
      <c r="I217" s="101">
        <v>6333.71</v>
      </c>
      <c r="J217" s="101">
        <v>1600.49</v>
      </c>
      <c r="K217" s="101">
        <v>20417.72</v>
      </c>
      <c r="L217" s="101"/>
    </row>
    <row r="218" spans="1:12" x14ac:dyDescent="0.3">
      <c r="A218" s="61" t="s">
        <v>671</v>
      </c>
      <c r="B218" s="59" t="s">
        <v>354</v>
      </c>
      <c r="C218" s="60"/>
      <c r="D218" s="60"/>
      <c r="E218" s="60"/>
      <c r="F218" s="60"/>
      <c r="G218" s="62" t="s">
        <v>605</v>
      </c>
      <c r="H218" s="101">
        <v>888.04</v>
      </c>
      <c r="I218" s="101">
        <v>213.5</v>
      </c>
      <c r="J218" s="101">
        <v>0</v>
      </c>
      <c r="K218" s="101">
        <v>1101.54</v>
      </c>
      <c r="L218" s="101"/>
    </row>
    <row r="219" spans="1:12" x14ac:dyDescent="0.3">
      <c r="A219" s="61" t="s">
        <v>672</v>
      </c>
      <c r="B219" s="59" t="s">
        <v>354</v>
      </c>
      <c r="C219" s="60"/>
      <c r="D219" s="60"/>
      <c r="E219" s="60"/>
      <c r="F219" s="60"/>
      <c r="G219" s="62" t="s">
        <v>607</v>
      </c>
      <c r="H219" s="101">
        <v>35605.51</v>
      </c>
      <c r="I219" s="101">
        <v>9003.52</v>
      </c>
      <c r="J219" s="101">
        <v>0</v>
      </c>
      <c r="K219" s="101">
        <v>44609.03</v>
      </c>
      <c r="L219" s="101"/>
    </row>
    <row r="220" spans="1:12" x14ac:dyDescent="0.3">
      <c r="A220" s="61" t="s">
        <v>673</v>
      </c>
      <c r="B220" s="59" t="s">
        <v>354</v>
      </c>
      <c r="C220" s="60"/>
      <c r="D220" s="60"/>
      <c r="E220" s="60"/>
      <c r="F220" s="60"/>
      <c r="G220" s="62" t="s">
        <v>636</v>
      </c>
      <c r="H220" s="101">
        <v>16494.810000000001</v>
      </c>
      <c r="I220" s="101">
        <v>5030.3100000000004</v>
      </c>
      <c r="J220" s="101">
        <v>894.52</v>
      </c>
      <c r="K220" s="101">
        <v>20630.599999999999</v>
      </c>
      <c r="L220" s="101"/>
    </row>
    <row r="221" spans="1:12" x14ac:dyDescent="0.3">
      <c r="A221" s="65" t="s">
        <v>354</v>
      </c>
      <c r="B221" s="59" t="s">
        <v>354</v>
      </c>
      <c r="C221" s="60"/>
      <c r="D221" s="60"/>
      <c r="E221" s="60"/>
      <c r="F221" s="60"/>
      <c r="G221" s="66" t="s">
        <v>354</v>
      </c>
      <c r="H221" s="102"/>
      <c r="I221" s="102"/>
      <c r="J221" s="102"/>
      <c r="K221" s="102"/>
      <c r="L221" s="102"/>
    </row>
    <row r="222" spans="1:12" x14ac:dyDescent="0.3">
      <c r="A222" s="54" t="s">
        <v>675</v>
      </c>
      <c r="B222" s="59" t="s">
        <v>354</v>
      </c>
      <c r="C222" s="60"/>
      <c r="D222" s="55" t="s">
        <v>676</v>
      </c>
      <c r="E222" s="56"/>
      <c r="F222" s="56"/>
      <c r="G222" s="56"/>
      <c r="H222" s="100">
        <v>2848134.41</v>
      </c>
      <c r="I222" s="100">
        <v>491260.99</v>
      </c>
      <c r="J222" s="100">
        <v>9297.6</v>
      </c>
      <c r="K222" s="100">
        <v>3330097.8</v>
      </c>
      <c r="L222" s="100">
        <f>I222-J222</f>
        <v>481963.39</v>
      </c>
    </row>
    <row r="223" spans="1:12" x14ac:dyDescent="0.3">
      <c r="A223" s="54" t="s">
        <v>677</v>
      </c>
      <c r="B223" s="59" t="s">
        <v>354</v>
      </c>
      <c r="C223" s="60"/>
      <c r="D223" s="60"/>
      <c r="E223" s="55" t="s">
        <v>676</v>
      </c>
      <c r="F223" s="56"/>
      <c r="G223" s="56"/>
      <c r="H223" s="100">
        <v>2848134.41</v>
      </c>
      <c r="I223" s="100">
        <v>491260.99</v>
      </c>
      <c r="J223" s="100">
        <v>9297.6</v>
      </c>
      <c r="K223" s="100">
        <v>3330097.8</v>
      </c>
      <c r="L223" s="100"/>
    </row>
    <row r="224" spans="1:12" x14ac:dyDescent="0.3">
      <c r="A224" s="54" t="s">
        <v>678</v>
      </c>
      <c r="B224" s="59" t="s">
        <v>354</v>
      </c>
      <c r="C224" s="60"/>
      <c r="D224" s="60"/>
      <c r="E224" s="60"/>
      <c r="F224" s="55" t="s">
        <v>676</v>
      </c>
      <c r="G224" s="56"/>
      <c r="H224" s="100">
        <v>2848134.41</v>
      </c>
      <c r="I224" s="100">
        <v>491260.99</v>
      </c>
      <c r="J224" s="100">
        <v>9297.6</v>
      </c>
      <c r="K224" s="100">
        <v>3330097.8</v>
      </c>
      <c r="L224" s="100"/>
    </row>
    <row r="225" spans="1:13" x14ac:dyDescent="0.3">
      <c r="A225" s="61" t="s">
        <v>679</v>
      </c>
      <c r="B225" s="59" t="s">
        <v>354</v>
      </c>
      <c r="C225" s="60"/>
      <c r="D225" s="60"/>
      <c r="E225" s="60"/>
      <c r="F225" s="60"/>
      <c r="G225" s="62" t="s">
        <v>680</v>
      </c>
      <c r="H225" s="101">
        <v>100929.60000000001</v>
      </c>
      <c r="I225" s="101">
        <v>16821.599999999999</v>
      </c>
      <c r="J225" s="101">
        <v>0</v>
      </c>
      <c r="K225" s="101">
        <v>117751.2</v>
      </c>
      <c r="L225" s="101">
        <f t="shared" ref="L225:L233" si="0">I225-J225</f>
        <v>16821.599999999999</v>
      </c>
    </row>
    <row r="226" spans="1:13" x14ac:dyDescent="0.3">
      <c r="A226" s="61" t="s">
        <v>681</v>
      </c>
      <c r="B226" s="59" t="s">
        <v>354</v>
      </c>
      <c r="C226" s="60"/>
      <c r="D226" s="60"/>
      <c r="E226" s="60"/>
      <c r="F226" s="60"/>
      <c r="G226" s="62" t="s">
        <v>682</v>
      </c>
      <c r="H226" s="101">
        <v>35280</v>
      </c>
      <c r="I226" s="101">
        <v>5880</v>
      </c>
      <c r="J226" s="101">
        <v>0</v>
      </c>
      <c r="K226" s="101">
        <v>41160</v>
      </c>
      <c r="L226" s="101">
        <f t="shared" si="0"/>
        <v>5880</v>
      </c>
    </row>
    <row r="227" spans="1:13" x14ac:dyDescent="0.3">
      <c r="A227" s="61" t="s">
        <v>683</v>
      </c>
      <c r="B227" s="59" t="s">
        <v>354</v>
      </c>
      <c r="C227" s="60"/>
      <c r="D227" s="60"/>
      <c r="E227" s="60"/>
      <c r="F227" s="60"/>
      <c r="G227" s="62" t="s">
        <v>684</v>
      </c>
      <c r="H227" s="101">
        <v>8862.9699999999993</v>
      </c>
      <c r="I227" s="101">
        <v>0</v>
      </c>
      <c r="J227" s="101">
        <v>0</v>
      </c>
      <c r="K227" s="101">
        <v>8862.9699999999993</v>
      </c>
      <c r="L227" s="101">
        <f t="shared" si="0"/>
        <v>0</v>
      </c>
    </row>
    <row r="228" spans="1:13" x14ac:dyDescent="0.3">
      <c r="A228" s="61" t="s">
        <v>685</v>
      </c>
      <c r="B228" s="59" t="s">
        <v>354</v>
      </c>
      <c r="C228" s="60"/>
      <c r="D228" s="60"/>
      <c r="E228" s="60"/>
      <c r="F228" s="60"/>
      <c r="G228" s="62" t="s">
        <v>686</v>
      </c>
      <c r="H228" s="101">
        <v>17474.48</v>
      </c>
      <c r="I228" s="101">
        <v>2317.7399999999998</v>
      </c>
      <c r="J228" s="101">
        <v>0</v>
      </c>
      <c r="K228" s="101">
        <v>19792.22</v>
      </c>
      <c r="L228" s="101">
        <f t="shared" si="0"/>
        <v>2317.7399999999998</v>
      </c>
    </row>
    <row r="229" spans="1:13" x14ac:dyDescent="0.3">
      <c r="A229" s="61" t="s">
        <v>687</v>
      </c>
      <c r="B229" s="59" t="s">
        <v>354</v>
      </c>
      <c r="C229" s="60"/>
      <c r="D229" s="60"/>
      <c r="E229" s="60"/>
      <c r="F229" s="60"/>
      <c r="G229" s="62" t="s">
        <v>688</v>
      </c>
      <c r="H229" s="101">
        <v>987233.49</v>
      </c>
      <c r="I229" s="101">
        <v>164967.32</v>
      </c>
      <c r="J229" s="101">
        <v>9297.57</v>
      </c>
      <c r="K229" s="101">
        <v>1142903.24</v>
      </c>
      <c r="L229" s="101">
        <f t="shared" si="0"/>
        <v>155669.75</v>
      </c>
    </row>
    <row r="230" spans="1:13" x14ac:dyDescent="0.3">
      <c r="A230" s="61" t="s">
        <v>689</v>
      </c>
      <c r="B230" s="59" t="s">
        <v>354</v>
      </c>
      <c r="C230" s="60"/>
      <c r="D230" s="60"/>
      <c r="E230" s="60"/>
      <c r="F230" s="60"/>
      <c r="G230" s="62" t="s">
        <v>690</v>
      </c>
      <c r="H230" s="101">
        <v>22857.200000000001</v>
      </c>
      <c r="I230" s="101">
        <v>7188</v>
      </c>
      <c r="J230" s="101">
        <v>0</v>
      </c>
      <c r="K230" s="101">
        <v>30045.200000000001</v>
      </c>
      <c r="L230" s="101">
        <f t="shared" si="0"/>
        <v>7188</v>
      </c>
    </row>
    <row r="231" spans="1:13" x14ac:dyDescent="0.3">
      <c r="A231" s="61" t="s">
        <v>691</v>
      </c>
      <c r="B231" s="59" t="s">
        <v>354</v>
      </c>
      <c r="C231" s="60"/>
      <c r="D231" s="60"/>
      <c r="E231" s="60"/>
      <c r="F231" s="60"/>
      <c r="G231" s="62" t="s">
        <v>692</v>
      </c>
      <c r="H231" s="101">
        <v>1484275.45</v>
      </c>
      <c r="I231" s="101">
        <v>260261.16</v>
      </c>
      <c r="J231" s="101">
        <v>0</v>
      </c>
      <c r="K231" s="101">
        <v>1744536.61</v>
      </c>
      <c r="L231" s="101">
        <f t="shared" si="0"/>
        <v>260261.16</v>
      </c>
    </row>
    <row r="232" spans="1:13" x14ac:dyDescent="0.3">
      <c r="A232" s="61" t="s">
        <v>693</v>
      </c>
      <c r="B232" s="59" t="s">
        <v>354</v>
      </c>
      <c r="C232" s="60"/>
      <c r="D232" s="60"/>
      <c r="E232" s="60"/>
      <c r="F232" s="60"/>
      <c r="G232" s="62" t="s">
        <v>694</v>
      </c>
      <c r="H232" s="101">
        <v>101987.81</v>
      </c>
      <c r="I232" s="101">
        <v>18784.41</v>
      </c>
      <c r="J232" s="101">
        <v>0</v>
      </c>
      <c r="K232" s="101">
        <v>120772.22</v>
      </c>
      <c r="L232" s="101">
        <f t="shared" si="0"/>
        <v>18784.41</v>
      </c>
    </row>
    <row r="233" spans="1:13" x14ac:dyDescent="0.3">
      <c r="A233" s="61" t="s">
        <v>695</v>
      </c>
      <c r="B233" s="59" t="s">
        <v>354</v>
      </c>
      <c r="C233" s="60"/>
      <c r="D233" s="60"/>
      <c r="E233" s="60"/>
      <c r="F233" s="60"/>
      <c r="G233" s="62" t="s">
        <v>696</v>
      </c>
      <c r="H233" s="101">
        <v>89233.41</v>
      </c>
      <c r="I233" s="101">
        <v>15040.76</v>
      </c>
      <c r="J233" s="101">
        <v>0.03</v>
      </c>
      <c r="K233" s="101">
        <v>104274.14</v>
      </c>
      <c r="L233" s="101">
        <f t="shared" si="0"/>
        <v>15040.73</v>
      </c>
    </row>
    <row r="234" spans="1:13" x14ac:dyDescent="0.3">
      <c r="A234" s="65" t="s">
        <v>354</v>
      </c>
      <c r="B234" s="59" t="s">
        <v>354</v>
      </c>
      <c r="C234" s="60"/>
      <c r="D234" s="60"/>
      <c r="E234" s="60"/>
      <c r="F234" s="60"/>
      <c r="G234" s="66" t="s">
        <v>354</v>
      </c>
      <c r="H234" s="102"/>
      <c r="I234" s="102"/>
      <c r="J234" s="102"/>
      <c r="K234" s="102"/>
      <c r="L234" s="102"/>
    </row>
    <row r="235" spans="1:13" x14ac:dyDescent="0.3">
      <c r="A235" s="54" t="s">
        <v>697</v>
      </c>
      <c r="B235" s="58" t="s">
        <v>354</v>
      </c>
      <c r="C235" s="55" t="s">
        <v>698</v>
      </c>
      <c r="D235" s="56"/>
      <c r="E235" s="56"/>
      <c r="F235" s="56"/>
      <c r="G235" s="56"/>
      <c r="H235" s="100">
        <v>1229472.8600000001</v>
      </c>
      <c r="I235" s="100">
        <v>229267.95</v>
      </c>
      <c r="J235" s="100">
        <v>0.06</v>
      </c>
      <c r="K235" s="100">
        <v>1458740.75</v>
      </c>
      <c r="L235" s="100">
        <f>I235-J235</f>
        <v>229267.89</v>
      </c>
      <c r="M235" s="106"/>
    </row>
    <row r="236" spans="1:13" x14ac:dyDescent="0.3">
      <c r="A236" s="54" t="s">
        <v>699</v>
      </c>
      <c r="B236" s="59" t="s">
        <v>354</v>
      </c>
      <c r="C236" s="60"/>
      <c r="D236" s="55" t="s">
        <v>698</v>
      </c>
      <c r="E236" s="56"/>
      <c r="F236" s="56"/>
      <c r="G236" s="56"/>
      <c r="H236" s="100">
        <v>1229472.8600000001</v>
      </c>
      <c r="I236" s="100">
        <v>229267.95</v>
      </c>
      <c r="J236" s="100">
        <v>0.06</v>
      </c>
      <c r="K236" s="100">
        <v>1458740.75</v>
      </c>
      <c r="L236" s="100"/>
    </row>
    <row r="237" spans="1:13" x14ac:dyDescent="0.3">
      <c r="A237" s="54" t="s">
        <v>700</v>
      </c>
      <c r="B237" s="59" t="s">
        <v>354</v>
      </c>
      <c r="C237" s="60"/>
      <c r="D237" s="60"/>
      <c r="E237" s="55" t="s">
        <v>698</v>
      </c>
      <c r="F237" s="56"/>
      <c r="G237" s="56"/>
      <c r="H237" s="100">
        <v>1229472.8600000001</v>
      </c>
      <c r="I237" s="100">
        <v>229267.95</v>
      </c>
      <c r="J237" s="100">
        <v>0.06</v>
      </c>
      <c r="K237" s="100">
        <v>1458740.75</v>
      </c>
      <c r="L237" s="100"/>
    </row>
    <row r="238" spans="1:13" x14ac:dyDescent="0.3">
      <c r="A238" s="54" t="s">
        <v>701</v>
      </c>
      <c r="B238" s="59" t="s">
        <v>354</v>
      </c>
      <c r="C238" s="60"/>
      <c r="D238" s="60"/>
      <c r="E238" s="60"/>
      <c r="F238" s="55" t="s">
        <v>702</v>
      </c>
      <c r="G238" s="56"/>
      <c r="H238" s="100">
        <v>147609.47</v>
      </c>
      <c r="I238" s="100">
        <v>24806.82</v>
      </c>
      <c r="J238" s="100">
        <v>0.06</v>
      </c>
      <c r="K238" s="100">
        <v>172416.23</v>
      </c>
      <c r="L238" s="100">
        <f>I238-J238</f>
        <v>24806.76</v>
      </c>
    </row>
    <row r="239" spans="1:13" x14ac:dyDescent="0.3">
      <c r="A239" s="61" t="s">
        <v>703</v>
      </c>
      <c r="B239" s="59" t="s">
        <v>354</v>
      </c>
      <c r="C239" s="60"/>
      <c r="D239" s="60"/>
      <c r="E239" s="60"/>
      <c r="F239" s="60"/>
      <c r="G239" s="62" t="s">
        <v>704</v>
      </c>
      <c r="H239" s="101">
        <v>147609.47</v>
      </c>
      <c r="I239" s="101">
        <v>24806.82</v>
      </c>
      <c r="J239" s="101">
        <v>0.06</v>
      </c>
      <c r="K239" s="101">
        <v>172416.23</v>
      </c>
      <c r="L239" s="101"/>
    </row>
    <row r="240" spans="1:13" x14ac:dyDescent="0.3">
      <c r="A240" s="65" t="s">
        <v>354</v>
      </c>
      <c r="B240" s="59" t="s">
        <v>354</v>
      </c>
      <c r="C240" s="60"/>
      <c r="D240" s="60"/>
      <c r="E240" s="60"/>
      <c r="F240" s="60"/>
      <c r="G240" s="66" t="s">
        <v>354</v>
      </c>
      <c r="H240" s="102"/>
      <c r="I240" s="102"/>
      <c r="J240" s="102"/>
      <c r="K240" s="102"/>
      <c r="L240" s="102"/>
    </row>
    <row r="241" spans="1:12" x14ac:dyDescent="0.3">
      <c r="A241" s="54" t="s">
        <v>705</v>
      </c>
      <c r="B241" s="59" t="s">
        <v>354</v>
      </c>
      <c r="C241" s="60"/>
      <c r="D241" s="60"/>
      <c r="E241" s="60"/>
      <c r="F241" s="55" t="s">
        <v>706</v>
      </c>
      <c r="G241" s="56"/>
      <c r="H241" s="100">
        <v>571621.04</v>
      </c>
      <c r="I241" s="100">
        <v>83215.42</v>
      </c>
      <c r="J241" s="100">
        <v>0</v>
      </c>
      <c r="K241" s="100">
        <v>654836.46</v>
      </c>
      <c r="L241" s="100">
        <f t="shared" ref="L241:L245" si="1">I241-J241</f>
        <v>83215.42</v>
      </c>
    </row>
    <row r="242" spans="1:12" x14ac:dyDescent="0.3">
      <c r="A242" s="61" t="s">
        <v>707</v>
      </c>
      <c r="B242" s="59" t="s">
        <v>354</v>
      </c>
      <c r="C242" s="60"/>
      <c r="D242" s="60"/>
      <c r="E242" s="60"/>
      <c r="F242" s="60"/>
      <c r="G242" s="62" t="s">
        <v>708</v>
      </c>
      <c r="H242" s="101">
        <v>255027.21</v>
      </c>
      <c r="I242" s="101">
        <v>43185.39</v>
      </c>
      <c r="J242" s="101">
        <v>0</v>
      </c>
      <c r="K242" s="101">
        <v>298212.59999999998</v>
      </c>
      <c r="L242" s="101">
        <f t="shared" si="1"/>
        <v>43185.39</v>
      </c>
    </row>
    <row r="243" spans="1:12" x14ac:dyDescent="0.3">
      <c r="A243" s="61" t="s">
        <v>709</v>
      </c>
      <c r="B243" s="59" t="s">
        <v>354</v>
      </c>
      <c r="C243" s="60"/>
      <c r="D243" s="60"/>
      <c r="E243" s="60"/>
      <c r="F243" s="60"/>
      <c r="G243" s="62" t="s">
        <v>710</v>
      </c>
      <c r="H243" s="101">
        <v>167156.24</v>
      </c>
      <c r="I243" s="101">
        <v>16747.240000000002</v>
      </c>
      <c r="J243" s="101">
        <v>0</v>
      </c>
      <c r="K243" s="101">
        <v>183903.48</v>
      </c>
      <c r="L243" s="101">
        <f t="shared" si="1"/>
        <v>16747.240000000002</v>
      </c>
    </row>
    <row r="244" spans="1:12" x14ac:dyDescent="0.3">
      <c r="A244" s="61" t="s">
        <v>711</v>
      </c>
      <c r="B244" s="59" t="s">
        <v>354</v>
      </c>
      <c r="C244" s="60"/>
      <c r="D244" s="60"/>
      <c r="E244" s="60"/>
      <c r="F244" s="60"/>
      <c r="G244" s="62" t="s">
        <v>712</v>
      </c>
      <c r="H244" s="101">
        <v>105623.58</v>
      </c>
      <c r="I244" s="101">
        <v>16245.89</v>
      </c>
      <c r="J244" s="101">
        <v>0</v>
      </c>
      <c r="K244" s="101">
        <v>121869.47</v>
      </c>
      <c r="L244" s="101">
        <f t="shared" si="1"/>
        <v>16245.89</v>
      </c>
    </row>
    <row r="245" spans="1:12" x14ac:dyDescent="0.3">
      <c r="A245" s="61" t="s">
        <v>713</v>
      </c>
      <c r="B245" s="59" t="s">
        <v>354</v>
      </c>
      <c r="C245" s="60"/>
      <c r="D245" s="60"/>
      <c r="E245" s="60"/>
      <c r="F245" s="60"/>
      <c r="G245" s="62" t="s">
        <v>714</v>
      </c>
      <c r="H245" s="101">
        <v>43814.01</v>
      </c>
      <c r="I245" s="101">
        <v>7036.9</v>
      </c>
      <c r="J245" s="101">
        <v>0</v>
      </c>
      <c r="K245" s="101">
        <v>50850.91</v>
      </c>
      <c r="L245" s="101">
        <f t="shared" si="1"/>
        <v>7036.9</v>
      </c>
    </row>
    <row r="246" spans="1:12" x14ac:dyDescent="0.3">
      <c r="A246" s="65" t="s">
        <v>354</v>
      </c>
      <c r="B246" s="59" t="s">
        <v>354</v>
      </c>
      <c r="C246" s="60"/>
      <c r="D246" s="60"/>
      <c r="E246" s="60"/>
      <c r="F246" s="60"/>
      <c r="G246" s="66" t="s">
        <v>354</v>
      </c>
      <c r="H246" s="102"/>
      <c r="I246" s="102"/>
      <c r="J246" s="102"/>
      <c r="K246" s="102"/>
      <c r="L246" s="102"/>
    </row>
    <row r="247" spans="1:12" x14ac:dyDescent="0.3">
      <c r="A247" s="54" t="s">
        <v>715</v>
      </c>
      <c r="B247" s="59" t="s">
        <v>354</v>
      </c>
      <c r="C247" s="60"/>
      <c r="D247" s="60"/>
      <c r="E247" s="60"/>
      <c r="F247" s="55" t="s">
        <v>716</v>
      </c>
      <c r="G247" s="56"/>
      <c r="H247" s="100">
        <v>5740.79</v>
      </c>
      <c r="I247" s="100">
        <v>59</v>
      </c>
      <c r="J247" s="100">
        <v>0</v>
      </c>
      <c r="K247" s="100">
        <v>5799.79</v>
      </c>
      <c r="L247" s="100">
        <f>I247-J247</f>
        <v>59</v>
      </c>
    </row>
    <row r="248" spans="1:12" x14ac:dyDescent="0.3">
      <c r="A248" s="61" t="s">
        <v>717</v>
      </c>
      <c r="B248" s="59" t="s">
        <v>354</v>
      </c>
      <c r="C248" s="60"/>
      <c r="D248" s="60"/>
      <c r="E248" s="60"/>
      <c r="F248" s="60"/>
      <c r="G248" s="62" t="s">
        <v>718</v>
      </c>
      <c r="H248" s="101">
        <v>205.59</v>
      </c>
      <c r="I248" s="101">
        <v>59</v>
      </c>
      <c r="J248" s="101">
        <v>0</v>
      </c>
      <c r="K248" s="101">
        <v>264.58999999999997</v>
      </c>
      <c r="L248" s="101"/>
    </row>
    <row r="249" spans="1:12" x14ac:dyDescent="0.3">
      <c r="A249" s="61" t="s">
        <v>719</v>
      </c>
      <c r="B249" s="59" t="s">
        <v>354</v>
      </c>
      <c r="C249" s="60"/>
      <c r="D249" s="60"/>
      <c r="E249" s="60"/>
      <c r="F249" s="60"/>
      <c r="G249" s="62" t="s">
        <v>720</v>
      </c>
      <c r="H249" s="101">
        <v>5535.2</v>
      </c>
      <c r="I249" s="101">
        <v>0</v>
      </c>
      <c r="J249" s="101">
        <v>0</v>
      </c>
      <c r="K249" s="101">
        <v>5535.2</v>
      </c>
      <c r="L249" s="101"/>
    </row>
    <row r="250" spans="1:12" x14ac:dyDescent="0.3">
      <c r="A250" s="65" t="s">
        <v>354</v>
      </c>
      <c r="B250" s="59" t="s">
        <v>354</v>
      </c>
      <c r="C250" s="60"/>
      <c r="D250" s="60"/>
      <c r="E250" s="60"/>
      <c r="F250" s="60"/>
      <c r="G250" s="66" t="s">
        <v>354</v>
      </c>
      <c r="H250" s="102"/>
      <c r="I250" s="102"/>
      <c r="J250" s="102"/>
      <c r="K250" s="102"/>
      <c r="L250" s="102"/>
    </row>
    <row r="251" spans="1:12" x14ac:dyDescent="0.3">
      <c r="A251" s="54" t="s">
        <v>721</v>
      </c>
      <c r="B251" s="59" t="s">
        <v>354</v>
      </c>
      <c r="C251" s="60"/>
      <c r="D251" s="60"/>
      <c r="E251" s="60"/>
      <c r="F251" s="55" t="s">
        <v>722</v>
      </c>
      <c r="G251" s="56"/>
      <c r="H251" s="100">
        <v>3471.98</v>
      </c>
      <c r="I251" s="100">
        <v>1808.42</v>
      </c>
      <c r="J251" s="100">
        <v>0</v>
      </c>
      <c r="K251" s="100">
        <v>5280.4</v>
      </c>
      <c r="L251" s="100">
        <f>I251-J251</f>
        <v>1808.42</v>
      </c>
    </row>
    <row r="252" spans="1:12" x14ac:dyDescent="0.3">
      <c r="A252" s="61" t="s">
        <v>723</v>
      </c>
      <c r="B252" s="59" t="s">
        <v>354</v>
      </c>
      <c r="C252" s="60"/>
      <c r="D252" s="60"/>
      <c r="E252" s="60"/>
      <c r="F252" s="60"/>
      <c r="G252" s="62" t="s">
        <v>724</v>
      </c>
      <c r="H252" s="101">
        <v>0</v>
      </c>
      <c r="I252" s="101">
        <v>479.07</v>
      </c>
      <c r="J252" s="101">
        <v>0</v>
      </c>
      <c r="K252" s="101">
        <v>479.07</v>
      </c>
      <c r="L252" s="101"/>
    </row>
    <row r="253" spans="1:12" x14ac:dyDescent="0.3">
      <c r="A253" s="61" t="s">
        <v>727</v>
      </c>
      <c r="B253" s="59" t="s">
        <v>354</v>
      </c>
      <c r="C253" s="60"/>
      <c r="D253" s="60"/>
      <c r="E253" s="60"/>
      <c r="F253" s="60"/>
      <c r="G253" s="62" t="s">
        <v>728</v>
      </c>
      <c r="H253" s="101">
        <v>556.79999999999995</v>
      </c>
      <c r="I253" s="101">
        <v>1265.05</v>
      </c>
      <c r="J253" s="101">
        <v>0</v>
      </c>
      <c r="K253" s="101">
        <v>1821.85</v>
      </c>
      <c r="L253" s="101"/>
    </row>
    <row r="254" spans="1:12" x14ac:dyDescent="0.3">
      <c r="A254" s="61" t="s">
        <v>729</v>
      </c>
      <c r="B254" s="59" t="s">
        <v>354</v>
      </c>
      <c r="C254" s="60"/>
      <c r="D254" s="60"/>
      <c r="E254" s="60"/>
      <c r="F254" s="60"/>
      <c r="G254" s="62" t="s">
        <v>730</v>
      </c>
      <c r="H254" s="101">
        <v>2552.08</v>
      </c>
      <c r="I254" s="101">
        <v>0</v>
      </c>
      <c r="J254" s="101">
        <v>0</v>
      </c>
      <c r="K254" s="101">
        <v>2552.08</v>
      </c>
      <c r="L254" s="101"/>
    </row>
    <row r="255" spans="1:12" x14ac:dyDescent="0.3">
      <c r="A255" s="61" t="s">
        <v>731</v>
      </c>
      <c r="B255" s="59" t="s">
        <v>354</v>
      </c>
      <c r="C255" s="60"/>
      <c r="D255" s="60"/>
      <c r="E255" s="60"/>
      <c r="F255" s="60"/>
      <c r="G255" s="62" t="s">
        <v>732</v>
      </c>
      <c r="H255" s="101">
        <v>363.1</v>
      </c>
      <c r="I255" s="101">
        <v>64.3</v>
      </c>
      <c r="J255" s="101">
        <v>0</v>
      </c>
      <c r="K255" s="101">
        <v>427.4</v>
      </c>
      <c r="L255" s="101"/>
    </row>
    <row r="256" spans="1:12" x14ac:dyDescent="0.3">
      <c r="A256" s="65" t="s">
        <v>354</v>
      </c>
      <c r="B256" s="59" t="s">
        <v>354</v>
      </c>
      <c r="C256" s="60"/>
      <c r="D256" s="60"/>
      <c r="E256" s="60"/>
      <c r="F256" s="60"/>
      <c r="G256" s="66" t="s">
        <v>354</v>
      </c>
      <c r="H256" s="102"/>
      <c r="I256" s="102"/>
      <c r="J256" s="102"/>
      <c r="K256" s="102"/>
      <c r="L256" s="102"/>
    </row>
    <row r="257" spans="1:12" x14ac:dyDescent="0.3">
      <c r="A257" s="54" t="s">
        <v>733</v>
      </c>
      <c r="B257" s="59" t="s">
        <v>354</v>
      </c>
      <c r="C257" s="60"/>
      <c r="D257" s="60"/>
      <c r="E257" s="60"/>
      <c r="F257" s="55" t="s">
        <v>734</v>
      </c>
      <c r="G257" s="56"/>
      <c r="H257" s="100">
        <v>151900.29999999999</v>
      </c>
      <c r="I257" s="100">
        <v>29066.99</v>
      </c>
      <c r="J257" s="100">
        <v>0</v>
      </c>
      <c r="K257" s="100">
        <v>180967.29</v>
      </c>
      <c r="L257" s="100">
        <f>I257-J257</f>
        <v>29066.99</v>
      </c>
    </row>
    <row r="258" spans="1:12" x14ac:dyDescent="0.3">
      <c r="A258" s="61" t="s">
        <v>735</v>
      </c>
      <c r="B258" s="59" t="s">
        <v>354</v>
      </c>
      <c r="C258" s="60"/>
      <c r="D258" s="60"/>
      <c r="E258" s="60"/>
      <c r="F258" s="60"/>
      <c r="G258" s="62" t="s">
        <v>736</v>
      </c>
      <c r="H258" s="101">
        <v>82268.73</v>
      </c>
      <c r="I258" s="101">
        <v>16403.93</v>
      </c>
      <c r="J258" s="101">
        <v>0</v>
      </c>
      <c r="K258" s="101">
        <v>98672.66</v>
      </c>
      <c r="L258" s="101"/>
    </row>
    <row r="259" spans="1:12" x14ac:dyDescent="0.3">
      <c r="A259" s="61" t="s">
        <v>737</v>
      </c>
      <c r="B259" s="59" t="s">
        <v>354</v>
      </c>
      <c r="C259" s="60"/>
      <c r="D259" s="60"/>
      <c r="E259" s="60"/>
      <c r="F259" s="60"/>
      <c r="G259" s="62" t="s">
        <v>738</v>
      </c>
      <c r="H259" s="101">
        <v>30747.02</v>
      </c>
      <c r="I259" s="101">
        <v>7691.11</v>
      </c>
      <c r="J259" s="101">
        <v>0</v>
      </c>
      <c r="K259" s="101">
        <v>38438.129999999997</v>
      </c>
      <c r="L259" s="101"/>
    </row>
    <row r="260" spans="1:12" x14ac:dyDescent="0.3">
      <c r="A260" s="61" t="s">
        <v>739</v>
      </c>
      <c r="B260" s="59" t="s">
        <v>354</v>
      </c>
      <c r="C260" s="60"/>
      <c r="D260" s="60"/>
      <c r="E260" s="60"/>
      <c r="F260" s="60"/>
      <c r="G260" s="62" t="s">
        <v>740</v>
      </c>
      <c r="H260" s="101">
        <v>723.75</v>
      </c>
      <c r="I260" s="101">
        <v>0</v>
      </c>
      <c r="J260" s="101">
        <v>0</v>
      </c>
      <c r="K260" s="101">
        <v>723.75</v>
      </c>
      <c r="L260" s="101"/>
    </row>
    <row r="261" spans="1:12" x14ac:dyDescent="0.3">
      <c r="A261" s="61" t="s">
        <v>741</v>
      </c>
      <c r="B261" s="59" t="s">
        <v>354</v>
      </c>
      <c r="C261" s="60"/>
      <c r="D261" s="60"/>
      <c r="E261" s="60"/>
      <c r="F261" s="60"/>
      <c r="G261" s="62" t="s">
        <v>742</v>
      </c>
      <c r="H261" s="101">
        <v>38121</v>
      </c>
      <c r="I261" s="101">
        <v>4971.95</v>
      </c>
      <c r="J261" s="101">
        <v>0</v>
      </c>
      <c r="K261" s="101">
        <v>43092.95</v>
      </c>
      <c r="L261" s="101"/>
    </row>
    <row r="262" spans="1:12" x14ac:dyDescent="0.3">
      <c r="A262" s="61" t="s">
        <v>743</v>
      </c>
      <c r="B262" s="59" t="s">
        <v>354</v>
      </c>
      <c r="C262" s="60"/>
      <c r="D262" s="60"/>
      <c r="E262" s="60"/>
      <c r="F262" s="60"/>
      <c r="G262" s="62" t="s">
        <v>694</v>
      </c>
      <c r="H262" s="101">
        <v>39.799999999999997</v>
      </c>
      <c r="I262" s="101">
        <v>0</v>
      </c>
      <c r="J262" s="101">
        <v>0</v>
      </c>
      <c r="K262" s="101">
        <v>39.799999999999997</v>
      </c>
      <c r="L262" s="101"/>
    </row>
    <row r="263" spans="1:12" x14ac:dyDescent="0.3">
      <c r="A263" s="65" t="s">
        <v>354</v>
      </c>
      <c r="B263" s="59" t="s">
        <v>354</v>
      </c>
      <c r="C263" s="60"/>
      <c r="D263" s="60"/>
      <c r="E263" s="60"/>
      <c r="F263" s="60"/>
      <c r="G263" s="66" t="s">
        <v>354</v>
      </c>
      <c r="H263" s="102"/>
      <c r="I263" s="102"/>
      <c r="J263" s="102"/>
      <c r="K263" s="102"/>
      <c r="L263" s="102"/>
    </row>
    <row r="264" spans="1:12" x14ac:dyDescent="0.3">
      <c r="A264" s="54" t="s">
        <v>744</v>
      </c>
      <c r="B264" s="59" t="s">
        <v>354</v>
      </c>
      <c r="C264" s="60"/>
      <c r="D264" s="60"/>
      <c r="E264" s="60"/>
      <c r="F264" s="55" t="s">
        <v>745</v>
      </c>
      <c r="G264" s="56"/>
      <c r="H264" s="100">
        <v>230105.8</v>
      </c>
      <c r="I264" s="100">
        <v>72342.37</v>
      </c>
      <c r="J264" s="100">
        <v>0</v>
      </c>
      <c r="K264" s="100">
        <v>302448.17</v>
      </c>
      <c r="L264" s="100">
        <f>I264-J264</f>
        <v>72342.37</v>
      </c>
    </row>
    <row r="265" spans="1:12" x14ac:dyDescent="0.3">
      <c r="A265" s="61" t="s">
        <v>746</v>
      </c>
      <c r="B265" s="59" t="s">
        <v>354</v>
      </c>
      <c r="C265" s="60"/>
      <c r="D265" s="60"/>
      <c r="E265" s="60"/>
      <c r="F265" s="60"/>
      <c r="G265" s="62" t="s">
        <v>545</v>
      </c>
      <c r="H265" s="101">
        <v>34705.31</v>
      </c>
      <c r="I265" s="101">
        <v>10585.43</v>
      </c>
      <c r="J265" s="101">
        <v>0</v>
      </c>
      <c r="K265" s="101">
        <v>45290.74</v>
      </c>
      <c r="L265" s="101"/>
    </row>
    <row r="266" spans="1:12" x14ac:dyDescent="0.3">
      <c r="A266" s="61" t="s">
        <v>747</v>
      </c>
      <c r="B266" s="59" t="s">
        <v>354</v>
      </c>
      <c r="C266" s="60"/>
      <c r="D266" s="60"/>
      <c r="E266" s="60"/>
      <c r="F266" s="60"/>
      <c r="G266" s="62" t="s">
        <v>748</v>
      </c>
      <c r="H266" s="101">
        <v>11615.2</v>
      </c>
      <c r="I266" s="101">
        <v>2296.3000000000002</v>
      </c>
      <c r="J266" s="101">
        <v>0</v>
      </c>
      <c r="K266" s="101">
        <v>13911.5</v>
      </c>
      <c r="L266" s="101"/>
    </row>
    <row r="267" spans="1:12" x14ac:dyDescent="0.3">
      <c r="A267" s="61" t="s">
        <v>749</v>
      </c>
      <c r="B267" s="59" t="s">
        <v>354</v>
      </c>
      <c r="C267" s="60"/>
      <c r="D267" s="60"/>
      <c r="E267" s="60"/>
      <c r="F267" s="60"/>
      <c r="G267" s="62" t="s">
        <v>750</v>
      </c>
      <c r="H267" s="101">
        <v>183668.14</v>
      </c>
      <c r="I267" s="101">
        <v>59430.81</v>
      </c>
      <c r="J267" s="101">
        <v>0</v>
      </c>
      <c r="K267" s="101">
        <v>243098.95</v>
      </c>
      <c r="L267" s="101"/>
    </row>
    <row r="268" spans="1:12" x14ac:dyDescent="0.3">
      <c r="A268" s="61" t="s">
        <v>751</v>
      </c>
      <c r="B268" s="59" t="s">
        <v>354</v>
      </c>
      <c r="C268" s="60"/>
      <c r="D268" s="60"/>
      <c r="E268" s="60"/>
      <c r="F268" s="60"/>
      <c r="G268" s="62" t="s">
        <v>752</v>
      </c>
      <c r="H268" s="101">
        <v>117.15</v>
      </c>
      <c r="I268" s="101">
        <v>29.83</v>
      </c>
      <c r="J268" s="101">
        <v>0</v>
      </c>
      <c r="K268" s="101">
        <v>146.97999999999999</v>
      </c>
      <c r="L268" s="101"/>
    </row>
    <row r="269" spans="1:12" x14ac:dyDescent="0.3">
      <c r="A269" s="65" t="s">
        <v>354</v>
      </c>
      <c r="B269" s="59" t="s">
        <v>354</v>
      </c>
      <c r="C269" s="60"/>
      <c r="D269" s="60"/>
      <c r="E269" s="60"/>
      <c r="F269" s="60"/>
      <c r="G269" s="66" t="s">
        <v>354</v>
      </c>
      <c r="H269" s="102"/>
      <c r="I269" s="102"/>
      <c r="J269" s="102"/>
      <c r="K269" s="102"/>
      <c r="L269" s="102"/>
    </row>
    <row r="270" spans="1:12" x14ac:dyDescent="0.3">
      <c r="A270" s="54" t="s">
        <v>753</v>
      </c>
      <c r="B270" s="59" t="s">
        <v>354</v>
      </c>
      <c r="C270" s="60"/>
      <c r="D270" s="60"/>
      <c r="E270" s="60"/>
      <c r="F270" s="55" t="s">
        <v>754</v>
      </c>
      <c r="G270" s="56"/>
      <c r="H270" s="100">
        <v>99113.67</v>
      </c>
      <c r="I270" s="100">
        <v>14810.47</v>
      </c>
      <c r="J270" s="100">
        <v>0</v>
      </c>
      <c r="K270" s="100">
        <v>113924.14</v>
      </c>
      <c r="L270" s="100">
        <f>I270-J270</f>
        <v>14810.47</v>
      </c>
    </row>
    <row r="271" spans="1:12" x14ac:dyDescent="0.3">
      <c r="A271" s="61" t="s">
        <v>757</v>
      </c>
      <c r="B271" s="59" t="s">
        <v>354</v>
      </c>
      <c r="C271" s="60"/>
      <c r="D271" s="60"/>
      <c r="E271" s="60"/>
      <c r="F271" s="60"/>
      <c r="G271" s="62" t="s">
        <v>758</v>
      </c>
      <c r="H271" s="101">
        <v>124.01</v>
      </c>
      <c r="I271" s="101">
        <v>13.99</v>
      </c>
      <c r="J271" s="101">
        <v>0</v>
      </c>
      <c r="K271" s="101">
        <v>138</v>
      </c>
      <c r="L271" s="101"/>
    </row>
    <row r="272" spans="1:12" x14ac:dyDescent="0.3">
      <c r="A272" s="61" t="s">
        <v>759</v>
      </c>
      <c r="B272" s="59" t="s">
        <v>354</v>
      </c>
      <c r="C272" s="60"/>
      <c r="D272" s="60"/>
      <c r="E272" s="60"/>
      <c r="F272" s="60"/>
      <c r="G272" s="62" t="s">
        <v>760</v>
      </c>
      <c r="H272" s="101">
        <v>5082.3</v>
      </c>
      <c r="I272" s="101">
        <v>0</v>
      </c>
      <c r="J272" s="101">
        <v>0</v>
      </c>
      <c r="K272" s="101">
        <v>5082.3</v>
      </c>
      <c r="L272" s="101"/>
    </row>
    <row r="273" spans="1:12" x14ac:dyDescent="0.3">
      <c r="A273" s="61" t="s">
        <v>761</v>
      </c>
      <c r="B273" s="59" t="s">
        <v>354</v>
      </c>
      <c r="C273" s="60"/>
      <c r="D273" s="60"/>
      <c r="E273" s="60"/>
      <c r="F273" s="60"/>
      <c r="G273" s="62" t="s">
        <v>762</v>
      </c>
      <c r="H273" s="101">
        <v>581</v>
      </c>
      <c r="I273" s="101">
        <v>226</v>
      </c>
      <c r="J273" s="101">
        <v>0</v>
      </c>
      <c r="K273" s="101">
        <v>807</v>
      </c>
      <c r="L273" s="101"/>
    </row>
    <row r="274" spans="1:12" x14ac:dyDescent="0.3">
      <c r="A274" s="61" t="s">
        <v>763</v>
      </c>
      <c r="B274" s="59" t="s">
        <v>354</v>
      </c>
      <c r="C274" s="60"/>
      <c r="D274" s="60"/>
      <c r="E274" s="60"/>
      <c r="F274" s="60"/>
      <c r="G274" s="62" t="s">
        <v>764</v>
      </c>
      <c r="H274" s="101">
        <v>23096.799999999999</v>
      </c>
      <c r="I274" s="101">
        <v>0</v>
      </c>
      <c r="J274" s="101">
        <v>0</v>
      </c>
      <c r="K274" s="101">
        <v>23096.799999999999</v>
      </c>
      <c r="L274" s="101"/>
    </row>
    <row r="275" spans="1:12" x14ac:dyDescent="0.3">
      <c r="A275" s="61" t="s">
        <v>765</v>
      </c>
      <c r="B275" s="59" t="s">
        <v>354</v>
      </c>
      <c r="C275" s="60"/>
      <c r="D275" s="60"/>
      <c r="E275" s="60"/>
      <c r="F275" s="60"/>
      <c r="G275" s="62" t="s">
        <v>766</v>
      </c>
      <c r="H275" s="101">
        <v>10</v>
      </c>
      <c r="I275" s="101">
        <v>0</v>
      </c>
      <c r="J275" s="101">
        <v>0</v>
      </c>
      <c r="K275" s="101">
        <v>10</v>
      </c>
      <c r="L275" s="101"/>
    </row>
    <row r="276" spans="1:12" x14ac:dyDescent="0.3">
      <c r="A276" s="61" t="s">
        <v>767</v>
      </c>
      <c r="B276" s="59" t="s">
        <v>354</v>
      </c>
      <c r="C276" s="60"/>
      <c r="D276" s="60"/>
      <c r="E276" s="60"/>
      <c r="F276" s="60"/>
      <c r="G276" s="62" t="s">
        <v>768</v>
      </c>
      <c r="H276" s="101">
        <v>4081.27</v>
      </c>
      <c r="I276" s="101">
        <v>0</v>
      </c>
      <c r="J276" s="101">
        <v>0</v>
      </c>
      <c r="K276" s="101">
        <v>4081.27</v>
      </c>
      <c r="L276" s="101"/>
    </row>
    <row r="277" spans="1:12" x14ac:dyDescent="0.3">
      <c r="A277" s="61" t="s">
        <v>769</v>
      </c>
      <c r="B277" s="59" t="s">
        <v>354</v>
      </c>
      <c r="C277" s="60"/>
      <c r="D277" s="60"/>
      <c r="E277" s="60"/>
      <c r="F277" s="60"/>
      <c r="G277" s="62" t="s">
        <v>770</v>
      </c>
      <c r="H277" s="101">
        <v>559.79</v>
      </c>
      <c r="I277" s="101">
        <v>0</v>
      </c>
      <c r="J277" s="101">
        <v>0</v>
      </c>
      <c r="K277" s="101">
        <v>559.79</v>
      </c>
      <c r="L277" s="101"/>
    </row>
    <row r="278" spans="1:12" x14ac:dyDescent="0.3">
      <c r="A278" s="61" t="s">
        <v>771</v>
      </c>
      <c r="B278" s="59" t="s">
        <v>354</v>
      </c>
      <c r="C278" s="60"/>
      <c r="D278" s="60"/>
      <c r="E278" s="60"/>
      <c r="F278" s="60"/>
      <c r="G278" s="62" t="s">
        <v>772</v>
      </c>
      <c r="H278" s="101">
        <v>4741.8999999999996</v>
      </c>
      <c r="I278" s="101">
        <v>270.02</v>
      </c>
      <c r="J278" s="101">
        <v>0</v>
      </c>
      <c r="K278" s="101">
        <v>5011.92</v>
      </c>
      <c r="L278" s="101"/>
    </row>
    <row r="279" spans="1:12" x14ac:dyDescent="0.3">
      <c r="A279" s="61" t="s">
        <v>773</v>
      </c>
      <c r="B279" s="59" t="s">
        <v>354</v>
      </c>
      <c r="C279" s="60"/>
      <c r="D279" s="60"/>
      <c r="E279" s="60"/>
      <c r="F279" s="60"/>
      <c r="G279" s="62" t="s">
        <v>726</v>
      </c>
      <c r="H279" s="101">
        <v>1200</v>
      </c>
      <c r="I279" s="101">
        <v>0</v>
      </c>
      <c r="J279" s="101">
        <v>0</v>
      </c>
      <c r="K279" s="101">
        <v>1200</v>
      </c>
      <c r="L279" s="101"/>
    </row>
    <row r="280" spans="1:12" x14ac:dyDescent="0.3">
      <c r="A280" s="61" t="s">
        <v>774</v>
      </c>
      <c r="B280" s="59" t="s">
        <v>354</v>
      </c>
      <c r="C280" s="60"/>
      <c r="D280" s="60"/>
      <c r="E280" s="60"/>
      <c r="F280" s="60"/>
      <c r="G280" s="62" t="s">
        <v>775</v>
      </c>
      <c r="H280" s="101">
        <v>14269.42</v>
      </c>
      <c r="I280" s="101">
        <v>7020.75</v>
      </c>
      <c r="J280" s="101">
        <v>0</v>
      </c>
      <c r="K280" s="101">
        <v>21290.17</v>
      </c>
      <c r="L280" s="101"/>
    </row>
    <row r="281" spans="1:12" x14ac:dyDescent="0.3">
      <c r="A281" s="61" t="s">
        <v>776</v>
      </c>
      <c r="B281" s="59" t="s">
        <v>354</v>
      </c>
      <c r="C281" s="60"/>
      <c r="D281" s="60"/>
      <c r="E281" s="60"/>
      <c r="F281" s="60"/>
      <c r="G281" s="62" t="s">
        <v>777</v>
      </c>
      <c r="H281" s="101">
        <v>2863.2</v>
      </c>
      <c r="I281" s="101">
        <v>622.41999999999996</v>
      </c>
      <c r="J281" s="101">
        <v>0</v>
      </c>
      <c r="K281" s="101">
        <v>3485.62</v>
      </c>
      <c r="L281" s="101"/>
    </row>
    <row r="282" spans="1:12" x14ac:dyDescent="0.3">
      <c r="A282" s="61" t="s">
        <v>782</v>
      </c>
      <c r="B282" s="59" t="s">
        <v>354</v>
      </c>
      <c r="C282" s="60"/>
      <c r="D282" s="60"/>
      <c r="E282" s="60"/>
      <c r="F282" s="60"/>
      <c r="G282" s="62" t="s">
        <v>783</v>
      </c>
      <c r="H282" s="101">
        <v>17254.63</v>
      </c>
      <c r="I282" s="101">
        <v>3473.21</v>
      </c>
      <c r="J282" s="101">
        <v>0</v>
      </c>
      <c r="K282" s="101">
        <v>20727.84</v>
      </c>
      <c r="L282" s="101"/>
    </row>
    <row r="283" spans="1:12" x14ac:dyDescent="0.3">
      <c r="A283" s="61" t="s">
        <v>784</v>
      </c>
      <c r="B283" s="59" t="s">
        <v>354</v>
      </c>
      <c r="C283" s="60"/>
      <c r="D283" s="60"/>
      <c r="E283" s="60"/>
      <c r="F283" s="60"/>
      <c r="G283" s="62" t="s">
        <v>785</v>
      </c>
      <c r="H283" s="101">
        <v>25249.35</v>
      </c>
      <c r="I283" s="101">
        <v>3184.08</v>
      </c>
      <c r="J283" s="101">
        <v>0</v>
      </c>
      <c r="K283" s="101">
        <v>28433.43</v>
      </c>
      <c r="L283" s="101">
        <f>I283-J283</f>
        <v>3184.08</v>
      </c>
    </row>
    <row r="284" spans="1:12" x14ac:dyDescent="0.3">
      <c r="A284" s="65" t="s">
        <v>354</v>
      </c>
      <c r="B284" s="59" t="s">
        <v>354</v>
      </c>
      <c r="C284" s="60"/>
      <c r="D284" s="60"/>
      <c r="E284" s="60"/>
      <c r="F284" s="60"/>
      <c r="G284" s="66" t="s">
        <v>354</v>
      </c>
      <c r="H284" s="102"/>
      <c r="I284" s="102"/>
      <c r="J284" s="102"/>
      <c r="K284" s="102"/>
      <c r="L284" s="102"/>
    </row>
    <row r="285" spans="1:12" x14ac:dyDescent="0.3">
      <c r="A285" s="54" t="s">
        <v>786</v>
      </c>
      <c r="B285" s="59" t="s">
        <v>354</v>
      </c>
      <c r="C285" s="60"/>
      <c r="D285" s="60"/>
      <c r="E285" s="60"/>
      <c r="F285" s="55" t="s">
        <v>787</v>
      </c>
      <c r="G285" s="56"/>
      <c r="H285" s="100">
        <v>19909.810000000001</v>
      </c>
      <c r="I285" s="100">
        <v>3158.46</v>
      </c>
      <c r="J285" s="100">
        <v>0</v>
      </c>
      <c r="K285" s="100">
        <v>23068.27</v>
      </c>
      <c r="L285" s="100">
        <f>I285-J285</f>
        <v>3158.46</v>
      </c>
    </row>
    <row r="286" spans="1:12" x14ac:dyDescent="0.3">
      <c r="A286" s="61" t="s">
        <v>788</v>
      </c>
      <c r="B286" s="59" t="s">
        <v>354</v>
      </c>
      <c r="C286" s="60"/>
      <c r="D286" s="60"/>
      <c r="E286" s="60"/>
      <c r="F286" s="60"/>
      <c r="G286" s="62" t="s">
        <v>789</v>
      </c>
      <c r="H286" s="101">
        <v>17506.91</v>
      </c>
      <c r="I286" s="101">
        <v>3158.46</v>
      </c>
      <c r="J286" s="101">
        <v>0</v>
      </c>
      <c r="K286" s="101">
        <v>20665.37</v>
      </c>
      <c r="L286" s="101"/>
    </row>
    <row r="287" spans="1:12" x14ac:dyDescent="0.3">
      <c r="A287" s="61" t="s">
        <v>790</v>
      </c>
      <c r="B287" s="59" t="s">
        <v>354</v>
      </c>
      <c r="C287" s="60"/>
      <c r="D287" s="60"/>
      <c r="E287" s="60"/>
      <c r="F287" s="60"/>
      <c r="G287" s="62" t="s">
        <v>791</v>
      </c>
      <c r="H287" s="101">
        <v>2402.9</v>
      </c>
      <c r="I287" s="101">
        <v>0</v>
      </c>
      <c r="J287" s="101">
        <v>0</v>
      </c>
      <c r="K287" s="101">
        <v>2402.9</v>
      </c>
      <c r="L287" s="101"/>
    </row>
    <row r="288" spans="1:12" x14ac:dyDescent="0.3">
      <c r="A288" s="65" t="s">
        <v>354</v>
      </c>
      <c r="B288" s="59" t="s">
        <v>354</v>
      </c>
      <c r="C288" s="60"/>
      <c r="D288" s="60"/>
      <c r="E288" s="60"/>
      <c r="F288" s="60"/>
      <c r="G288" s="66" t="s">
        <v>354</v>
      </c>
      <c r="H288" s="102"/>
      <c r="I288" s="102"/>
      <c r="J288" s="102"/>
      <c r="K288" s="102"/>
      <c r="L288" s="102"/>
    </row>
    <row r="289" spans="1:12" x14ac:dyDescent="0.3">
      <c r="A289" s="54" t="s">
        <v>792</v>
      </c>
      <c r="B289" s="58" t="s">
        <v>354</v>
      </c>
      <c r="C289" s="55" t="s">
        <v>793</v>
      </c>
      <c r="D289" s="56"/>
      <c r="E289" s="56"/>
      <c r="F289" s="56"/>
      <c r="G289" s="56"/>
      <c r="H289" s="100">
        <v>813265.79</v>
      </c>
      <c r="I289" s="100">
        <v>120751.65</v>
      </c>
      <c r="J289" s="100">
        <v>0</v>
      </c>
      <c r="K289" s="100">
        <v>934017.44</v>
      </c>
      <c r="L289" s="100">
        <f>I289-J289</f>
        <v>120751.65</v>
      </c>
    </row>
    <row r="290" spans="1:12" x14ac:dyDescent="0.3">
      <c r="A290" s="54" t="s">
        <v>794</v>
      </c>
      <c r="B290" s="59" t="s">
        <v>354</v>
      </c>
      <c r="C290" s="60"/>
      <c r="D290" s="55" t="s">
        <v>793</v>
      </c>
      <c r="E290" s="56"/>
      <c r="F290" s="56"/>
      <c r="G290" s="56"/>
      <c r="H290" s="100">
        <v>813265.79</v>
      </c>
      <c r="I290" s="100">
        <v>120751.65</v>
      </c>
      <c r="J290" s="100">
        <v>0</v>
      </c>
      <c r="K290" s="100">
        <v>934017.44</v>
      </c>
      <c r="L290" s="100"/>
    </row>
    <row r="291" spans="1:12" x14ac:dyDescent="0.3">
      <c r="A291" s="54" t="s">
        <v>795</v>
      </c>
      <c r="B291" s="59" t="s">
        <v>354</v>
      </c>
      <c r="C291" s="60"/>
      <c r="D291" s="60"/>
      <c r="E291" s="55" t="s">
        <v>793</v>
      </c>
      <c r="F291" s="56"/>
      <c r="G291" s="56"/>
      <c r="H291" s="100">
        <v>813265.79</v>
      </c>
      <c r="I291" s="100">
        <v>120751.65</v>
      </c>
      <c r="J291" s="100">
        <v>0</v>
      </c>
      <c r="K291" s="100">
        <v>934017.44</v>
      </c>
      <c r="L291" s="100"/>
    </row>
    <row r="292" spans="1:12" x14ac:dyDescent="0.3">
      <c r="A292" s="54" t="s">
        <v>796</v>
      </c>
      <c r="B292" s="59" t="s">
        <v>354</v>
      </c>
      <c r="C292" s="60"/>
      <c r="D292" s="60"/>
      <c r="E292" s="60"/>
      <c r="F292" s="55" t="s">
        <v>797</v>
      </c>
      <c r="G292" s="56"/>
      <c r="H292" s="100">
        <v>381257.14</v>
      </c>
      <c r="I292" s="100">
        <v>71970.149999999994</v>
      </c>
      <c r="J292" s="100">
        <v>0</v>
      </c>
      <c r="K292" s="100">
        <v>453227.29</v>
      </c>
      <c r="L292" s="100">
        <f>I292-J292</f>
        <v>71970.149999999994</v>
      </c>
    </row>
    <row r="293" spans="1:12" x14ac:dyDescent="0.3">
      <c r="A293" s="61" t="s">
        <v>798</v>
      </c>
      <c r="B293" s="59" t="s">
        <v>354</v>
      </c>
      <c r="C293" s="60"/>
      <c r="D293" s="60"/>
      <c r="E293" s="60"/>
      <c r="F293" s="60"/>
      <c r="G293" s="62" t="s">
        <v>799</v>
      </c>
      <c r="H293" s="101">
        <v>35373.769999999997</v>
      </c>
      <c r="I293" s="101">
        <v>0</v>
      </c>
      <c r="J293" s="101">
        <v>0</v>
      </c>
      <c r="K293" s="101">
        <v>35373.769999999997</v>
      </c>
      <c r="L293" s="101"/>
    </row>
    <row r="294" spans="1:12" x14ac:dyDescent="0.3">
      <c r="A294" s="61" t="s">
        <v>800</v>
      </c>
      <c r="B294" s="59" t="s">
        <v>354</v>
      </c>
      <c r="C294" s="60"/>
      <c r="D294" s="60"/>
      <c r="E294" s="60"/>
      <c r="F294" s="60"/>
      <c r="G294" s="62" t="s">
        <v>801</v>
      </c>
      <c r="H294" s="101">
        <v>7350</v>
      </c>
      <c r="I294" s="101">
        <v>0</v>
      </c>
      <c r="J294" s="101">
        <v>0</v>
      </c>
      <c r="K294" s="101">
        <v>7350</v>
      </c>
      <c r="L294" s="101"/>
    </row>
    <row r="295" spans="1:12" x14ac:dyDescent="0.3">
      <c r="A295" s="61" t="s">
        <v>802</v>
      </c>
      <c r="B295" s="59" t="s">
        <v>354</v>
      </c>
      <c r="C295" s="60"/>
      <c r="D295" s="60"/>
      <c r="E295" s="60"/>
      <c r="F295" s="60"/>
      <c r="G295" s="62" t="s">
        <v>803</v>
      </c>
      <c r="H295" s="101">
        <v>853.03</v>
      </c>
      <c r="I295" s="101">
        <v>0</v>
      </c>
      <c r="J295" s="101">
        <v>0</v>
      </c>
      <c r="K295" s="101">
        <v>853.03</v>
      </c>
      <c r="L295" s="101"/>
    </row>
    <row r="296" spans="1:12" x14ac:dyDescent="0.3">
      <c r="A296" s="61" t="s">
        <v>804</v>
      </c>
      <c r="B296" s="59" t="s">
        <v>354</v>
      </c>
      <c r="C296" s="60"/>
      <c r="D296" s="60"/>
      <c r="E296" s="60"/>
      <c r="F296" s="60"/>
      <c r="G296" s="62" t="s">
        <v>805</v>
      </c>
      <c r="H296" s="101">
        <v>43656</v>
      </c>
      <c r="I296" s="101">
        <v>7276</v>
      </c>
      <c r="J296" s="101">
        <v>0</v>
      </c>
      <c r="K296" s="101">
        <v>50932</v>
      </c>
      <c r="L296" s="101"/>
    </row>
    <row r="297" spans="1:12" x14ac:dyDescent="0.3">
      <c r="A297" s="61" t="s">
        <v>806</v>
      </c>
      <c r="B297" s="59" t="s">
        <v>354</v>
      </c>
      <c r="C297" s="60"/>
      <c r="D297" s="60"/>
      <c r="E297" s="60"/>
      <c r="F297" s="60"/>
      <c r="G297" s="62" t="s">
        <v>807</v>
      </c>
      <c r="H297" s="101">
        <v>2823.17</v>
      </c>
      <c r="I297" s="101">
        <v>259.95</v>
      </c>
      <c r="J297" s="101">
        <v>0</v>
      </c>
      <c r="K297" s="101">
        <v>3083.12</v>
      </c>
      <c r="L297" s="101"/>
    </row>
    <row r="298" spans="1:12" x14ac:dyDescent="0.3">
      <c r="A298" s="61" t="s">
        <v>808</v>
      </c>
      <c r="B298" s="59" t="s">
        <v>354</v>
      </c>
      <c r="C298" s="60"/>
      <c r="D298" s="60"/>
      <c r="E298" s="60"/>
      <c r="F298" s="60"/>
      <c r="G298" s="62" t="s">
        <v>809</v>
      </c>
      <c r="H298" s="101">
        <v>37052.81</v>
      </c>
      <c r="I298" s="101">
        <v>5680.2</v>
      </c>
      <c r="J298" s="101">
        <v>0</v>
      </c>
      <c r="K298" s="101">
        <v>42733.01</v>
      </c>
      <c r="L298" s="101"/>
    </row>
    <row r="299" spans="1:12" x14ac:dyDescent="0.3">
      <c r="A299" s="61" t="s">
        <v>810</v>
      </c>
      <c r="B299" s="59" t="s">
        <v>354</v>
      </c>
      <c r="C299" s="60"/>
      <c r="D299" s="60"/>
      <c r="E299" s="60"/>
      <c r="F299" s="60"/>
      <c r="G299" s="62" t="s">
        <v>811</v>
      </c>
      <c r="H299" s="101">
        <v>252779.36</v>
      </c>
      <c r="I299" s="101">
        <v>51016</v>
      </c>
      <c r="J299" s="101">
        <v>0</v>
      </c>
      <c r="K299" s="101">
        <v>303795.36</v>
      </c>
      <c r="L299" s="101"/>
    </row>
    <row r="300" spans="1:12" x14ac:dyDescent="0.3">
      <c r="A300" s="61" t="s">
        <v>812</v>
      </c>
      <c r="B300" s="59" t="s">
        <v>354</v>
      </c>
      <c r="C300" s="60"/>
      <c r="D300" s="60"/>
      <c r="E300" s="60"/>
      <c r="F300" s="60"/>
      <c r="G300" s="62" t="s">
        <v>813</v>
      </c>
      <c r="H300" s="101">
        <v>1369</v>
      </c>
      <c r="I300" s="101">
        <v>7738</v>
      </c>
      <c r="J300" s="101">
        <v>0</v>
      </c>
      <c r="K300" s="101">
        <v>9107</v>
      </c>
      <c r="L300" s="101"/>
    </row>
    <row r="301" spans="1:12" x14ac:dyDescent="0.3">
      <c r="A301" s="65" t="s">
        <v>354</v>
      </c>
      <c r="B301" s="59" t="s">
        <v>354</v>
      </c>
      <c r="C301" s="60"/>
      <c r="D301" s="60"/>
      <c r="E301" s="60"/>
      <c r="F301" s="60"/>
      <c r="G301" s="66" t="s">
        <v>354</v>
      </c>
      <c r="H301" s="102"/>
      <c r="I301" s="102"/>
      <c r="J301" s="102"/>
      <c r="K301" s="102"/>
      <c r="L301" s="102"/>
    </row>
    <row r="302" spans="1:12" x14ac:dyDescent="0.3">
      <c r="A302" s="54" t="s">
        <v>814</v>
      </c>
      <c r="B302" s="59" t="s">
        <v>354</v>
      </c>
      <c r="C302" s="60"/>
      <c r="D302" s="60"/>
      <c r="E302" s="60"/>
      <c r="F302" s="55" t="s">
        <v>815</v>
      </c>
      <c r="G302" s="56"/>
      <c r="H302" s="100">
        <v>146674.01999999999</v>
      </c>
      <c r="I302" s="100">
        <v>27240.41</v>
      </c>
      <c r="J302" s="100">
        <v>0</v>
      </c>
      <c r="K302" s="100">
        <v>173914.43</v>
      </c>
      <c r="L302" s="100">
        <f>I302-J302</f>
        <v>27240.41</v>
      </c>
    </row>
    <row r="303" spans="1:12" x14ac:dyDescent="0.3">
      <c r="A303" s="61" t="s">
        <v>816</v>
      </c>
      <c r="B303" s="59" t="s">
        <v>354</v>
      </c>
      <c r="C303" s="60"/>
      <c r="D303" s="60"/>
      <c r="E303" s="60"/>
      <c r="F303" s="60"/>
      <c r="G303" s="62" t="s">
        <v>817</v>
      </c>
      <c r="H303" s="101">
        <v>146674.01999999999</v>
      </c>
      <c r="I303" s="101">
        <v>27240.41</v>
      </c>
      <c r="J303" s="101">
        <v>0</v>
      </c>
      <c r="K303" s="101">
        <v>173914.43</v>
      </c>
      <c r="L303" s="101"/>
    </row>
    <row r="304" spans="1:12" x14ac:dyDescent="0.3">
      <c r="A304" s="65" t="s">
        <v>354</v>
      </c>
      <c r="B304" s="59" t="s">
        <v>354</v>
      </c>
      <c r="C304" s="60"/>
      <c r="D304" s="60"/>
      <c r="E304" s="60"/>
      <c r="F304" s="60"/>
      <c r="G304" s="66" t="s">
        <v>354</v>
      </c>
      <c r="H304" s="102"/>
      <c r="I304" s="102"/>
      <c r="J304" s="102"/>
      <c r="K304" s="102"/>
      <c r="L304" s="102"/>
    </row>
    <row r="305" spans="1:12" x14ac:dyDescent="0.3">
      <c r="A305" s="54" t="s">
        <v>818</v>
      </c>
      <c r="B305" s="59" t="s">
        <v>354</v>
      </c>
      <c r="C305" s="60"/>
      <c r="D305" s="60"/>
      <c r="E305" s="60"/>
      <c r="F305" s="55" t="s">
        <v>819</v>
      </c>
      <c r="G305" s="56"/>
      <c r="H305" s="100">
        <v>27144.75</v>
      </c>
      <c r="I305" s="100">
        <v>4649.09</v>
      </c>
      <c r="J305" s="100">
        <v>0</v>
      </c>
      <c r="K305" s="100">
        <v>31793.84</v>
      </c>
      <c r="L305" s="100">
        <f>I305-J305</f>
        <v>4649.09</v>
      </c>
    </row>
    <row r="306" spans="1:12" x14ac:dyDescent="0.3">
      <c r="A306" s="61" t="s">
        <v>820</v>
      </c>
      <c r="B306" s="59" t="s">
        <v>354</v>
      </c>
      <c r="C306" s="60"/>
      <c r="D306" s="60"/>
      <c r="E306" s="60"/>
      <c r="F306" s="60"/>
      <c r="G306" s="62" t="s">
        <v>821</v>
      </c>
      <c r="H306" s="101">
        <v>27144.75</v>
      </c>
      <c r="I306" s="101">
        <v>4649.09</v>
      </c>
      <c r="J306" s="101">
        <v>0</v>
      </c>
      <c r="K306" s="101">
        <v>31793.84</v>
      </c>
      <c r="L306" s="101"/>
    </row>
    <row r="307" spans="1:12" x14ac:dyDescent="0.3">
      <c r="A307" s="65" t="s">
        <v>354</v>
      </c>
      <c r="B307" s="59" t="s">
        <v>354</v>
      </c>
      <c r="C307" s="60"/>
      <c r="D307" s="60"/>
      <c r="E307" s="60"/>
      <c r="F307" s="60"/>
      <c r="G307" s="66" t="s">
        <v>354</v>
      </c>
      <c r="H307" s="102"/>
      <c r="I307" s="102"/>
      <c r="J307" s="102"/>
      <c r="K307" s="102"/>
      <c r="L307" s="102"/>
    </row>
    <row r="308" spans="1:12" x14ac:dyDescent="0.3">
      <c r="A308" s="54" t="s">
        <v>826</v>
      </c>
      <c r="B308" s="59" t="s">
        <v>354</v>
      </c>
      <c r="C308" s="60"/>
      <c r="D308" s="60"/>
      <c r="E308" s="60"/>
      <c r="F308" s="55" t="s">
        <v>787</v>
      </c>
      <c r="G308" s="56"/>
      <c r="H308" s="100">
        <v>258189.88</v>
      </c>
      <c r="I308" s="100">
        <v>16892</v>
      </c>
      <c r="J308" s="100">
        <v>0</v>
      </c>
      <c r="K308" s="100">
        <v>275081.88</v>
      </c>
      <c r="L308" s="100">
        <f>I308-J308</f>
        <v>16892</v>
      </c>
    </row>
    <row r="309" spans="1:12" x14ac:dyDescent="0.3">
      <c r="A309" s="61" t="s">
        <v>830</v>
      </c>
      <c r="B309" s="59" t="s">
        <v>354</v>
      </c>
      <c r="C309" s="60"/>
      <c r="D309" s="60"/>
      <c r="E309" s="60"/>
      <c r="F309" s="60"/>
      <c r="G309" s="62" t="s">
        <v>831</v>
      </c>
      <c r="H309" s="101">
        <v>242721</v>
      </c>
      <c r="I309" s="101">
        <v>0</v>
      </c>
      <c r="J309" s="101">
        <v>0</v>
      </c>
      <c r="K309" s="101">
        <v>242721</v>
      </c>
      <c r="L309" s="101">
        <f>I309-J309</f>
        <v>0</v>
      </c>
    </row>
    <row r="310" spans="1:12" x14ac:dyDescent="0.3">
      <c r="A310" s="61" t="s">
        <v>832</v>
      </c>
      <c r="B310" s="59" t="s">
        <v>354</v>
      </c>
      <c r="C310" s="60"/>
      <c r="D310" s="60"/>
      <c r="E310" s="60"/>
      <c r="F310" s="60"/>
      <c r="G310" s="62" t="s">
        <v>791</v>
      </c>
      <c r="H310" s="101">
        <v>15468.88</v>
      </c>
      <c r="I310" s="101">
        <v>16892</v>
      </c>
      <c r="J310" s="101">
        <v>0</v>
      </c>
      <c r="K310" s="101">
        <v>32360.880000000001</v>
      </c>
      <c r="L310" s="101">
        <f>I310-J310</f>
        <v>16892</v>
      </c>
    </row>
    <row r="311" spans="1:12" x14ac:dyDescent="0.3">
      <c r="A311" s="65" t="s">
        <v>354</v>
      </c>
      <c r="B311" s="59" t="s">
        <v>354</v>
      </c>
      <c r="C311" s="60"/>
      <c r="D311" s="60"/>
      <c r="E311" s="60"/>
      <c r="F311" s="60"/>
      <c r="G311" s="66" t="s">
        <v>354</v>
      </c>
      <c r="H311" s="102"/>
      <c r="I311" s="102"/>
      <c r="J311" s="102"/>
      <c r="K311" s="102"/>
      <c r="L311" s="102"/>
    </row>
    <row r="312" spans="1:12" x14ac:dyDescent="0.3">
      <c r="A312" s="54" t="s">
        <v>833</v>
      </c>
      <c r="B312" s="58" t="s">
        <v>354</v>
      </c>
      <c r="C312" s="55" t="s">
        <v>834</v>
      </c>
      <c r="D312" s="56"/>
      <c r="E312" s="56"/>
      <c r="F312" s="56"/>
      <c r="G312" s="56"/>
      <c r="H312" s="100">
        <v>71830.720000000001</v>
      </c>
      <c r="I312" s="100">
        <v>68859.210000000006</v>
      </c>
      <c r="J312" s="100">
        <v>0.03</v>
      </c>
      <c r="K312" s="100">
        <v>140689.9</v>
      </c>
      <c r="L312" s="100"/>
    </row>
    <row r="313" spans="1:12" x14ac:dyDescent="0.3">
      <c r="A313" s="54" t="s">
        <v>835</v>
      </c>
      <c r="B313" s="59" t="s">
        <v>354</v>
      </c>
      <c r="C313" s="60"/>
      <c r="D313" s="55" t="s">
        <v>834</v>
      </c>
      <c r="E313" s="56"/>
      <c r="F313" s="56"/>
      <c r="G313" s="56"/>
      <c r="H313" s="100">
        <v>71830.720000000001</v>
      </c>
      <c r="I313" s="100">
        <v>68859.210000000006</v>
      </c>
      <c r="J313" s="100">
        <v>0.03</v>
      </c>
      <c r="K313" s="100">
        <v>140689.9</v>
      </c>
      <c r="L313" s="100"/>
    </row>
    <row r="314" spans="1:12" x14ac:dyDescent="0.3">
      <c r="A314" s="54" t="s">
        <v>836</v>
      </c>
      <c r="B314" s="59" t="s">
        <v>354</v>
      </c>
      <c r="C314" s="60"/>
      <c r="D314" s="60"/>
      <c r="E314" s="55" t="s">
        <v>837</v>
      </c>
      <c r="F314" s="56"/>
      <c r="G314" s="56"/>
      <c r="H314" s="100">
        <v>71830.720000000001</v>
      </c>
      <c r="I314" s="100">
        <v>68859.210000000006</v>
      </c>
      <c r="J314" s="100">
        <v>0.03</v>
      </c>
      <c r="K314" s="100">
        <v>140689.9</v>
      </c>
      <c r="L314" s="100"/>
    </row>
    <row r="315" spans="1:12" x14ac:dyDescent="0.3">
      <c r="A315" s="54" t="s">
        <v>838</v>
      </c>
      <c r="B315" s="59" t="s">
        <v>354</v>
      </c>
      <c r="C315" s="60"/>
      <c r="D315" s="60"/>
      <c r="E315" s="60"/>
      <c r="F315" s="55" t="s">
        <v>839</v>
      </c>
      <c r="G315" s="56"/>
      <c r="H315" s="100">
        <v>47142.92</v>
      </c>
      <c r="I315" s="100">
        <v>66080.800000000003</v>
      </c>
      <c r="J315" s="100">
        <v>0.01</v>
      </c>
      <c r="K315" s="100">
        <v>113223.71</v>
      </c>
      <c r="L315" s="100">
        <f>I315-J315</f>
        <v>66080.790000000008</v>
      </c>
    </row>
    <row r="316" spans="1:12" x14ac:dyDescent="0.3">
      <c r="A316" s="61" t="s">
        <v>840</v>
      </c>
      <c r="B316" s="59" t="s">
        <v>354</v>
      </c>
      <c r="C316" s="60"/>
      <c r="D316" s="60"/>
      <c r="E316" s="60"/>
      <c r="F316" s="60"/>
      <c r="G316" s="62" t="s">
        <v>841</v>
      </c>
      <c r="H316" s="101">
        <v>47142.92</v>
      </c>
      <c r="I316" s="101">
        <v>66080.800000000003</v>
      </c>
      <c r="J316" s="101">
        <v>0.01</v>
      </c>
      <c r="K316" s="101">
        <v>113223.71</v>
      </c>
      <c r="L316" s="101"/>
    </row>
    <row r="317" spans="1:12" x14ac:dyDescent="0.3">
      <c r="A317" s="65" t="s">
        <v>354</v>
      </c>
      <c r="B317" s="59" t="s">
        <v>354</v>
      </c>
      <c r="C317" s="60"/>
      <c r="D317" s="60"/>
      <c r="E317" s="60"/>
      <c r="F317" s="60"/>
      <c r="G317" s="66" t="s">
        <v>354</v>
      </c>
      <c r="H317" s="102"/>
      <c r="I317" s="102"/>
      <c r="J317" s="102"/>
      <c r="K317" s="102"/>
      <c r="L317" s="102"/>
    </row>
    <row r="318" spans="1:12" x14ac:dyDescent="0.3">
      <c r="A318" s="54" t="s">
        <v>842</v>
      </c>
      <c r="B318" s="59" t="s">
        <v>354</v>
      </c>
      <c r="C318" s="60"/>
      <c r="D318" s="60"/>
      <c r="E318" s="60"/>
      <c r="F318" s="55" t="s">
        <v>843</v>
      </c>
      <c r="G318" s="56"/>
      <c r="H318" s="100">
        <v>6600</v>
      </c>
      <c r="I318" s="100">
        <v>0</v>
      </c>
      <c r="J318" s="100">
        <v>0</v>
      </c>
      <c r="K318" s="100">
        <v>6600</v>
      </c>
      <c r="L318" s="100">
        <f>I318-J318</f>
        <v>0</v>
      </c>
    </row>
    <row r="319" spans="1:12" x14ac:dyDescent="0.3">
      <c r="A319" s="61" t="s">
        <v>844</v>
      </c>
      <c r="B319" s="59" t="s">
        <v>354</v>
      </c>
      <c r="C319" s="60"/>
      <c r="D319" s="60"/>
      <c r="E319" s="60"/>
      <c r="F319" s="60"/>
      <c r="G319" s="62" t="s">
        <v>845</v>
      </c>
      <c r="H319" s="101">
        <v>6600</v>
      </c>
      <c r="I319" s="101">
        <v>0</v>
      </c>
      <c r="J319" s="101">
        <v>0</v>
      </c>
      <c r="K319" s="101">
        <v>6600</v>
      </c>
      <c r="L319" s="101"/>
    </row>
    <row r="320" spans="1:12" x14ac:dyDescent="0.3">
      <c r="A320" s="65" t="s">
        <v>354</v>
      </c>
      <c r="B320" s="59" t="s">
        <v>354</v>
      </c>
      <c r="C320" s="60"/>
      <c r="D320" s="60"/>
      <c r="E320" s="60"/>
      <c r="F320" s="60"/>
      <c r="G320" s="66" t="s">
        <v>354</v>
      </c>
      <c r="H320" s="102"/>
      <c r="I320" s="102"/>
      <c r="J320" s="102"/>
      <c r="K320" s="102"/>
      <c r="L320" s="102"/>
    </row>
    <row r="321" spans="1:12" x14ac:dyDescent="0.3">
      <c r="A321" s="54" t="s">
        <v>846</v>
      </c>
      <c r="B321" s="59" t="s">
        <v>354</v>
      </c>
      <c r="C321" s="60"/>
      <c r="D321" s="60"/>
      <c r="E321" s="60"/>
      <c r="F321" s="55" t="s">
        <v>847</v>
      </c>
      <c r="G321" s="56"/>
      <c r="H321" s="100">
        <v>8424.43</v>
      </c>
      <c r="I321" s="100">
        <v>0</v>
      </c>
      <c r="J321" s="100">
        <v>0</v>
      </c>
      <c r="K321" s="100">
        <v>8424.43</v>
      </c>
      <c r="L321" s="100">
        <f>I321-J321</f>
        <v>0</v>
      </c>
    </row>
    <row r="322" spans="1:12" x14ac:dyDescent="0.3">
      <c r="A322" s="61" t="s">
        <v>848</v>
      </c>
      <c r="B322" s="59" t="s">
        <v>354</v>
      </c>
      <c r="C322" s="60"/>
      <c r="D322" s="60"/>
      <c r="E322" s="60"/>
      <c r="F322" s="60"/>
      <c r="G322" s="62" t="s">
        <v>849</v>
      </c>
      <c r="H322" s="101">
        <v>8424.43</v>
      </c>
      <c r="I322" s="101">
        <v>0</v>
      </c>
      <c r="J322" s="101">
        <v>0</v>
      </c>
      <c r="K322" s="101">
        <v>8424.43</v>
      </c>
      <c r="L322" s="101"/>
    </row>
    <row r="323" spans="1:12" x14ac:dyDescent="0.3">
      <c r="A323" s="65" t="s">
        <v>354</v>
      </c>
      <c r="B323" s="59" t="s">
        <v>354</v>
      </c>
      <c r="C323" s="60"/>
      <c r="D323" s="60"/>
      <c r="E323" s="60"/>
      <c r="F323" s="60"/>
      <c r="G323" s="66" t="s">
        <v>354</v>
      </c>
      <c r="H323" s="102"/>
      <c r="I323" s="102"/>
      <c r="J323" s="102"/>
      <c r="K323" s="102"/>
      <c r="L323" s="102"/>
    </row>
    <row r="324" spans="1:12" x14ac:dyDescent="0.3">
      <c r="A324" s="54" t="s">
        <v>850</v>
      </c>
      <c r="B324" s="59" t="s">
        <v>354</v>
      </c>
      <c r="C324" s="60"/>
      <c r="D324" s="60"/>
      <c r="E324" s="60"/>
      <c r="F324" s="55" t="s">
        <v>787</v>
      </c>
      <c r="G324" s="56"/>
      <c r="H324" s="100">
        <v>9663.3700000000008</v>
      </c>
      <c r="I324" s="100">
        <v>2778.41</v>
      </c>
      <c r="J324" s="100">
        <v>0.02</v>
      </c>
      <c r="K324" s="100">
        <v>12441.76</v>
      </c>
      <c r="L324" s="100">
        <f>I324-J324</f>
        <v>2778.39</v>
      </c>
    </row>
    <row r="325" spans="1:12" x14ac:dyDescent="0.3">
      <c r="A325" s="61" t="s">
        <v>851</v>
      </c>
      <c r="B325" s="59" t="s">
        <v>354</v>
      </c>
      <c r="C325" s="60"/>
      <c r="D325" s="60"/>
      <c r="E325" s="60"/>
      <c r="F325" s="60"/>
      <c r="G325" s="62" t="s">
        <v>791</v>
      </c>
      <c r="H325" s="101">
        <v>913</v>
      </c>
      <c r="I325" s="101">
        <v>1320</v>
      </c>
      <c r="J325" s="101">
        <v>0</v>
      </c>
      <c r="K325" s="101">
        <v>2233</v>
      </c>
      <c r="L325" s="101"/>
    </row>
    <row r="326" spans="1:12" x14ac:dyDescent="0.3">
      <c r="A326" s="61" t="s">
        <v>852</v>
      </c>
      <c r="B326" s="59" t="s">
        <v>354</v>
      </c>
      <c r="C326" s="60"/>
      <c r="D326" s="60"/>
      <c r="E326" s="60"/>
      <c r="F326" s="60"/>
      <c r="G326" s="62" t="s">
        <v>853</v>
      </c>
      <c r="H326" s="101">
        <v>8750.3700000000008</v>
      </c>
      <c r="I326" s="101">
        <v>1458.41</v>
      </c>
      <c r="J326" s="101">
        <v>0.02</v>
      </c>
      <c r="K326" s="101">
        <v>10208.76</v>
      </c>
      <c r="L326" s="101"/>
    </row>
    <row r="327" spans="1:12" x14ac:dyDescent="0.3">
      <c r="A327" s="54" t="s">
        <v>354</v>
      </c>
      <c r="B327" s="59" t="s">
        <v>354</v>
      </c>
      <c r="C327" s="60"/>
      <c r="D327" s="60"/>
      <c r="E327" s="55" t="s">
        <v>354</v>
      </c>
      <c r="F327" s="56"/>
      <c r="G327" s="56"/>
      <c r="H327" s="99"/>
      <c r="I327" s="99"/>
      <c r="J327" s="99"/>
      <c r="K327" s="99"/>
      <c r="L327" s="99"/>
    </row>
    <row r="328" spans="1:12" x14ac:dyDescent="0.3">
      <c r="A328" s="54" t="s">
        <v>854</v>
      </c>
      <c r="B328" s="58" t="s">
        <v>354</v>
      </c>
      <c r="C328" s="55" t="s">
        <v>855</v>
      </c>
      <c r="D328" s="56"/>
      <c r="E328" s="56"/>
      <c r="F328" s="56"/>
      <c r="G328" s="56"/>
      <c r="H328" s="100">
        <v>406664.88</v>
      </c>
      <c r="I328" s="100">
        <v>111772.97</v>
      </c>
      <c r="J328" s="100">
        <v>0</v>
      </c>
      <c r="K328" s="100">
        <v>518437.85</v>
      </c>
      <c r="L328" s="100"/>
    </row>
    <row r="329" spans="1:12" x14ac:dyDescent="0.3">
      <c r="A329" s="54" t="s">
        <v>856</v>
      </c>
      <c r="B329" s="59" t="s">
        <v>354</v>
      </c>
      <c r="C329" s="60"/>
      <c r="D329" s="55" t="s">
        <v>855</v>
      </c>
      <c r="E329" s="56"/>
      <c r="F329" s="56"/>
      <c r="G329" s="56"/>
      <c r="H329" s="100">
        <v>406664.88</v>
      </c>
      <c r="I329" s="100">
        <v>111772.97</v>
      </c>
      <c r="J329" s="100">
        <v>0</v>
      </c>
      <c r="K329" s="100">
        <v>518437.85</v>
      </c>
      <c r="L329" s="100"/>
    </row>
    <row r="330" spans="1:12" x14ac:dyDescent="0.3">
      <c r="A330" s="54" t="s">
        <v>857</v>
      </c>
      <c r="B330" s="59" t="s">
        <v>354</v>
      </c>
      <c r="C330" s="60"/>
      <c r="D330" s="60"/>
      <c r="E330" s="55" t="s">
        <v>855</v>
      </c>
      <c r="F330" s="56"/>
      <c r="G330" s="56"/>
      <c r="H330" s="100">
        <v>406664.88</v>
      </c>
      <c r="I330" s="100">
        <v>111772.97</v>
      </c>
      <c r="J330" s="100">
        <v>0</v>
      </c>
      <c r="K330" s="100">
        <v>518437.85</v>
      </c>
      <c r="L330" s="100"/>
    </row>
    <row r="331" spans="1:12" x14ac:dyDescent="0.3">
      <c r="A331" s="54" t="s">
        <v>858</v>
      </c>
      <c r="B331" s="59" t="s">
        <v>354</v>
      </c>
      <c r="C331" s="60"/>
      <c r="D331" s="60"/>
      <c r="E331" s="60"/>
      <c r="F331" s="55" t="s">
        <v>843</v>
      </c>
      <c r="G331" s="56"/>
      <c r="H331" s="100">
        <v>275956.93</v>
      </c>
      <c r="I331" s="100">
        <v>70133.22</v>
      </c>
      <c r="J331" s="100">
        <v>0</v>
      </c>
      <c r="K331" s="100">
        <v>346090.15</v>
      </c>
      <c r="L331" s="100">
        <f>I331-J331</f>
        <v>70133.22</v>
      </c>
    </row>
    <row r="332" spans="1:12" x14ac:dyDescent="0.3">
      <c r="A332" s="61" t="s">
        <v>859</v>
      </c>
      <c r="B332" s="59" t="s">
        <v>354</v>
      </c>
      <c r="C332" s="60"/>
      <c r="D332" s="60"/>
      <c r="E332" s="60"/>
      <c r="F332" s="60"/>
      <c r="G332" s="62" t="s">
        <v>860</v>
      </c>
      <c r="H332" s="101">
        <v>275956.93</v>
      </c>
      <c r="I332" s="101">
        <v>70133.22</v>
      </c>
      <c r="J332" s="101">
        <v>0</v>
      </c>
      <c r="K332" s="101">
        <v>346090.15</v>
      </c>
      <c r="L332" s="101"/>
    </row>
    <row r="333" spans="1:12" x14ac:dyDescent="0.3">
      <c r="A333" s="65" t="s">
        <v>354</v>
      </c>
      <c r="B333" s="59" t="s">
        <v>354</v>
      </c>
      <c r="C333" s="60"/>
      <c r="D333" s="60"/>
      <c r="E333" s="60"/>
      <c r="F333" s="60"/>
      <c r="G333" s="66" t="s">
        <v>354</v>
      </c>
      <c r="H333" s="102"/>
      <c r="I333" s="102"/>
      <c r="J333" s="102"/>
      <c r="K333" s="102"/>
      <c r="L333" s="102"/>
    </row>
    <row r="334" spans="1:12" x14ac:dyDescent="0.3">
      <c r="A334" s="54" t="s">
        <v>861</v>
      </c>
      <c r="B334" s="59" t="s">
        <v>354</v>
      </c>
      <c r="C334" s="60"/>
      <c r="D334" s="60"/>
      <c r="E334" s="60"/>
      <c r="F334" s="55" t="s">
        <v>862</v>
      </c>
      <c r="G334" s="56"/>
      <c r="H334" s="100">
        <v>85292.65</v>
      </c>
      <c r="I334" s="100">
        <v>40649.75</v>
      </c>
      <c r="J334" s="100">
        <v>0</v>
      </c>
      <c r="K334" s="100">
        <v>125942.39999999999</v>
      </c>
      <c r="L334" s="100">
        <f t="shared" ref="L334:L336" si="2">I334-J334</f>
        <v>40649.75</v>
      </c>
    </row>
    <row r="335" spans="1:12" x14ac:dyDescent="0.3">
      <c r="A335" s="61" t="s">
        <v>863</v>
      </c>
      <c r="B335" s="59" t="s">
        <v>354</v>
      </c>
      <c r="C335" s="60"/>
      <c r="D335" s="60"/>
      <c r="E335" s="60"/>
      <c r="F335" s="60"/>
      <c r="G335" s="62" t="s">
        <v>864</v>
      </c>
      <c r="H335" s="101">
        <v>45434.26</v>
      </c>
      <c r="I335" s="101">
        <v>27318.98</v>
      </c>
      <c r="J335" s="101">
        <v>0</v>
      </c>
      <c r="K335" s="101">
        <v>72753.240000000005</v>
      </c>
      <c r="L335" s="101">
        <f t="shared" si="2"/>
        <v>27318.98</v>
      </c>
    </row>
    <row r="336" spans="1:12" x14ac:dyDescent="0.3">
      <c r="A336" s="61" t="s">
        <v>865</v>
      </c>
      <c r="B336" s="59" t="s">
        <v>354</v>
      </c>
      <c r="C336" s="60"/>
      <c r="D336" s="60"/>
      <c r="E336" s="60"/>
      <c r="F336" s="60"/>
      <c r="G336" s="62" t="s">
        <v>866</v>
      </c>
      <c r="H336" s="101">
        <v>39858.39</v>
      </c>
      <c r="I336" s="101">
        <v>13330.77</v>
      </c>
      <c r="J336" s="101">
        <v>0</v>
      </c>
      <c r="K336" s="101">
        <v>53189.16</v>
      </c>
      <c r="L336" s="101">
        <f t="shared" si="2"/>
        <v>13330.77</v>
      </c>
    </row>
    <row r="337" spans="1:12" x14ac:dyDescent="0.3">
      <c r="A337" s="65" t="s">
        <v>354</v>
      </c>
      <c r="B337" s="59" t="s">
        <v>354</v>
      </c>
      <c r="C337" s="60"/>
      <c r="D337" s="60"/>
      <c r="E337" s="60"/>
      <c r="F337" s="60"/>
      <c r="G337" s="66" t="s">
        <v>354</v>
      </c>
      <c r="H337" s="102"/>
      <c r="I337" s="102"/>
      <c r="J337" s="102"/>
      <c r="K337" s="102"/>
      <c r="L337" s="102"/>
    </row>
    <row r="338" spans="1:12" x14ac:dyDescent="0.3">
      <c r="A338" s="54" t="s">
        <v>867</v>
      </c>
      <c r="B338" s="59" t="s">
        <v>354</v>
      </c>
      <c r="C338" s="60"/>
      <c r="D338" s="60"/>
      <c r="E338" s="60"/>
      <c r="F338" s="55" t="s">
        <v>787</v>
      </c>
      <c r="G338" s="56"/>
      <c r="H338" s="100">
        <v>45415.3</v>
      </c>
      <c r="I338" s="100">
        <v>990</v>
      </c>
      <c r="J338" s="100">
        <v>0</v>
      </c>
      <c r="K338" s="100">
        <v>46405.3</v>
      </c>
      <c r="L338" s="100">
        <f>I338-J338</f>
        <v>990</v>
      </c>
    </row>
    <row r="339" spans="1:12" x14ac:dyDescent="0.3">
      <c r="A339" s="61" t="s">
        <v>868</v>
      </c>
      <c r="B339" s="59" t="s">
        <v>354</v>
      </c>
      <c r="C339" s="60"/>
      <c r="D339" s="60"/>
      <c r="E339" s="60"/>
      <c r="F339" s="60"/>
      <c r="G339" s="62" t="s">
        <v>789</v>
      </c>
      <c r="H339" s="101">
        <v>37765</v>
      </c>
      <c r="I339" s="101">
        <v>0</v>
      </c>
      <c r="J339" s="101">
        <v>0</v>
      </c>
      <c r="K339" s="101">
        <v>37765</v>
      </c>
      <c r="L339" s="101"/>
    </row>
    <row r="340" spans="1:12" x14ac:dyDescent="0.3">
      <c r="A340" s="61" t="s">
        <v>869</v>
      </c>
      <c r="B340" s="59" t="s">
        <v>354</v>
      </c>
      <c r="C340" s="60"/>
      <c r="D340" s="60"/>
      <c r="E340" s="60"/>
      <c r="F340" s="60"/>
      <c r="G340" s="62" t="s">
        <v>791</v>
      </c>
      <c r="H340" s="101">
        <v>7650.3</v>
      </c>
      <c r="I340" s="101">
        <v>990</v>
      </c>
      <c r="J340" s="101">
        <v>0</v>
      </c>
      <c r="K340" s="101">
        <v>8640.2999999999993</v>
      </c>
      <c r="L340" s="101"/>
    </row>
    <row r="341" spans="1:12" x14ac:dyDescent="0.3">
      <c r="A341" s="65" t="s">
        <v>354</v>
      </c>
      <c r="B341" s="59" t="s">
        <v>354</v>
      </c>
      <c r="C341" s="60"/>
      <c r="D341" s="60"/>
      <c r="E341" s="60"/>
      <c r="F341" s="60"/>
      <c r="G341" s="66" t="s">
        <v>354</v>
      </c>
      <c r="H341" s="102"/>
      <c r="I341" s="102"/>
      <c r="J341" s="102"/>
      <c r="K341" s="102"/>
      <c r="L341" s="102"/>
    </row>
    <row r="342" spans="1:12" x14ac:dyDescent="0.3">
      <c r="A342" s="54" t="s">
        <v>870</v>
      </c>
      <c r="B342" s="58" t="s">
        <v>354</v>
      </c>
      <c r="C342" s="55" t="s">
        <v>871</v>
      </c>
      <c r="D342" s="56"/>
      <c r="E342" s="56"/>
      <c r="F342" s="56"/>
      <c r="G342" s="56"/>
      <c r="H342" s="100">
        <v>679497.33</v>
      </c>
      <c r="I342" s="100">
        <v>232802.13</v>
      </c>
      <c r="J342" s="100">
        <v>0</v>
      </c>
      <c r="K342" s="100">
        <v>912299.46</v>
      </c>
      <c r="L342" s="100"/>
    </row>
    <row r="343" spans="1:12" x14ac:dyDescent="0.3">
      <c r="A343" s="54" t="s">
        <v>872</v>
      </c>
      <c r="B343" s="59" t="s">
        <v>354</v>
      </c>
      <c r="C343" s="60"/>
      <c r="D343" s="55" t="s">
        <v>871</v>
      </c>
      <c r="E343" s="56"/>
      <c r="F343" s="56"/>
      <c r="G343" s="56"/>
      <c r="H343" s="100">
        <v>679497.33</v>
      </c>
      <c r="I343" s="100">
        <v>232802.13</v>
      </c>
      <c r="J343" s="100">
        <v>0</v>
      </c>
      <c r="K343" s="100">
        <v>912299.46</v>
      </c>
      <c r="L343" s="100"/>
    </row>
    <row r="344" spans="1:12" x14ac:dyDescent="0.3">
      <c r="A344" s="54" t="s">
        <v>873</v>
      </c>
      <c r="B344" s="59" t="s">
        <v>354</v>
      </c>
      <c r="C344" s="60"/>
      <c r="D344" s="60"/>
      <c r="E344" s="55" t="s">
        <v>871</v>
      </c>
      <c r="F344" s="56"/>
      <c r="G344" s="56"/>
      <c r="H344" s="100">
        <v>679497.33</v>
      </c>
      <c r="I344" s="100">
        <v>232802.13</v>
      </c>
      <c r="J344" s="100">
        <v>0</v>
      </c>
      <c r="K344" s="100">
        <v>912299.46</v>
      </c>
      <c r="L344" s="100"/>
    </row>
    <row r="345" spans="1:12" x14ac:dyDescent="0.3">
      <c r="A345" s="54" t="s">
        <v>874</v>
      </c>
      <c r="B345" s="59" t="s">
        <v>354</v>
      </c>
      <c r="C345" s="60"/>
      <c r="D345" s="60"/>
      <c r="E345" s="60"/>
      <c r="F345" s="55" t="s">
        <v>875</v>
      </c>
      <c r="G345" s="56"/>
      <c r="H345" s="100">
        <v>44692.4</v>
      </c>
      <c r="I345" s="100">
        <v>27242.43</v>
      </c>
      <c r="J345" s="100">
        <v>0</v>
      </c>
      <c r="K345" s="100">
        <v>71934.83</v>
      </c>
      <c r="L345" s="100">
        <f>I345-J345</f>
        <v>27242.43</v>
      </c>
    </row>
    <row r="346" spans="1:12" x14ac:dyDescent="0.3">
      <c r="A346" s="61" t="s">
        <v>876</v>
      </c>
      <c r="B346" s="59" t="s">
        <v>354</v>
      </c>
      <c r="C346" s="60"/>
      <c r="D346" s="60"/>
      <c r="E346" s="60"/>
      <c r="F346" s="60"/>
      <c r="G346" s="62" t="s">
        <v>875</v>
      </c>
      <c r="H346" s="101">
        <v>44692.4</v>
      </c>
      <c r="I346" s="101">
        <v>27242.43</v>
      </c>
      <c r="J346" s="101">
        <v>0</v>
      </c>
      <c r="K346" s="101">
        <v>71934.83</v>
      </c>
      <c r="L346" s="101"/>
    </row>
    <row r="347" spans="1:12" x14ac:dyDescent="0.3">
      <c r="A347" s="65" t="s">
        <v>354</v>
      </c>
      <c r="B347" s="59" t="s">
        <v>354</v>
      </c>
      <c r="C347" s="60"/>
      <c r="D347" s="60"/>
      <c r="E347" s="60"/>
      <c r="F347" s="60"/>
      <c r="G347" s="66" t="s">
        <v>354</v>
      </c>
      <c r="H347" s="102"/>
      <c r="I347" s="102"/>
      <c r="J347" s="102"/>
      <c r="K347" s="102"/>
      <c r="L347" s="102"/>
    </row>
    <row r="348" spans="1:12" x14ac:dyDescent="0.3">
      <c r="A348" s="54" t="s">
        <v>877</v>
      </c>
      <c r="B348" s="59" t="s">
        <v>354</v>
      </c>
      <c r="C348" s="60"/>
      <c r="D348" s="60"/>
      <c r="E348" s="60"/>
      <c r="F348" s="55" t="s">
        <v>878</v>
      </c>
      <c r="G348" s="56"/>
      <c r="H348" s="100">
        <v>42928</v>
      </c>
      <c r="I348" s="100">
        <v>5000</v>
      </c>
      <c r="J348" s="100">
        <v>0</v>
      </c>
      <c r="K348" s="100">
        <v>47928</v>
      </c>
      <c r="L348" s="100">
        <f>I348-J348</f>
        <v>5000</v>
      </c>
    </row>
    <row r="349" spans="1:12" x14ac:dyDescent="0.3">
      <c r="A349" s="61" t="s">
        <v>879</v>
      </c>
      <c r="B349" s="59" t="s">
        <v>354</v>
      </c>
      <c r="C349" s="60"/>
      <c r="D349" s="60"/>
      <c r="E349" s="60"/>
      <c r="F349" s="60"/>
      <c r="G349" s="62" t="s">
        <v>880</v>
      </c>
      <c r="H349" s="101">
        <v>39280</v>
      </c>
      <c r="I349" s="101">
        <v>5000</v>
      </c>
      <c r="J349" s="101">
        <v>0</v>
      </c>
      <c r="K349" s="101">
        <v>44280</v>
      </c>
      <c r="L349" s="101"/>
    </row>
    <row r="350" spans="1:12" x14ac:dyDescent="0.3">
      <c r="A350" s="61" t="s">
        <v>881</v>
      </c>
      <c r="B350" s="59" t="s">
        <v>354</v>
      </c>
      <c r="C350" s="60"/>
      <c r="D350" s="60"/>
      <c r="E350" s="60"/>
      <c r="F350" s="60"/>
      <c r="G350" s="62" t="s">
        <v>882</v>
      </c>
      <c r="H350" s="101">
        <v>3648</v>
      </c>
      <c r="I350" s="101">
        <v>0</v>
      </c>
      <c r="J350" s="101">
        <v>0</v>
      </c>
      <c r="K350" s="101">
        <v>3648</v>
      </c>
      <c r="L350" s="101"/>
    </row>
    <row r="351" spans="1:12" x14ac:dyDescent="0.3">
      <c r="A351" s="65" t="s">
        <v>354</v>
      </c>
      <c r="B351" s="59" t="s">
        <v>354</v>
      </c>
      <c r="C351" s="60"/>
      <c r="D351" s="60"/>
      <c r="E351" s="60"/>
      <c r="F351" s="60"/>
      <c r="G351" s="66" t="s">
        <v>354</v>
      </c>
      <c r="H351" s="102"/>
      <c r="I351" s="102"/>
      <c r="J351" s="102"/>
      <c r="K351" s="102"/>
      <c r="L351" s="102"/>
    </row>
    <row r="352" spans="1:12" x14ac:dyDescent="0.3">
      <c r="A352" s="54" t="s">
        <v>883</v>
      </c>
      <c r="B352" s="59" t="s">
        <v>354</v>
      </c>
      <c r="C352" s="60"/>
      <c r="D352" s="60"/>
      <c r="E352" s="60"/>
      <c r="F352" s="55" t="s">
        <v>884</v>
      </c>
      <c r="G352" s="56"/>
      <c r="H352" s="100">
        <v>1056</v>
      </c>
      <c r="I352" s="100">
        <v>0</v>
      </c>
      <c r="J352" s="100">
        <v>0</v>
      </c>
      <c r="K352" s="100">
        <v>1056</v>
      </c>
      <c r="L352" s="100">
        <f>I352-J352</f>
        <v>0</v>
      </c>
    </row>
    <row r="353" spans="1:12" x14ac:dyDescent="0.3">
      <c r="A353" s="61" t="s">
        <v>885</v>
      </c>
      <c r="B353" s="59" t="s">
        <v>354</v>
      </c>
      <c r="C353" s="60"/>
      <c r="D353" s="60"/>
      <c r="E353" s="60"/>
      <c r="F353" s="60"/>
      <c r="G353" s="62" t="s">
        <v>886</v>
      </c>
      <c r="H353" s="101">
        <v>1056</v>
      </c>
      <c r="I353" s="101">
        <v>0</v>
      </c>
      <c r="J353" s="101">
        <v>0</v>
      </c>
      <c r="K353" s="101">
        <v>1056</v>
      </c>
      <c r="L353" s="101"/>
    </row>
    <row r="354" spans="1:12" x14ac:dyDescent="0.3">
      <c r="A354" s="65" t="s">
        <v>354</v>
      </c>
      <c r="B354" s="59" t="s">
        <v>354</v>
      </c>
      <c r="C354" s="60"/>
      <c r="D354" s="60"/>
      <c r="E354" s="60"/>
      <c r="F354" s="60"/>
      <c r="G354" s="66" t="s">
        <v>354</v>
      </c>
      <c r="H354" s="102"/>
      <c r="I354" s="102"/>
      <c r="J354" s="102"/>
      <c r="K354" s="102"/>
      <c r="L354" s="102"/>
    </row>
    <row r="355" spans="1:12" x14ac:dyDescent="0.3">
      <c r="A355" s="54" t="s">
        <v>887</v>
      </c>
      <c r="B355" s="59" t="s">
        <v>354</v>
      </c>
      <c r="C355" s="60"/>
      <c r="D355" s="60"/>
      <c r="E355" s="60"/>
      <c r="F355" s="55" t="s">
        <v>888</v>
      </c>
      <c r="G355" s="56"/>
      <c r="H355" s="100">
        <v>561307.29</v>
      </c>
      <c r="I355" s="100">
        <v>147017.70000000001</v>
      </c>
      <c r="J355" s="100">
        <v>0</v>
      </c>
      <c r="K355" s="100">
        <v>708324.99</v>
      </c>
      <c r="L355" s="100">
        <f>I355-J355</f>
        <v>147017.70000000001</v>
      </c>
    </row>
    <row r="356" spans="1:12" x14ac:dyDescent="0.3">
      <c r="A356" s="61" t="s">
        <v>889</v>
      </c>
      <c r="B356" s="59" t="s">
        <v>354</v>
      </c>
      <c r="C356" s="60"/>
      <c r="D356" s="60"/>
      <c r="E356" s="60"/>
      <c r="F356" s="60"/>
      <c r="G356" s="62" t="s">
        <v>849</v>
      </c>
      <c r="H356" s="101">
        <v>9875.7000000000007</v>
      </c>
      <c r="I356" s="101">
        <v>5067.7</v>
      </c>
      <c r="J356" s="101">
        <v>0</v>
      </c>
      <c r="K356" s="101">
        <v>14943.4</v>
      </c>
      <c r="L356" s="101">
        <f t="shared" ref="L356:L363" si="3">I356-J356</f>
        <v>5067.7</v>
      </c>
    </row>
    <row r="357" spans="1:12" x14ac:dyDescent="0.3">
      <c r="A357" s="61" t="s">
        <v>890</v>
      </c>
      <c r="B357" s="59" t="s">
        <v>354</v>
      </c>
      <c r="C357" s="60"/>
      <c r="D357" s="60"/>
      <c r="E357" s="60"/>
      <c r="F357" s="60"/>
      <c r="G357" s="62" t="s">
        <v>891</v>
      </c>
      <c r="H357" s="101">
        <v>253354.1</v>
      </c>
      <c r="I357" s="101">
        <v>75348</v>
      </c>
      <c r="J357" s="101">
        <v>0</v>
      </c>
      <c r="K357" s="101">
        <v>328702.09999999998</v>
      </c>
      <c r="L357" s="101">
        <f t="shared" si="3"/>
        <v>75348</v>
      </c>
    </row>
    <row r="358" spans="1:12" x14ac:dyDescent="0.3">
      <c r="A358" s="61" t="s">
        <v>892</v>
      </c>
      <c r="B358" s="59" t="s">
        <v>354</v>
      </c>
      <c r="C358" s="60"/>
      <c r="D358" s="60"/>
      <c r="E358" s="60"/>
      <c r="F358" s="60"/>
      <c r="G358" s="62" t="s">
        <v>893</v>
      </c>
      <c r="H358" s="101">
        <v>116728.23</v>
      </c>
      <c r="I358" s="101">
        <v>10222.09</v>
      </c>
      <c r="J358" s="101">
        <v>0</v>
      </c>
      <c r="K358" s="101">
        <v>126950.32</v>
      </c>
      <c r="L358" s="101">
        <f t="shared" si="3"/>
        <v>10222.09</v>
      </c>
    </row>
    <row r="359" spans="1:12" x14ac:dyDescent="0.3">
      <c r="A359" s="61" t="s">
        <v>894</v>
      </c>
      <c r="B359" s="59" t="s">
        <v>354</v>
      </c>
      <c r="C359" s="60"/>
      <c r="D359" s="60"/>
      <c r="E359" s="60"/>
      <c r="F359" s="60"/>
      <c r="G359" s="62" t="s">
        <v>895</v>
      </c>
      <c r="H359" s="101">
        <v>40809.96</v>
      </c>
      <c r="I359" s="101">
        <v>24990</v>
      </c>
      <c r="J359" s="101">
        <v>0</v>
      </c>
      <c r="K359" s="101">
        <v>65799.960000000006</v>
      </c>
      <c r="L359" s="101">
        <f t="shared" si="3"/>
        <v>24990</v>
      </c>
    </row>
    <row r="360" spans="1:12" x14ac:dyDescent="0.3">
      <c r="A360" s="61" t="s">
        <v>896</v>
      </c>
      <c r="B360" s="59" t="s">
        <v>354</v>
      </c>
      <c r="C360" s="60"/>
      <c r="D360" s="60"/>
      <c r="E360" s="60"/>
      <c r="F360" s="60"/>
      <c r="G360" s="62" t="s">
        <v>897</v>
      </c>
      <c r="H360" s="101">
        <v>123913.43</v>
      </c>
      <c r="I360" s="101">
        <v>26780</v>
      </c>
      <c r="J360" s="101">
        <v>0</v>
      </c>
      <c r="K360" s="101">
        <v>150693.43</v>
      </c>
      <c r="L360" s="101">
        <f t="shared" si="3"/>
        <v>26780</v>
      </c>
    </row>
    <row r="361" spans="1:12" x14ac:dyDescent="0.3">
      <c r="A361" s="61" t="s">
        <v>898</v>
      </c>
      <c r="B361" s="59" t="s">
        <v>354</v>
      </c>
      <c r="C361" s="60"/>
      <c r="D361" s="60"/>
      <c r="E361" s="60"/>
      <c r="F361" s="60"/>
      <c r="G361" s="62" t="s">
        <v>899</v>
      </c>
      <c r="H361" s="101">
        <v>4000</v>
      </c>
      <c r="I361" s="101">
        <v>0</v>
      </c>
      <c r="J361" s="101">
        <v>0</v>
      </c>
      <c r="K361" s="101">
        <v>4000</v>
      </c>
      <c r="L361" s="101">
        <f t="shared" si="3"/>
        <v>0</v>
      </c>
    </row>
    <row r="362" spans="1:12" x14ac:dyDescent="0.3">
      <c r="A362" s="61" t="s">
        <v>900</v>
      </c>
      <c r="B362" s="59" t="s">
        <v>354</v>
      </c>
      <c r="C362" s="60"/>
      <c r="D362" s="60"/>
      <c r="E362" s="60"/>
      <c r="F362" s="60"/>
      <c r="G362" s="62" t="s">
        <v>901</v>
      </c>
      <c r="H362" s="101">
        <v>9471.1</v>
      </c>
      <c r="I362" s="101">
        <v>610.55999999999995</v>
      </c>
      <c r="J362" s="101">
        <v>0</v>
      </c>
      <c r="K362" s="101">
        <v>10081.66</v>
      </c>
      <c r="L362" s="101">
        <f t="shared" si="3"/>
        <v>610.55999999999995</v>
      </c>
    </row>
    <row r="363" spans="1:12" x14ac:dyDescent="0.3">
      <c r="A363" s="61" t="s">
        <v>902</v>
      </c>
      <c r="B363" s="59" t="s">
        <v>354</v>
      </c>
      <c r="C363" s="60"/>
      <c r="D363" s="60"/>
      <c r="E363" s="60"/>
      <c r="F363" s="60"/>
      <c r="G363" s="62" t="s">
        <v>903</v>
      </c>
      <c r="H363" s="101">
        <v>3154.77</v>
      </c>
      <c r="I363" s="101">
        <v>3999.35</v>
      </c>
      <c r="J363" s="101">
        <v>0</v>
      </c>
      <c r="K363" s="101">
        <v>7154.12</v>
      </c>
      <c r="L363" s="101">
        <f t="shared" si="3"/>
        <v>3999.35</v>
      </c>
    </row>
    <row r="364" spans="1:12" x14ac:dyDescent="0.3">
      <c r="A364" s="65" t="s">
        <v>354</v>
      </c>
      <c r="B364" s="59" t="s">
        <v>354</v>
      </c>
      <c r="C364" s="60"/>
      <c r="D364" s="60"/>
      <c r="E364" s="60"/>
      <c r="F364" s="60"/>
      <c r="G364" s="66" t="s">
        <v>354</v>
      </c>
      <c r="H364" s="102"/>
      <c r="I364" s="102"/>
      <c r="J364" s="102"/>
      <c r="K364" s="102"/>
      <c r="L364" s="102"/>
    </row>
    <row r="365" spans="1:12" x14ac:dyDescent="0.3">
      <c r="A365" s="54" t="s">
        <v>904</v>
      </c>
      <c r="B365" s="59" t="s">
        <v>354</v>
      </c>
      <c r="C365" s="60"/>
      <c r="D365" s="60"/>
      <c r="E365" s="60"/>
      <c r="F365" s="55" t="s">
        <v>787</v>
      </c>
      <c r="G365" s="56"/>
      <c r="H365" s="100">
        <v>29513.64</v>
      </c>
      <c r="I365" s="100">
        <v>53542</v>
      </c>
      <c r="J365" s="100">
        <v>0</v>
      </c>
      <c r="K365" s="100">
        <v>83055.64</v>
      </c>
      <c r="L365" s="100">
        <f>I365-J365</f>
        <v>53542</v>
      </c>
    </row>
    <row r="366" spans="1:12" x14ac:dyDescent="0.3">
      <c r="A366" s="61" t="s">
        <v>905</v>
      </c>
      <c r="B366" s="59" t="s">
        <v>354</v>
      </c>
      <c r="C366" s="60"/>
      <c r="D366" s="60"/>
      <c r="E366" s="60"/>
      <c r="F366" s="60"/>
      <c r="G366" s="62" t="s">
        <v>789</v>
      </c>
      <c r="H366" s="101">
        <v>17595.64</v>
      </c>
      <c r="I366" s="101">
        <v>10467</v>
      </c>
      <c r="J366" s="101">
        <v>0</v>
      </c>
      <c r="K366" s="101">
        <v>28062.639999999999</v>
      </c>
      <c r="L366" s="101"/>
    </row>
    <row r="367" spans="1:12" x14ac:dyDescent="0.3">
      <c r="A367" s="61" t="s">
        <v>906</v>
      </c>
      <c r="B367" s="59" t="s">
        <v>354</v>
      </c>
      <c r="C367" s="60"/>
      <c r="D367" s="60"/>
      <c r="E367" s="60"/>
      <c r="F367" s="60"/>
      <c r="G367" s="62" t="s">
        <v>791</v>
      </c>
      <c r="H367" s="101">
        <v>11918</v>
      </c>
      <c r="I367" s="101">
        <v>43075</v>
      </c>
      <c r="J367" s="101">
        <v>0</v>
      </c>
      <c r="K367" s="101">
        <v>54993</v>
      </c>
      <c r="L367" s="101"/>
    </row>
    <row r="368" spans="1:12" x14ac:dyDescent="0.3">
      <c r="A368" s="65" t="s">
        <v>354</v>
      </c>
      <c r="B368" s="59" t="s">
        <v>354</v>
      </c>
      <c r="C368" s="60"/>
      <c r="D368" s="60"/>
      <c r="E368" s="60"/>
      <c r="F368" s="60"/>
      <c r="G368" s="66" t="s">
        <v>354</v>
      </c>
      <c r="H368" s="102"/>
      <c r="I368" s="102"/>
      <c r="J368" s="102"/>
      <c r="K368" s="102"/>
      <c r="L368" s="102"/>
    </row>
    <row r="369" spans="1:12" x14ac:dyDescent="0.3">
      <c r="A369" s="54" t="s">
        <v>907</v>
      </c>
      <c r="B369" s="58" t="s">
        <v>354</v>
      </c>
      <c r="C369" s="55" t="s">
        <v>908</v>
      </c>
      <c r="D369" s="56"/>
      <c r="E369" s="56"/>
      <c r="F369" s="56"/>
      <c r="G369" s="56"/>
      <c r="H369" s="100">
        <v>143099.29999999999</v>
      </c>
      <c r="I369" s="100">
        <v>8414.0300000000007</v>
      </c>
      <c r="J369" s="100">
        <v>0.01</v>
      </c>
      <c r="K369" s="100">
        <v>151513.32</v>
      </c>
      <c r="L369" s="100"/>
    </row>
    <row r="370" spans="1:12" x14ac:dyDescent="0.3">
      <c r="A370" s="54" t="s">
        <v>909</v>
      </c>
      <c r="B370" s="59" t="s">
        <v>354</v>
      </c>
      <c r="C370" s="60"/>
      <c r="D370" s="55" t="s">
        <v>908</v>
      </c>
      <c r="E370" s="56"/>
      <c r="F370" s="56"/>
      <c r="G370" s="56"/>
      <c r="H370" s="100">
        <v>143099.29999999999</v>
      </c>
      <c r="I370" s="100">
        <v>8414.0300000000007</v>
      </c>
      <c r="J370" s="100">
        <v>0.01</v>
      </c>
      <c r="K370" s="100">
        <v>151513.32</v>
      </c>
      <c r="L370" s="100"/>
    </row>
    <row r="371" spans="1:12" x14ac:dyDescent="0.3">
      <c r="A371" s="54" t="s">
        <v>910</v>
      </c>
      <c r="B371" s="59" t="s">
        <v>354</v>
      </c>
      <c r="C371" s="60"/>
      <c r="D371" s="60"/>
      <c r="E371" s="55" t="s">
        <v>908</v>
      </c>
      <c r="F371" s="56"/>
      <c r="G371" s="56"/>
      <c r="H371" s="100">
        <v>143099.29999999999</v>
      </c>
      <c r="I371" s="100">
        <v>8414.0300000000007</v>
      </c>
      <c r="J371" s="100">
        <v>0.01</v>
      </c>
      <c r="K371" s="100">
        <v>151513.32</v>
      </c>
      <c r="L371" s="100"/>
    </row>
    <row r="372" spans="1:12" x14ac:dyDescent="0.3">
      <c r="A372" s="54" t="s">
        <v>911</v>
      </c>
      <c r="B372" s="59" t="s">
        <v>354</v>
      </c>
      <c r="C372" s="60"/>
      <c r="D372" s="60"/>
      <c r="E372" s="60"/>
      <c r="F372" s="55" t="s">
        <v>912</v>
      </c>
      <c r="G372" s="56"/>
      <c r="H372" s="100">
        <v>16369.12</v>
      </c>
      <c r="I372" s="100">
        <v>2483.52</v>
      </c>
      <c r="J372" s="100">
        <v>0.01</v>
      </c>
      <c r="K372" s="100">
        <v>18852.63</v>
      </c>
      <c r="L372" s="100">
        <f>I372-J372</f>
        <v>2483.5099999999998</v>
      </c>
    </row>
    <row r="373" spans="1:12" x14ac:dyDescent="0.3">
      <c r="A373" s="61" t="s">
        <v>913</v>
      </c>
      <c r="B373" s="59" t="s">
        <v>354</v>
      </c>
      <c r="C373" s="60"/>
      <c r="D373" s="60"/>
      <c r="E373" s="60"/>
      <c r="F373" s="60"/>
      <c r="G373" s="62" t="s">
        <v>914</v>
      </c>
      <c r="H373" s="101">
        <v>8024.95</v>
      </c>
      <c r="I373" s="101">
        <v>1337.51</v>
      </c>
      <c r="J373" s="101">
        <v>0.01</v>
      </c>
      <c r="K373" s="101">
        <v>9362.4500000000007</v>
      </c>
      <c r="L373" s="101"/>
    </row>
    <row r="374" spans="1:12" x14ac:dyDescent="0.3">
      <c r="A374" s="61" t="s">
        <v>915</v>
      </c>
      <c r="B374" s="59" t="s">
        <v>354</v>
      </c>
      <c r="C374" s="60"/>
      <c r="D374" s="60"/>
      <c r="E374" s="60"/>
      <c r="F374" s="60"/>
      <c r="G374" s="62" t="s">
        <v>916</v>
      </c>
      <c r="H374" s="101">
        <v>8344.17</v>
      </c>
      <c r="I374" s="101">
        <v>1146.01</v>
      </c>
      <c r="J374" s="101">
        <v>0</v>
      </c>
      <c r="K374" s="101">
        <v>9490.18</v>
      </c>
      <c r="L374" s="101"/>
    </row>
    <row r="375" spans="1:12" x14ac:dyDescent="0.3">
      <c r="A375" s="65" t="s">
        <v>354</v>
      </c>
      <c r="B375" s="59" t="s">
        <v>354</v>
      </c>
      <c r="C375" s="60"/>
      <c r="D375" s="60"/>
      <c r="E375" s="60"/>
      <c r="F375" s="60"/>
      <c r="G375" s="66" t="s">
        <v>354</v>
      </c>
      <c r="H375" s="102"/>
      <c r="I375" s="102"/>
      <c r="J375" s="102"/>
      <c r="K375" s="102"/>
      <c r="L375" s="102"/>
    </row>
    <row r="376" spans="1:12" x14ac:dyDescent="0.3">
      <c r="A376" s="54" t="s">
        <v>917</v>
      </c>
      <c r="B376" s="59" t="s">
        <v>354</v>
      </c>
      <c r="C376" s="60"/>
      <c r="D376" s="60"/>
      <c r="E376" s="60"/>
      <c r="F376" s="55" t="s">
        <v>918</v>
      </c>
      <c r="G376" s="56"/>
      <c r="H376" s="100">
        <v>99650.18</v>
      </c>
      <c r="I376" s="100">
        <v>5930.51</v>
      </c>
      <c r="J376" s="100">
        <v>0</v>
      </c>
      <c r="K376" s="100">
        <v>105580.69</v>
      </c>
      <c r="L376" s="100">
        <f>I376-J376</f>
        <v>5930.51</v>
      </c>
    </row>
    <row r="377" spans="1:12" x14ac:dyDescent="0.3">
      <c r="A377" s="61" t="s">
        <v>919</v>
      </c>
      <c r="B377" s="59" t="s">
        <v>354</v>
      </c>
      <c r="C377" s="60"/>
      <c r="D377" s="60"/>
      <c r="E377" s="60"/>
      <c r="F377" s="60"/>
      <c r="G377" s="62" t="s">
        <v>920</v>
      </c>
      <c r="H377" s="101">
        <v>3964.61</v>
      </c>
      <c r="I377" s="101">
        <v>0</v>
      </c>
      <c r="J377" s="101">
        <v>0</v>
      </c>
      <c r="K377" s="101">
        <v>3964.61</v>
      </c>
      <c r="L377" s="101"/>
    </row>
    <row r="378" spans="1:12" x14ac:dyDescent="0.3">
      <c r="A378" s="61" t="s">
        <v>921</v>
      </c>
      <c r="B378" s="59" t="s">
        <v>354</v>
      </c>
      <c r="C378" s="60"/>
      <c r="D378" s="60"/>
      <c r="E378" s="60"/>
      <c r="F378" s="60"/>
      <c r="G378" s="62" t="s">
        <v>922</v>
      </c>
      <c r="H378" s="101">
        <v>73378.67</v>
      </c>
      <c r="I378" s="101">
        <v>5592.45</v>
      </c>
      <c r="J378" s="101">
        <v>0</v>
      </c>
      <c r="K378" s="101">
        <v>78971.12</v>
      </c>
      <c r="L378" s="101"/>
    </row>
    <row r="379" spans="1:12" x14ac:dyDescent="0.3">
      <c r="A379" s="61" t="s">
        <v>923</v>
      </c>
      <c r="B379" s="59" t="s">
        <v>354</v>
      </c>
      <c r="C379" s="60"/>
      <c r="D379" s="60"/>
      <c r="E379" s="60"/>
      <c r="F379" s="60"/>
      <c r="G379" s="62" t="s">
        <v>924</v>
      </c>
      <c r="H379" s="101">
        <v>10843.95</v>
      </c>
      <c r="I379" s="101">
        <v>338.06</v>
      </c>
      <c r="J379" s="101">
        <v>0</v>
      </c>
      <c r="K379" s="101">
        <v>11182.01</v>
      </c>
      <c r="L379" s="101"/>
    </row>
    <row r="380" spans="1:12" x14ac:dyDescent="0.3">
      <c r="A380" s="61" t="s">
        <v>926</v>
      </c>
      <c r="B380" s="59" t="s">
        <v>354</v>
      </c>
      <c r="C380" s="60"/>
      <c r="D380" s="60"/>
      <c r="E380" s="60"/>
      <c r="F380" s="60"/>
      <c r="G380" s="62" t="s">
        <v>927</v>
      </c>
      <c r="H380" s="101">
        <v>11462.95</v>
      </c>
      <c r="I380" s="101">
        <v>0</v>
      </c>
      <c r="J380" s="101">
        <v>0</v>
      </c>
      <c r="K380" s="101">
        <v>11462.95</v>
      </c>
      <c r="L380" s="101"/>
    </row>
    <row r="381" spans="1:12" x14ac:dyDescent="0.3">
      <c r="A381" s="65" t="s">
        <v>354</v>
      </c>
      <c r="B381" s="59" t="s">
        <v>354</v>
      </c>
      <c r="C381" s="60"/>
      <c r="D381" s="60"/>
      <c r="E381" s="60"/>
      <c r="F381" s="60"/>
      <c r="G381" s="66" t="s">
        <v>354</v>
      </c>
      <c r="H381" s="102"/>
      <c r="I381" s="102"/>
      <c r="J381" s="102"/>
      <c r="K381" s="102"/>
      <c r="L381" s="102"/>
    </row>
    <row r="382" spans="1:12" x14ac:dyDescent="0.3">
      <c r="A382" s="54" t="s">
        <v>928</v>
      </c>
      <c r="B382" s="59" t="s">
        <v>354</v>
      </c>
      <c r="C382" s="60"/>
      <c r="D382" s="60"/>
      <c r="E382" s="60"/>
      <c r="F382" s="55" t="s">
        <v>929</v>
      </c>
      <c r="G382" s="56"/>
      <c r="H382" s="100">
        <v>27080</v>
      </c>
      <c r="I382" s="100">
        <v>0</v>
      </c>
      <c r="J382" s="100">
        <v>0</v>
      </c>
      <c r="K382" s="100">
        <v>27080</v>
      </c>
      <c r="L382" s="100">
        <f>I382-J382</f>
        <v>0</v>
      </c>
    </row>
    <row r="383" spans="1:12" x14ac:dyDescent="0.3">
      <c r="A383" s="61" t="s">
        <v>930</v>
      </c>
      <c r="B383" s="59" t="s">
        <v>354</v>
      </c>
      <c r="C383" s="60"/>
      <c r="D383" s="60"/>
      <c r="E383" s="60"/>
      <c r="F383" s="60"/>
      <c r="G383" s="62" t="s">
        <v>931</v>
      </c>
      <c r="H383" s="101">
        <v>27080</v>
      </c>
      <c r="I383" s="101">
        <v>0</v>
      </c>
      <c r="J383" s="101">
        <v>0</v>
      </c>
      <c r="K383" s="101">
        <v>27080</v>
      </c>
      <c r="L383" s="101"/>
    </row>
    <row r="384" spans="1:12" x14ac:dyDescent="0.3">
      <c r="A384" s="65" t="s">
        <v>354</v>
      </c>
      <c r="B384" s="59" t="s">
        <v>354</v>
      </c>
      <c r="C384" s="60"/>
      <c r="D384" s="60"/>
      <c r="E384" s="60"/>
      <c r="F384" s="60"/>
      <c r="G384" s="66" t="s">
        <v>354</v>
      </c>
      <c r="H384" s="102"/>
      <c r="I384" s="102"/>
      <c r="J384" s="102"/>
      <c r="K384" s="102"/>
      <c r="L384" s="102"/>
    </row>
    <row r="385" spans="1:12" x14ac:dyDescent="0.3">
      <c r="A385" s="54" t="s">
        <v>936</v>
      </c>
      <c r="B385" s="58" t="s">
        <v>354</v>
      </c>
      <c r="C385" s="55" t="s">
        <v>937</v>
      </c>
      <c r="D385" s="56"/>
      <c r="E385" s="56"/>
      <c r="F385" s="56"/>
      <c r="G385" s="56"/>
      <c r="H385" s="100">
        <v>874993.24</v>
      </c>
      <c r="I385" s="100">
        <v>180861.49</v>
      </c>
      <c r="J385" s="100">
        <v>0</v>
      </c>
      <c r="K385" s="100">
        <v>1055854.73</v>
      </c>
      <c r="L385" s="100"/>
    </row>
    <row r="386" spans="1:12" x14ac:dyDescent="0.3">
      <c r="A386" s="54" t="s">
        <v>938</v>
      </c>
      <c r="B386" s="59" t="s">
        <v>354</v>
      </c>
      <c r="C386" s="60"/>
      <c r="D386" s="55" t="s">
        <v>937</v>
      </c>
      <c r="E386" s="56"/>
      <c r="F386" s="56"/>
      <c r="G386" s="56"/>
      <c r="H386" s="100">
        <v>874993.24</v>
      </c>
      <c r="I386" s="100">
        <v>180861.49</v>
      </c>
      <c r="J386" s="100">
        <v>0</v>
      </c>
      <c r="K386" s="100">
        <v>1055854.73</v>
      </c>
      <c r="L386" s="100"/>
    </row>
    <row r="387" spans="1:12" x14ac:dyDescent="0.3">
      <c r="A387" s="54" t="s">
        <v>939</v>
      </c>
      <c r="B387" s="59" t="s">
        <v>354</v>
      </c>
      <c r="C387" s="60"/>
      <c r="D387" s="60"/>
      <c r="E387" s="55" t="s">
        <v>937</v>
      </c>
      <c r="F387" s="56"/>
      <c r="G387" s="56"/>
      <c r="H387" s="100">
        <v>874993.24</v>
      </c>
      <c r="I387" s="100">
        <v>180861.49</v>
      </c>
      <c r="J387" s="100">
        <v>0</v>
      </c>
      <c r="K387" s="100">
        <v>1055854.73</v>
      </c>
      <c r="L387" s="100"/>
    </row>
    <row r="388" spans="1:12" x14ac:dyDescent="0.3">
      <c r="A388" s="54" t="s">
        <v>940</v>
      </c>
      <c r="B388" s="59" t="s">
        <v>354</v>
      </c>
      <c r="C388" s="60"/>
      <c r="D388" s="60"/>
      <c r="E388" s="60"/>
      <c r="F388" s="55" t="s">
        <v>937</v>
      </c>
      <c r="G388" s="56"/>
      <c r="H388" s="100">
        <v>874993.24</v>
      </c>
      <c r="I388" s="100">
        <v>180861.49</v>
      </c>
      <c r="J388" s="100">
        <v>0</v>
      </c>
      <c r="K388" s="100">
        <v>1055854.73</v>
      </c>
      <c r="L388" s="100">
        <f>I388-J388</f>
        <v>180861.49</v>
      </c>
    </row>
    <row r="389" spans="1:12" x14ac:dyDescent="0.3">
      <c r="A389" s="61" t="s">
        <v>941</v>
      </c>
      <c r="B389" s="59" t="s">
        <v>354</v>
      </c>
      <c r="C389" s="60"/>
      <c r="D389" s="60"/>
      <c r="E389" s="60"/>
      <c r="F389" s="60"/>
      <c r="G389" s="62" t="s">
        <v>942</v>
      </c>
      <c r="H389" s="101">
        <v>870191.2</v>
      </c>
      <c r="I389" s="101">
        <v>180039.05</v>
      </c>
      <c r="J389" s="101">
        <v>0</v>
      </c>
      <c r="K389" s="101">
        <v>1050230.25</v>
      </c>
      <c r="L389" s="101">
        <f t="shared" ref="L389:L390" si="4">I389-J389</f>
        <v>180039.05</v>
      </c>
    </row>
    <row r="390" spans="1:12" x14ac:dyDescent="0.3">
      <c r="A390" s="61" t="s">
        <v>943</v>
      </c>
      <c r="B390" s="59" t="s">
        <v>354</v>
      </c>
      <c r="C390" s="60"/>
      <c r="D390" s="60"/>
      <c r="E390" s="60"/>
      <c r="F390" s="60"/>
      <c r="G390" s="62" t="s">
        <v>944</v>
      </c>
      <c r="H390" s="101">
        <v>4802.04</v>
      </c>
      <c r="I390" s="101">
        <v>822.44</v>
      </c>
      <c r="J390" s="101">
        <v>0</v>
      </c>
      <c r="K390" s="101">
        <v>5624.48</v>
      </c>
      <c r="L390" s="101">
        <f t="shared" si="4"/>
        <v>822.44</v>
      </c>
    </row>
    <row r="391" spans="1:12" x14ac:dyDescent="0.3">
      <c r="A391" s="65" t="s">
        <v>354</v>
      </c>
      <c r="B391" s="59" t="s">
        <v>354</v>
      </c>
      <c r="C391" s="60"/>
      <c r="D391" s="60"/>
      <c r="E391" s="60"/>
      <c r="F391" s="60"/>
      <c r="G391" s="66" t="s">
        <v>354</v>
      </c>
      <c r="H391" s="102"/>
      <c r="I391" s="102"/>
      <c r="J391" s="102"/>
      <c r="K391" s="102"/>
      <c r="L391" s="102"/>
    </row>
    <row r="392" spans="1:12" x14ac:dyDescent="0.3">
      <c r="A392" s="54" t="s">
        <v>945</v>
      </c>
      <c r="B392" s="58" t="s">
        <v>354</v>
      </c>
      <c r="C392" s="55" t="s">
        <v>946</v>
      </c>
      <c r="D392" s="56"/>
      <c r="E392" s="56"/>
      <c r="F392" s="56"/>
      <c r="G392" s="56"/>
      <c r="H392" s="100">
        <v>12236.41</v>
      </c>
      <c r="I392" s="100">
        <v>1890.28</v>
      </c>
      <c r="J392" s="100">
        <v>0</v>
      </c>
      <c r="K392" s="100">
        <v>14126.69</v>
      </c>
      <c r="L392" s="100"/>
    </row>
    <row r="393" spans="1:12" x14ac:dyDescent="0.3">
      <c r="A393" s="54" t="s">
        <v>947</v>
      </c>
      <c r="B393" s="59" t="s">
        <v>354</v>
      </c>
      <c r="C393" s="60"/>
      <c r="D393" s="55" t="s">
        <v>946</v>
      </c>
      <c r="E393" s="56"/>
      <c r="F393" s="56"/>
      <c r="G393" s="56"/>
      <c r="H393" s="100">
        <v>12236.41</v>
      </c>
      <c r="I393" s="100">
        <v>1890.28</v>
      </c>
      <c r="J393" s="100">
        <v>0</v>
      </c>
      <c r="K393" s="100">
        <v>14126.69</v>
      </c>
      <c r="L393" s="100"/>
    </row>
    <row r="394" spans="1:12" x14ac:dyDescent="0.3">
      <c r="A394" s="54" t="s">
        <v>948</v>
      </c>
      <c r="B394" s="59" t="s">
        <v>354</v>
      </c>
      <c r="C394" s="60"/>
      <c r="D394" s="60"/>
      <c r="E394" s="55" t="s">
        <v>946</v>
      </c>
      <c r="F394" s="56"/>
      <c r="G394" s="56"/>
      <c r="H394" s="100">
        <v>12236.41</v>
      </c>
      <c r="I394" s="100">
        <v>1890.28</v>
      </c>
      <c r="J394" s="100">
        <v>0</v>
      </c>
      <c r="K394" s="100">
        <v>14126.69</v>
      </c>
      <c r="L394" s="100"/>
    </row>
    <row r="395" spans="1:12" x14ac:dyDescent="0.3">
      <c r="A395" s="54" t="s">
        <v>949</v>
      </c>
      <c r="B395" s="59" t="s">
        <v>354</v>
      </c>
      <c r="C395" s="60"/>
      <c r="D395" s="60"/>
      <c r="E395" s="60"/>
      <c r="F395" s="55" t="s">
        <v>946</v>
      </c>
      <c r="G395" s="56"/>
      <c r="H395" s="100">
        <v>12236.41</v>
      </c>
      <c r="I395" s="100">
        <v>1890.28</v>
      </c>
      <c r="J395" s="100">
        <v>0</v>
      </c>
      <c r="K395" s="100">
        <v>14126.69</v>
      </c>
      <c r="L395" s="100">
        <f>I395-J395</f>
        <v>1890.28</v>
      </c>
    </row>
    <row r="396" spans="1:12" x14ac:dyDescent="0.3">
      <c r="A396" s="61" t="s">
        <v>950</v>
      </c>
      <c r="B396" s="59" t="s">
        <v>354</v>
      </c>
      <c r="C396" s="60"/>
      <c r="D396" s="60"/>
      <c r="E396" s="60"/>
      <c r="F396" s="60"/>
      <c r="G396" s="62" t="s">
        <v>580</v>
      </c>
      <c r="H396" s="101">
        <v>11145.85</v>
      </c>
      <c r="I396" s="101">
        <v>1890.28</v>
      </c>
      <c r="J396" s="101">
        <v>0</v>
      </c>
      <c r="K396" s="101">
        <v>13036.13</v>
      </c>
      <c r="L396" s="101"/>
    </row>
    <row r="397" spans="1:12" x14ac:dyDescent="0.3">
      <c r="A397" s="61" t="s">
        <v>951</v>
      </c>
      <c r="B397" s="59" t="s">
        <v>354</v>
      </c>
      <c r="C397" s="60"/>
      <c r="D397" s="60"/>
      <c r="E397" s="60"/>
      <c r="F397" s="60"/>
      <c r="G397" s="62" t="s">
        <v>578</v>
      </c>
      <c r="H397" s="101">
        <v>1090.56</v>
      </c>
      <c r="I397" s="101">
        <v>0</v>
      </c>
      <c r="J397" s="101">
        <v>0</v>
      </c>
      <c r="K397" s="101">
        <v>1090.56</v>
      </c>
      <c r="L397" s="101"/>
    </row>
    <row r="398" spans="1:12" x14ac:dyDescent="0.3">
      <c r="A398" s="65" t="s">
        <v>354</v>
      </c>
      <c r="B398" s="59" t="s">
        <v>354</v>
      </c>
      <c r="C398" s="60"/>
      <c r="D398" s="60"/>
      <c r="E398" s="60"/>
      <c r="F398" s="60"/>
      <c r="G398" s="66" t="s">
        <v>354</v>
      </c>
      <c r="H398" s="102"/>
      <c r="I398" s="102"/>
      <c r="J398" s="102"/>
      <c r="K398" s="102"/>
      <c r="L398" s="102"/>
    </row>
    <row r="399" spans="1:12" x14ac:dyDescent="0.3">
      <c r="A399" s="54" t="s">
        <v>952</v>
      </c>
      <c r="B399" s="58" t="s">
        <v>354</v>
      </c>
      <c r="C399" s="55" t="s">
        <v>953</v>
      </c>
      <c r="D399" s="56"/>
      <c r="E399" s="56"/>
      <c r="F399" s="56"/>
      <c r="G399" s="56"/>
      <c r="H399" s="100">
        <v>1227.48</v>
      </c>
      <c r="I399" s="100">
        <v>4731.7</v>
      </c>
      <c r="J399" s="100">
        <v>2205.6799999999998</v>
      </c>
      <c r="K399" s="100">
        <v>3753.5</v>
      </c>
      <c r="L399" s="100"/>
    </row>
    <row r="400" spans="1:12" x14ac:dyDescent="0.3">
      <c r="A400" s="54" t="s">
        <v>954</v>
      </c>
      <c r="B400" s="59" t="s">
        <v>354</v>
      </c>
      <c r="C400" s="60"/>
      <c r="D400" s="55" t="s">
        <v>953</v>
      </c>
      <c r="E400" s="56"/>
      <c r="F400" s="56"/>
      <c r="G400" s="56"/>
      <c r="H400" s="100">
        <v>1227.48</v>
      </c>
      <c r="I400" s="100">
        <v>4731.7</v>
      </c>
      <c r="J400" s="100">
        <v>2205.6799999999998</v>
      </c>
      <c r="K400" s="100">
        <v>3753.5</v>
      </c>
      <c r="L400" s="100"/>
    </row>
    <row r="401" spans="1:12" x14ac:dyDescent="0.3">
      <c r="A401" s="54" t="s">
        <v>955</v>
      </c>
      <c r="B401" s="59" t="s">
        <v>354</v>
      </c>
      <c r="C401" s="60"/>
      <c r="D401" s="60"/>
      <c r="E401" s="55" t="s">
        <v>953</v>
      </c>
      <c r="F401" s="56"/>
      <c r="G401" s="56"/>
      <c r="H401" s="100">
        <v>1227.48</v>
      </c>
      <c r="I401" s="100">
        <v>4731.7</v>
      </c>
      <c r="J401" s="100">
        <v>2205.6799999999998</v>
      </c>
      <c r="K401" s="100">
        <v>3753.5</v>
      </c>
      <c r="L401" s="100"/>
    </row>
    <row r="402" spans="1:12" x14ac:dyDescent="0.3">
      <c r="A402" s="54" t="s">
        <v>956</v>
      </c>
      <c r="B402" s="59" t="s">
        <v>354</v>
      </c>
      <c r="C402" s="60"/>
      <c r="D402" s="60"/>
      <c r="E402" s="60"/>
      <c r="F402" s="55" t="s">
        <v>953</v>
      </c>
      <c r="G402" s="56"/>
      <c r="H402" s="100">
        <v>1227.48</v>
      </c>
      <c r="I402" s="100">
        <v>4731.7</v>
      </c>
      <c r="J402" s="100">
        <v>2205.6799999999998</v>
      </c>
      <c r="K402" s="100">
        <v>3753.5</v>
      </c>
      <c r="L402" s="100">
        <f>I402-J402</f>
        <v>2526.02</v>
      </c>
    </row>
    <row r="403" spans="1:12" x14ac:dyDescent="0.3">
      <c r="A403" s="61" t="s">
        <v>957</v>
      </c>
      <c r="B403" s="59" t="s">
        <v>354</v>
      </c>
      <c r="C403" s="60"/>
      <c r="D403" s="60"/>
      <c r="E403" s="60"/>
      <c r="F403" s="60"/>
      <c r="G403" s="62" t="s">
        <v>953</v>
      </c>
      <c r="H403" s="101">
        <v>1227.48</v>
      </c>
      <c r="I403" s="101">
        <v>4731.7</v>
      </c>
      <c r="J403" s="101">
        <v>2205.6799999999998</v>
      </c>
      <c r="K403" s="101">
        <v>3753.5</v>
      </c>
      <c r="L403" s="101"/>
    </row>
    <row r="404" spans="1:12" x14ac:dyDescent="0.3">
      <c r="A404" s="65" t="s">
        <v>354</v>
      </c>
      <c r="B404" s="59" t="s">
        <v>354</v>
      </c>
      <c r="C404" s="60"/>
      <c r="D404" s="60"/>
      <c r="E404" s="60"/>
      <c r="F404" s="60"/>
      <c r="G404" s="66" t="s">
        <v>354</v>
      </c>
      <c r="H404" s="102"/>
      <c r="I404" s="102"/>
      <c r="J404" s="102"/>
      <c r="K404" s="102"/>
      <c r="L404" s="102"/>
    </row>
    <row r="405" spans="1:12" x14ac:dyDescent="0.3">
      <c r="A405" s="54" t="s">
        <v>958</v>
      </c>
      <c r="B405" s="58" t="s">
        <v>354</v>
      </c>
      <c r="C405" s="55" t="s">
        <v>959</v>
      </c>
      <c r="D405" s="56"/>
      <c r="E405" s="56"/>
      <c r="F405" s="56"/>
      <c r="G405" s="56"/>
      <c r="H405" s="100">
        <v>234588.61</v>
      </c>
      <c r="I405" s="100">
        <v>31200</v>
      </c>
      <c r="J405" s="100">
        <v>0</v>
      </c>
      <c r="K405" s="100">
        <v>265788.61</v>
      </c>
      <c r="L405" s="100"/>
    </row>
    <row r="406" spans="1:12" x14ac:dyDescent="0.3">
      <c r="A406" s="54" t="s">
        <v>960</v>
      </c>
      <c r="B406" s="59" t="s">
        <v>354</v>
      </c>
      <c r="C406" s="60"/>
      <c r="D406" s="55" t="s">
        <v>959</v>
      </c>
      <c r="E406" s="56"/>
      <c r="F406" s="56"/>
      <c r="G406" s="56"/>
      <c r="H406" s="100">
        <v>234588.61</v>
      </c>
      <c r="I406" s="100">
        <v>31200</v>
      </c>
      <c r="J406" s="100">
        <v>0</v>
      </c>
      <c r="K406" s="100">
        <v>265788.61</v>
      </c>
      <c r="L406" s="100"/>
    </row>
    <row r="407" spans="1:12" x14ac:dyDescent="0.3">
      <c r="A407" s="54" t="s">
        <v>961</v>
      </c>
      <c r="B407" s="59" t="s">
        <v>354</v>
      </c>
      <c r="C407" s="60"/>
      <c r="D407" s="60"/>
      <c r="E407" s="55" t="s">
        <v>959</v>
      </c>
      <c r="F407" s="56"/>
      <c r="G407" s="56"/>
      <c r="H407" s="100">
        <v>234588.61</v>
      </c>
      <c r="I407" s="100">
        <v>31200</v>
      </c>
      <c r="J407" s="100">
        <v>0</v>
      </c>
      <c r="K407" s="100">
        <v>265788.61</v>
      </c>
      <c r="L407" s="100"/>
    </row>
    <row r="408" spans="1:12" x14ac:dyDescent="0.3">
      <c r="A408" s="54" t="s">
        <v>962</v>
      </c>
      <c r="B408" s="59" t="s">
        <v>354</v>
      </c>
      <c r="C408" s="60"/>
      <c r="D408" s="60"/>
      <c r="E408" s="60"/>
      <c r="F408" s="55" t="s">
        <v>959</v>
      </c>
      <c r="G408" s="56"/>
      <c r="H408" s="100">
        <v>234588.61</v>
      </c>
      <c r="I408" s="100">
        <v>31200</v>
      </c>
      <c r="J408" s="100">
        <v>0</v>
      </c>
      <c r="K408" s="100">
        <v>265788.61</v>
      </c>
      <c r="L408" s="100">
        <f>I408-J408</f>
        <v>31200</v>
      </c>
    </row>
    <row r="409" spans="1:12" x14ac:dyDescent="0.3">
      <c r="A409" s="61" t="s">
        <v>963</v>
      </c>
      <c r="B409" s="59" t="s">
        <v>354</v>
      </c>
      <c r="C409" s="60"/>
      <c r="D409" s="60"/>
      <c r="E409" s="60"/>
      <c r="F409" s="60"/>
      <c r="G409" s="62" t="s">
        <v>964</v>
      </c>
      <c r="H409" s="101">
        <v>5045.63</v>
      </c>
      <c r="I409" s="101">
        <v>0</v>
      </c>
      <c r="J409" s="101">
        <v>0</v>
      </c>
      <c r="K409" s="101">
        <v>5045.63</v>
      </c>
      <c r="L409" s="101"/>
    </row>
    <row r="410" spans="1:12" x14ac:dyDescent="0.3">
      <c r="A410" s="61" t="s">
        <v>965</v>
      </c>
      <c r="B410" s="59" t="s">
        <v>354</v>
      </c>
      <c r="C410" s="60"/>
      <c r="D410" s="60"/>
      <c r="E410" s="60"/>
      <c r="F410" s="60"/>
      <c r="G410" s="62" t="s">
        <v>966</v>
      </c>
      <c r="H410" s="101">
        <v>221387.78</v>
      </c>
      <c r="I410" s="101">
        <v>31200</v>
      </c>
      <c r="J410" s="101">
        <v>0</v>
      </c>
      <c r="K410" s="101">
        <v>252587.78</v>
      </c>
      <c r="L410" s="101"/>
    </row>
    <row r="411" spans="1:12" x14ac:dyDescent="0.3">
      <c r="A411" s="61" t="s">
        <v>967</v>
      </c>
      <c r="B411" s="59" t="s">
        <v>354</v>
      </c>
      <c r="C411" s="60"/>
      <c r="D411" s="60"/>
      <c r="E411" s="60"/>
      <c r="F411" s="60"/>
      <c r="G411" s="62" t="s">
        <v>968</v>
      </c>
      <c r="H411" s="101">
        <v>8155.2</v>
      </c>
      <c r="I411" s="101">
        <v>0</v>
      </c>
      <c r="J411" s="101">
        <v>0</v>
      </c>
      <c r="K411" s="101">
        <v>8155.2</v>
      </c>
      <c r="L411" s="101"/>
    </row>
    <row r="412" spans="1:12" x14ac:dyDescent="0.3">
      <c r="A412" s="65" t="s">
        <v>354</v>
      </c>
      <c r="B412" s="59" t="s">
        <v>354</v>
      </c>
      <c r="C412" s="60"/>
      <c r="D412" s="60"/>
      <c r="E412" s="60"/>
      <c r="F412" s="60"/>
      <c r="G412" s="66" t="s">
        <v>354</v>
      </c>
      <c r="H412" s="102"/>
      <c r="I412" s="102"/>
      <c r="J412" s="102"/>
      <c r="K412" s="102"/>
      <c r="L412" s="68"/>
    </row>
    <row r="413" spans="1:12" x14ac:dyDescent="0.3">
      <c r="A413" s="54" t="s">
        <v>74</v>
      </c>
      <c r="B413" s="55" t="s">
        <v>969</v>
      </c>
      <c r="C413" s="56"/>
      <c r="D413" s="56"/>
      <c r="E413" s="56"/>
      <c r="F413" s="56"/>
      <c r="G413" s="56"/>
      <c r="H413" s="100">
        <v>23356249.73</v>
      </c>
      <c r="I413" s="100">
        <v>0</v>
      </c>
      <c r="J413" s="100">
        <v>4231575.87</v>
      </c>
      <c r="K413" s="100">
        <v>27587825.600000001</v>
      </c>
      <c r="L413" s="57"/>
    </row>
    <row r="414" spans="1:12" x14ac:dyDescent="0.3">
      <c r="A414" s="54" t="s">
        <v>970</v>
      </c>
      <c r="B414" s="58" t="s">
        <v>354</v>
      </c>
      <c r="C414" s="55" t="s">
        <v>969</v>
      </c>
      <c r="D414" s="56"/>
      <c r="E414" s="56"/>
      <c r="F414" s="56"/>
      <c r="G414" s="56"/>
      <c r="H414" s="100">
        <v>23356249.73</v>
      </c>
      <c r="I414" s="100">
        <v>0</v>
      </c>
      <c r="J414" s="100">
        <v>4231575.87</v>
      </c>
      <c r="K414" s="100">
        <v>27587825.600000001</v>
      </c>
      <c r="L414" s="57"/>
    </row>
    <row r="415" spans="1:12" x14ac:dyDescent="0.3">
      <c r="A415" s="54" t="s">
        <v>971</v>
      </c>
      <c r="B415" s="59" t="s">
        <v>354</v>
      </c>
      <c r="C415" s="60"/>
      <c r="D415" s="55" t="s">
        <v>969</v>
      </c>
      <c r="E415" s="56"/>
      <c r="F415" s="56"/>
      <c r="G415" s="56"/>
      <c r="H415" s="100">
        <v>23356249.73</v>
      </c>
      <c r="I415" s="100">
        <v>0</v>
      </c>
      <c r="J415" s="100">
        <v>4231575.87</v>
      </c>
      <c r="K415" s="100">
        <v>27587825.600000001</v>
      </c>
      <c r="L415" s="57"/>
    </row>
    <row r="416" spans="1:12" x14ac:dyDescent="0.3">
      <c r="A416" s="54" t="s">
        <v>972</v>
      </c>
      <c r="B416" s="59" t="s">
        <v>354</v>
      </c>
      <c r="C416" s="60"/>
      <c r="D416" s="60"/>
      <c r="E416" s="55" t="s">
        <v>973</v>
      </c>
      <c r="F416" s="56"/>
      <c r="G416" s="56"/>
      <c r="H416" s="100">
        <v>22209997.039999999</v>
      </c>
      <c r="I416" s="100">
        <v>0</v>
      </c>
      <c r="J416" s="100">
        <v>3919561.71</v>
      </c>
      <c r="K416" s="100">
        <v>26129558.75</v>
      </c>
      <c r="L416" s="57"/>
    </row>
    <row r="417" spans="1:12" x14ac:dyDescent="0.3">
      <c r="A417" s="54" t="s">
        <v>974</v>
      </c>
      <c r="B417" s="59" t="s">
        <v>354</v>
      </c>
      <c r="C417" s="60"/>
      <c r="D417" s="60"/>
      <c r="E417" s="60"/>
      <c r="F417" s="55" t="s">
        <v>973</v>
      </c>
      <c r="G417" s="56"/>
      <c r="H417" s="100">
        <v>22209997.039999999</v>
      </c>
      <c r="I417" s="100">
        <v>0</v>
      </c>
      <c r="J417" s="100">
        <v>3919561.71</v>
      </c>
      <c r="K417" s="100">
        <v>26129558.75</v>
      </c>
      <c r="L417" s="57"/>
    </row>
    <row r="418" spans="1:12" x14ac:dyDescent="0.3">
      <c r="A418" s="61" t="s">
        <v>975</v>
      </c>
      <c r="B418" s="59" t="s">
        <v>354</v>
      </c>
      <c r="C418" s="60"/>
      <c r="D418" s="60"/>
      <c r="E418" s="60"/>
      <c r="F418" s="60"/>
      <c r="G418" s="62" t="s">
        <v>976</v>
      </c>
      <c r="H418" s="101">
        <v>22209997.039999999</v>
      </c>
      <c r="I418" s="101">
        <v>0</v>
      </c>
      <c r="J418" s="101">
        <v>3919561.71</v>
      </c>
      <c r="K418" s="101">
        <v>26129558.75</v>
      </c>
      <c r="L418" s="64"/>
    </row>
    <row r="419" spans="1:12" x14ac:dyDescent="0.3">
      <c r="A419" s="65" t="s">
        <v>354</v>
      </c>
      <c r="B419" s="59" t="s">
        <v>354</v>
      </c>
      <c r="C419" s="60"/>
      <c r="D419" s="60"/>
      <c r="E419" s="60"/>
      <c r="F419" s="60"/>
      <c r="G419" s="66" t="s">
        <v>354</v>
      </c>
      <c r="H419" s="102"/>
      <c r="I419" s="102"/>
      <c r="J419" s="102"/>
      <c r="K419" s="102"/>
      <c r="L419" s="68"/>
    </row>
    <row r="420" spans="1:12" x14ac:dyDescent="0.3">
      <c r="A420" s="54" t="s">
        <v>977</v>
      </c>
      <c r="B420" s="59" t="s">
        <v>354</v>
      </c>
      <c r="C420" s="60"/>
      <c r="D420" s="60"/>
      <c r="E420" s="55" t="s">
        <v>978</v>
      </c>
      <c r="F420" s="56"/>
      <c r="G420" s="56"/>
      <c r="H420" s="100">
        <v>271524.90999999997</v>
      </c>
      <c r="I420" s="100">
        <v>0</v>
      </c>
      <c r="J420" s="100">
        <v>31522.41</v>
      </c>
      <c r="K420" s="100">
        <v>303047.32</v>
      </c>
      <c r="L420" s="57"/>
    </row>
    <row r="421" spans="1:12" x14ac:dyDescent="0.3">
      <c r="A421" s="54" t="s">
        <v>979</v>
      </c>
      <c r="B421" s="59" t="s">
        <v>354</v>
      </c>
      <c r="C421" s="60"/>
      <c r="D421" s="60"/>
      <c r="E421" s="60"/>
      <c r="F421" s="55" t="s">
        <v>980</v>
      </c>
      <c r="G421" s="56"/>
      <c r="H421" s="100">
        <v>40099.440000000002</v>
      </c>
      <c r="I421" s="100">
        <v>0</v>
      </c>
      <c r="J421" s="100">
        <v>0</v>
      </c>
      <c r="K421" s="100">
        <v>40099.440000000002</v>
      </c>
      <c r="L421" s="57"/>
    </row>
    <row r="422" spans="1:12" x14ac:dyDescent="0.3">
      <c r="A422" s="61" t="s">
        <v>981</v>
      </c>
      <c r="B422" s="59" t="s">
        <v>354</v>
      </c>
      <c r="C422" s="60"/>
      <c r="D422" s="60"/>
      <c r="E422" s="60"/>
      <c r="F422" s="60"/>
      <c r="G422" s="62" t="s">
        <v>982</v>
      </c>
      <c r="H422" s="101">
        <v>40099.440000000002</v>
      </c>
      <c r="I422" s="101">
        <v>0</v>
      </c>
      <c r="J422" s="101">
        <v>0</v>
      </c>
      <c r="K422" s="101">
        <v>40099.440000000002</v>
      </c>
      <c r="L422" s="64"/>
    </row>
    <row r="423" spans="1:12" x14ac:dyDescent="0.3">
      <c r="A423" s="65" t="s">
        <v>354</v>
      </c>
      <c r="B423" s="59" t="s">
        <v>354</v>
      </c>
      <c r="C423" s="60"/>
      <c r="D423" s="60"/>
      <c r="E423" s="60"/>
      <c r="F423" s="60"/>
      <c r="G423" s="66" t="s">
        <v>354</v>
      </c>
      <c r="H423" s="102"/>
      <c r="I423" s="102"/>
      <c r="J423" s="102"/>
      <c r="K423" s="102"/>
      <c r="L423" s="68"/>
    </row>
    <row r="424" spans="1:12" x14ac:dyDescent="0.3">
      <c r="A424" s="54" t="s">
        <v>983</v>
      </c>
      <c r="B424" s="59" t="s">
        <v>354</v>
      </c>
      <c r="C424" s="60"/>
      <c r="D424" s="60"/>
      <c r="E424" s="60"/>
      <c r="F424" s="55" t="s">
        <v>984</v>
      </c>
      <c r="G424" s="56"/>
      <c r="H424" s="100">
        <v>231425.47</v>
      </c>
      <c r="I424" s="100">
        <v>0</v>
      </c>
      <c r="J424" s="100">
        <v>31522.41</v>
      </c>
      <c r="K424" s="100">
        <v>262947.88</v>
      </c>
      <c r="L424" s="57"/>
    </row>
    <row r="425" spans="1:12" x14ac:dyDescent="0.3">
      <c r="A425" s="61" t="s">
        <v>985</v>
      </c>
      <c r="B425" s="59" t="s">
        <v>354</v>
      </c>
      <c r="C425" s="60"/>
      <c r="D425" s="60"/>
      <c r="E425" s="60"/>
      <c r="F425" s="60"/>
      <c r="G425" s="62" t="s">
        <v>986</v>
      </c>
      <c r="H425" s="101">
        <v>231425.47</v>
      </c>
      <c r="I425" s="101">
        <v>0</v>
      </c>
      <c r="J425" s="101">
        <v>31522.41</v>
      </c>
      <c r="K425" s="101">
        <v>262947.88</v>
      </c>
      <c r="L425" s="64"/>
    </row>
    <row r="426" spans="1:12" x14ac:dyDescent="0.3">
      <c r="A426" s="65" t="s">
        <v>354</v>
      </c>
      <c r="B426" s="59" t="s">
        <v>354</v>
      </c>
      <c r="C426" s="60"/>
      <c r="D426" s="60"/>
      <c r="E426" s="60"/>
      <c r="F426" s="60"/>
      <c r="G426" s="66" t="s">
        <v>354</v>
      </c>
      <c r="H426" s="102"/>
      <c r="I426" s="102"/>
      <c r="J426" s="102"/>
      <c r="K426" s="102"/>
      <c r="L426" s="68"/>
    </row>
    <row r="427" spans="1:12" x14ac:dyDescent="0.3">
      <c r="A427" s="54" t="s">
        <v>987</v>
      </c>
      <c r="B427" s="59" t="s">
        <v>354</v>
      </c>
      <c r="C427" s="60"/>
      <c r="D427" s="60"/>
      <c r="E427" s="55" t="s">
        <v>988</v>
      </c>
      <c r="F427" s="56"/>
      <c r="G427" s="56"/>
      <c r="H427" s="100">
        <v>867723.1</v>
      </c>
      <c r="I427" s="100">
        <v>0</v>
      </c>
      <c r="J427" s="100">
        <v>268500</v>
      </c>
      <c r="K427" s="100">
        <v>1136223.1000000001</v>
      </c>
      <c r="L427" s="57"/>
    </row>
    <row r="428" spans="1:12" x14ac:dyDescent="0.3">
      <c r="A428" s="54" t="s">
        <v>989</v>
      </c>
      <c r="B428" s="59" t="s">
        <v>354</v>
      </c>
      <c r="C428" s="60"/>
      <c r="D428" s="60"/>
      <c r="E428" s="60"/>
      <c r="F428" s="55" t="s">
        <v>988</v>
      </c>
      <c r="G428" s="56"/>
      <c r="H428" s="100">
        <v>867723.1</v>
      </c>
      <c r="I428" s="100">
        <v>0</v>
      </c>
      <c r="J428" s="100">
        <v>268500</v>
      </c>
      <c r="K428" s="100">
        <v>1136223.1000000001</v>
      </c>
      <c r="L428" s="57"/>
    </row>
    <row r="429" spans="1:12" x14ac:dyDescent="0.3">
      <c r="A429" s="61" t="s">
        <v>990</v>
      </c>
      <c r="B429" s="59" t="s">
        <v>354</v>
      </c>
      <c r="C429" s="60"/>
      <c r="D429" s="60"/>
      <c r="E429" s="60"/>
      <c r="F429" s="60"/>
      <c r="G429" s="62" t="s">
        <v>991</v>
      </c>
      <c r="H429" s="101">
        <v>867632.94</v>
      </c>
      <c r="I429" s="101">
        <v>0</v>
      </c>
      <c r="J429" s="101">
        <v>264635.59999999998</v>
      </c>
      <c r="K429" s="101">
        <v>1132268.54</v>
      </c>
      <c r="L429" s="64"/>
    </row>
    <row r="430" spans="1:12" x14ac:dyDescent="0.3">
      <c r="A430" s="61" t="s">
        <v>992</v>
      </c>
      <c r="B430" s="59" t="s">
        <v>354</v>
      </c>
      <c r="C430" s="60"/>
      <c r="D430" s="60"/>
      <c r="E430" s="60"/>
      <c r="F430" s="60"/>
      <c r="G430" s="62" t="s">
        <v>993</v>
      </c>
      <c r="H430" s="101">
        <v>90.16</v>
      </c>
      <c r="I430" s="101">
        <v>0</v>
      </c>
      <c r="J430" s="101">
        <v>3864.4</v>
      </c>
      <c r="K430" s="101">
        <v>3954.56</v>
      </c>
      <c r="L430" s="64"/>
    </row>
    <row r="431" spans="1:12" x14ac:dyDescent="0.3">
      <c r="A431" s="65" t="s">
        <v>354</v>
      </c>
      <c r="B431" s="59" t="s">
        <v>354</v>
      </c>
      <c r="C431" s="60"/>
      <c r="D431" s="60"/>
      <c r="E431" s="60"/>
      <c r="F431" s="60"/>
      <c r="G431" s="66" t="s">
        <v>354</v>
      </c>
      <c r="H431" s="102"/>
      <c r="I431" s="102"/>
      <c r="J431" s="102"/>
      <c r="K431" s="102"/>
      <c r="L431" s="68"/>
    </row>
    <row r="432" spans="1:12" x14ac:dyDescent="0.3">
      <c r="A432" s="54" t="s">
        <v>994</v>
      </c>
      <c r="B432" s="59" t="s">
        <v>354</v>
      </c>
      <c r="C432" s="60"/>
      <c r="D432" s="60"/>
      <c r="E432" s="55" t="s">
        <v>995</v>
      </c>
      <c r="F432" s="56"/>
      <c r="G432" s="56"/>
      <c r="H432" s="100">
        <v>1959.05</v>
      </c>
      <c r="I432" s="100">
        <v>0</v>
      </c>
      <c r="J432" s="100">
        <v>0</v>
      </c>
      <c r="K432" s="100">
        <v>1959.05</v>
      </c>
      <c r="L432" s="57"/>
    </row>
    <row r="433" spans="1:12" x14ac:dyDescent="0.3">
      <c r="A433" s="54" t="s">
        <v>996</v>
      </c>
      <c r="B433" s="59" t="s">
        <v>354</v>
      </c>
      <c r="C433" s="60"/>
      <c r="D433" s="60"/>
      <c r="E433" s="60"/>
      <c r="F433" s="55" t="s">
        <v>995</v>
      </c>
      <c r="G433" s="56"/>
      <c r="H433" s="100">
        <v>1959.05</v>
      </c>
      <c r="I433" s="100">
        <v>0</v>
      </c>
      <c r="J433" s="100">
        <v>0</v>
      </c>
      <c r="K433" s="100">
        <v>1959.05</v>
      </c>
      <c r="L433" s="57"/>
    </row>
    <row r="434" spans="1:12" x14ac:dyDescent="0.3">
      <c r="A434" s="61" t="s">
        <v>997</v>
      </c>
      <c r="B434" s="59" t="s">
        <v>354</v>
      </c>
      <c r="C434" s="60"/>
      <c r="D434" s="60"/>
      <c r="E434" s="60"/>
      <c r="F434" s="60"/>
      <c r="G434" s="62" t="s">
        <v>998</v>
      </c>
      <c r="H434" s="101">
        <v>1959.05</v>
      </c>
      <c r="I434" s="101">
        <v>0</v>
      </c>
      <c r="J434" s="101">
        <v>0</v>
      </c>
      <c r="K434" s="101">
        <v>1959.05</v>
      </c>
      <c r="L434" s="64"/>
    </row>
    <row r="435" spans="1:12" x14ac:dyDescent="0.3">
      <c r="A435" s="65" t="s">
        <v>354</v>
      </c>
      <c r="B435" s="59" t="s">
        <v>354</v>
      </c>
      <c r="C435" s="60"/>
      <c r="D435" s="60"/>
      <c r="E435" s="60"/>
      <c r="F435" s="60"/>
      <c r="G435" s="66" t="s">
        <v>354</v>
      </c>
      <c r="H435" s="102"/>
      <c r="I435" s="102"/>
      <c r="J435" s="102"/>
      <c r="K435" s="102"/>
      <c r="L435" s="68"/>
    </row>
    <row r="436" spans="1:12" x14ac:dyDescent="0.3">
      <c r="A436" s="54" t="s">
        <v>999</v>
      </c>
      <c r="B436" s="59" t="s">
        <v>354</v>
      </c>
      <c r="C436" s="60"/>
      <c r="D436" s="60"/>
      <c r="E436" s="55" t="s">
        <v>1000</v>
      </c>
      <c r="F436" s="56"/>
      <c r="G436" s="56"/>
      <c r="H436" s="100">
        <v>0</v>
      </c>
      <c r="I436" s="100">
        <v>0</v>
      </c>
      <c r="J436" s="100">
        <v>11991.75</v>
      </c>
      <c r="K436" s="100">
        <v>11991.75</v>
      </c>
      <c r="L436" s="57"/>
    </row>
    <row r="437" spans="1:12" x14ac:dyDescent="0.3">
      <c r="A437" s="54" t="s">
        <v>1001</v>
      </c>
      <c r="B437" s="59" t="s">
        <v>354</v>
      </c>
      <c r="C437" s="60"/>
      <c r="D437" s="60"/>
      <c r="E437" s="60"/>
      <c r="F437" s="55" t="s">
        <v>1002</v>
      </c>
      <c r="G437" s="56"/>
      <c r="H437" s="100">
        <v>0</v>
      </c>
      <c r="I437" s="100">
        <v>0</v>
      </c>
      <c r="J437" s="100">
        <v>11991.75</v>
      </c>
      <c r="K437" s="100">
        <v>11991.75</v>
      </c>
      <c r="L437" s="57"/>
    </row>
    <row r="438" spans="1:12" x14ac:dyDescent="0.3">
      <c r="A438" s="61" t="s">
        <v>1003</v>
      </c>
      <c r="B438" s="59" t="s">
        <v>354</v>
      </c>
      <c r="C438" s="60"/>
      <c r="D438" s="60"/>
      <c r="E438" s="60"/>
      <c r="F438" s="60"/>
      <c r="G438" s="62" t="s">
        <v>1009</v>
      </c>
      <c r="H438" s="101">
        <v>0</v>
      </c>
      <c r="I438" s="101">
        <v>0</v>
      </c>
      <c r="J438" s="101">
        <v>11991.75</v>
      </c>
      <c r="K438" s="101">
        <v>11991.75</v>
      </c>
      <c r="L438" s="64"/>
    </row>
    <row r="439" spans="1:12" x14ac:dyDescent="0.3">
      <c r="A439" s="65" t="s">
        <v>354</v>
      </c>
      <c r="B439" s="59" t="s">
        <v>354</v>
      </c>
      <c r="C439" s="60"/>
      <c r="D439" s="60"/>
      <c r="E439" s="60"/>
      <c r="F439" s="60"/>
      <c r="G439" s="66" t="s">
        <v>354</v>
      </c>
      <c r="H439" s="102"/>
      <c r="I439" s="102"/>
      <c r="J439" s="102"/>
      <c r="K439" s="102"/>
      <c r="L439" s="68"/>
    </row>
    <row r="440" spans="1:12" x14ac:dyDescent="0.3">
      <c r="A440" s="54" t="s">
        <v>1005</v>
      </c>
      <c r="B440" s="59" t="s">
        <v>354</v>
      </c>
      <c r="C440" s="60"/>
      <c r="D440" s="60"/>
      <c r="E440" s="55" t="s">
        <v>959</v>
      </c>
      <c r="F440" s="56"/>
      <c r="G440" s="56"/>
      <c r="H440" s="100">
        <v>5045.63</v>
      </c>
      <c r="I440" s="100">
        <v>0</v>
      </c>
      <c r="J440" s="100">
        <v>0</v>
      </c>
      <c r="K440" s="100">
        <v>5045.63</v>
      </c>
      <c r="L440" s="57"/>
    </row>
    <row r="441" spans="1:12" x14ac:dyDescent="0.3">
      <c r="A441" s="54" t="s">
        <v>1006</v>
      </c>
      <c r="B441" s="59" t="s">
        <v>354</v>
      </c>
      <c r="C441" s="60"/>
      <c r="D441" s="60"/>
      <c r="E441" s="60"/>
      <c r="F441" s="55" t="s">
        <v>959</v>
      </c>
      <c r="G441" s="56"/>
      <c r="H441" s="100">
        <v>5045.63</v>
      </c>
      <c r="I441" s="100">
        <v>0</v>
      </c>
      <c r="J441" s="100">
        <v>0</v>
      </c>
      <c r="K441" s="100">
        <v>5045.63</v>
      </c>
      <c r="L441" s="57"/>
    </row>
    <row r="442" spans="1:12" x14ac:dyDescent="0.3">
      <c r="A442" s="61" t="s">
        <v>1007</v>
      </c>
      <c r="B442" s="59" t="s">
        <v>354</v>
      </c>
      <c r="C442" s="60"/>
      <c r="D442" s="60"/>
      <c r="E442" s="60"/>
      <c r="F442" s="60"/>
      <c r="G442" s="62" t="s">
        <v>964</v>
      </c>
      <c r="H442" s="101">
        <v>5045.63</v>
      </c>
      <c r="I442" s="101">
        <v>0</v>
      </c>
      <c r="J442" s="101">
        <v>0</v>
      </c>
      <c r="K442" s="101">
        <v>5045.63</v>
      </c>
      <c r="L442" s="64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8871A-33D5-4C52-9A3A-317022CB6619}">
  <dimension ref="A1:L436"/>
  <sheetViews>
    <sheetView topLeftCell="A364" workbookViewId="0">
      <selection activeCell="L405" sqref="L405"/>
    </sheetView>
  </sheetViews>
  <sheetFormatPr defaultRowHeight="14.4" x14ac:dyDescent="0.3"/>
  <cols>
    <col min="1" max="1" width="16" style="103" bestFit="1" customWidth="1"/>
    <col min="2" max="6" width="1.5546875" style="103" customWidth="1"/>
    <col min="7" max="7" width="51.33203125" style="103" bestFit="1" customWidth="1"/>
    <col min="8" max="8" width="15" style="104" bestFit="1" customWidth="1"/>
    <col min="9" max="11" width="14.33203125" style="104" bestFit="1" customWidth="1"/>
    <col min="12" max="256" width="13.5546875" style="103" customWidth="1"/>
    <col min="257" max="257" width="16" style="103" bestFit="1" customWidth="1"/>
    <col min="258" max="262" width="1.5546875" style="103" customWidth="1"/>
    <col min="263" max="263" width="51.33203125" style="103" bestFit="1" customWidth="1"/>
    <col min="264" max="264" width="15" style="103" bestFit="1" customWidth="1"/>
    <col min="265" max="267" width="14.33203125" style="103" bestFit="1" customWidth="1"/>
    <col min="268" max="512" width="13.5546875" style="103" customWidth="1"/>
    <col min="513" max="513" width="16" style="103" bestFit="1" customWidth="1"/>
    <col min="514" max="518" width="1.5546875" style="103" customWidth="1"/>
    <col min="519" max="519" width="51.33203125" style="103" bestFit="1" customWidth="1"/>
    <col min="520" max="520" width="15" style="103" bestFit="1" customWidth="1"/>
    <col min="521" max="523" width="14.33203125" style="103" bestFit="1" customWidth="1"/>
    <col min="524" max="768" width="13.5546875" style="103" customWidth="1"/>
    <col min="769" max="769" width="16" style="103" bestFit="1" customWidth="1"/>
    <col min="770" max="774" width="1.5546875" style="103" customWidth="1"/>
    <col min="775" max="775" width="51.33203125" style="103" bestFit="1" customWidth="1"/>
    <col min="776" max="776" width="15" style="103" bestFit="1" customWidth="1"/>
    <col min="777" max="779" width="14.33203125" style="103" bestFit="1" customWidth="1"/>
    <col min="780" max="1024" width="13.5546875" style="103" customWidth="1"/>
    <col min="1025" max="1025" width="16" style="103" bestFit="1" customWidth="1"/>
    <col min="1026" max="1030" width="1.5546875" style="103" customWidth="1"/>
    <col min="1031" max="1031" width="51.33203125" style="103" bestFit="1" customWidth="1"/>
    <col min="1032" max="1032" width="15" style="103" bestFit="1" customWidth="1"/>
    <col min="1033" max="1035" width="14.33203125" style="103" bestFit="1" customWidth="1"/>
    <col min="1036" max="1280" width="13.5546875" style="103" customWidth="1"/>
    <col min="1281" max="1281" width="16" style="103" bestFit="1" customWidth="1"/>
    <col min="1282" max="1286" width="1.5546875" style="103" customWidth="1"/>
    <col min="1287" max="1287" width="51.33203125" style="103" bestFit="1" customWidth="1"/>
    <col min="1288" max="1288" width="15" style="103" bestFit="1" customWidth="1"/>
    <col min="1289" max="1291" width="14.33203125" style="103" bestFit="1" customWidth="1"/>
    <col min="1292" max="1536" width="13.5546875" style="103" customWidth="1"/>
    <col min="1537" max="1537" width="16" style="103" bestFit="1" customWidth="1"/>
    <col min="1538" max="1542" width="1.5546875" style="103" customWidth="1"/>
    <col min="1543" max="1543" width="51.33203125" style="103" bestFit="1" customWidth="1"/>
    <col min="1544" max="1544" width="15" style="103" bestFit="1" customWidth="1"/>
    <col min="1545" max="1547" width="14.33203125" style="103" bestFit="1" customWidth="1"/>
    <col min="1548" max="1792" width="13.5546875" style="103" customWidth="1"/>
    <col min="1793" max="1793" width="16" style="103" bestFit="1" customWidth="1"/>
    <col min="1794" max="1798" width="1.5546875" style="103" customWidth="1"/>
    <col min="1799" max="1799" width="51.33203125" style="103" bestFit="1" customWidth="1"/>
    <col min="1800" max="1800" width="15" style="103" bestFit="1" customWidth="1"/>
    <col min="1801" max="1803" width="14.33203125" style="103" bestFit="1" customWidth="1"/>
    <col min="1804" max="2048" width="13.5546875" style="103" customWidth="1"/>
    <col min="2049" max="2049" width="16" style="103" bestFit="1" customWidth="1"/>
    <col min="2050" max="2054" width="1.5546875" style="103" customWidth="1"/>
    <col min="2055" max="2055" width="51.33203125" style="103" bestFit="1" customWidth="1"/>
    <col min="2056" max="2056" width="15" style="103" bestFit="1" customWidth="1"/>
    <col min="2057" max="2059" width="14.33203125" style="103" bestFit="1" customWidth="1"/>
    <col min="2060" max="2304" width="13.5546875" style="103" customWidth="1"/>
    <col min="2305" max="2305" width="16" style="103" bestFit="1" customWidth="1"/>
    <col min="2306" max="2310" width="1.5546875" style="103" customWidth="1"/>
    <col min="2311" max="2311" width="51.33203125" style="103" bestFit="1" customWidth="1"/>
    <col min="2312" max="2312" width="15" style="103" bestFit="1" customWidth="1"/>
    <col min="2313" max="2315" width="14.33203125" style="103" bestFit="1" customWidth="1"/>
    <col min="2316" max="2560" width="13.5546875" style="103" customWidth="1"/>
    <col min="2561" max="2561" width="16" style="103" bestFit="1" customWidth="1"/>
    <col min="2562" max="2566" width="1.5546875" style="103" customWidth="1"/>
    <col min="2567" max="2567" width="51.33203125" style="103" bestFit="1" customWidth="1"/>
    <col min="2568" max="2568" width="15" style="103" bestFit="1" customWidth="1"/>
    <col min="2569" max="2571" width="14.33203125" style="103" bestFit="1" customWidth="1"/>
    <col min="2572" max="2816" width="13.5546875" style="103" customWidth="1"/>
    <col min="2817" max="2817" width="16" style="103" bestFit="1" customWidth="1"/>
    <col min="2818" max="2822" width="1.5546875" style="103" customWidth="1"/>
    <col min="2823" max="2823" width="51.33203125" style="103" bestFit="1" customWidth="1"/>
    <col min="2824" max="2824" width="15" style="103" bestFit="1" customWidth="1"/>
    <col min="2825" max="2827" width="14.33203125" style="103" bestFit="1" customWidth="1"/>
    <col min="2828" max="3072" width="13.5546875" style="103" customWidth="1"/>
    <col min="3073" max="3073" width="16" style="103" bestFit="1" customWidth="1"/>
    <col min="3074" max="3078" width="1.5546875" style="103" customWidth="1"/>
    <col min="3079" max="3079" width="51.33203125" style="103" bestFit="1" customWidth="1"/>
    <col min="3080" max="3080" width="15" style="103" bestFit="1" customWidth="1"/>
    <col min="3081" max="3083" width="14.33203125" style="103" bestFit="1" customWidth="1"/>
    <col min="3084" max="3328" width="13.5546875" style="103" customWidth="1"/>
    <col min="3329" max="3329" width="16" style="103" bestFit="1" customWidth="1"/>
    <col min="3330" max="3334" width="1.5546875" style="103" customWidth="1"/>
    <col min="3335" max="3335" width="51.33203125" style="103" bestFit="1" customWidth="1"/>
    <col min="3336" max="3336" width="15" style="103" bestFit="1" customWidth="1"/>
    <col min="3337" max="3339" width="14.33203125" style="103" bestFit="1" customWidth="1"/>
    <col min="3340" max="3584" width="13.5546875" style="103" customWidth="1"/>
    <col min="3585" max="3585" width="16" style="103" bestFit="1" customWidth="1"/>
    <col min="3586" max="3590" width="1.5546875" style="103" customWidth="1"/>
    <col min="3591" max="3591" width="51.33203125" style="103" bestFit="1" customWidth="1"/>
    <col min="3592" max="3592" width="15" style="103" bestFit="1" customWidth="1"/>
    <col min="3593" max="3595" width="14.33203125" style="103" bestFit="1" customWidth="1"/>
    <col min="3596" max="3840" width="13.5546875" style="103" customWidth="1"/>
    <col min="3841" max="3841" width="16" style="103" bestFit="1" customWidth="1"/>
    <col min="3842" max="3846" width="1.5546875" style="103" customWidth="1"/>
    <col min="3847" max="3847" width="51.33203125" style="103" bestFit="1" customWidth="1"/>
    <col min="3848" max="3848" width="15" style="103" bestFit="1" customWidth="1"/>
    <col min="3849" max="3851" width="14.33203125" style="103" bestFit="1" customWidth="1"/>
    <col min="3852" max="4096" width="13.5546875" style="103" customWidth="1"/>
    <col min="4097" max="4097" width="16" style="103" bestFit="1" customWidth="1"/>
    <col min="4098" max="4102" width="1.5546875" style="103" customWidth="1"/>
    <col min="4103" max="4103" width="51.33203125" style="103" bestFit="1" customWidth="1"/>
    <col min="4104" max="4104" width="15" style="103" bestFit="1" customWidth="1"/>
    <col min="4105" max="4107" width="14.33203125" style="103" bestFit="1" customWidth="1"/>
    <col min="4108" max="4352" width="13.5546875" style="103" customWidth="1"/>
    <col min="4353" max="4353" width="16" style="103" bestFit="1" customWidth="1"/>
    <col min="4354" max="4358" width="1.5546875" style="103" customWidth="1"/>
    <col min="4359" max="4359" width="51.33203125" style="103" bestFit="1" customWidth="1"/>
    <col min="4360" max="4360" width="15" style="103" bestFit="1" customWidth="1"/>
    <col min="4361" max="4363" width="14.33203125" style="103" bestFit="1" customWidth="1"/>
    <col min="4364" max="4608" width="13.5546875" style="103" customWidth="1"/>
    <col min="4609" max="4609" width="16" style="103" bestFit="1" customWidth="1"/>
    <col min="4610" max="4614" width="1.5546875" style="103" customWidth="1"/>
    <col min="4615" max="4615" width="51.33203125" style="103" bestFit="1" customWidth="1"/>
    <col min="4616" max="4616" width="15" style="103" bestFit="1" customWidth="1"/>
    <col min="4617" max="4619" width="14.33203125" style="103" bestFit="1" customWidth="1"/>
    <col min="4620" max="4864" width="13.5546875" style="103" customWidth="1"/>
    <col min="4865" max="4865" width="16" style="103" bestFit="1" customWidth="1"/>
    <col min="4866" max="4870" width="1.5546875" style="103" customWidth="1"/>
    <col min="4871" max="4871" width="51.33203125" style="103" bestFit="1" customWidth="1"/>
    <col min="4872" max="4872" width="15" style="103" bestFit="1" customWidth="1"/>
    <col min="4873" max="4875" width="14.33203125" style="103" bestFit="1" customWidth="1"/>
    <col min="4876" max="5120" width="13.5546875" style="103" customWidth="1"/>
    <col min="5121" max="5121" width="16" style="103" bestFit="1" customWidth="1"/>
    <col min="5122" max="5126" width="1.5546875" style="103" customWidth="1"/>
    <col min="5127" max="5127" width="51.33203125" style="103" bestFit="1" customWidth="1"/>
    <col min="5128" max="5128" width="15" style="103" bestFit="1" customWidth="1"/>
    <col min="5129" max="5131" width="14.33203125" style="103" bestFit="1" customWidth="1"/>
    <col min="5132" max="5376" width="13.5546875" style="103" customWidth="1"/>
    <col min="5377" max="5377" width="16" style="103" bestFit="1" customWidth="1"/>
    <col min="5378" max="5382" width="1.5546875" style="103" customWidth="1"/>
    <col min="5383" max="5383" width="51.33203125" style="103" bestFit="1" customWidth="1"/>
    <col min="5384" max="5384" width="15" style="103" bestFit="1" customWidth="1"/>
    <col min="5385" max="5387" width="14.33203125" style="103" bestFit="1" customWidth="1"/>
    <col min="5388" max="5632" width="13.5546875" style="103" customWidth="1"/>
    <col min="5633" max="5633" width="16" style="103" bestFit="1" customWidth="1"/>
    <col min="5634" max="5638" width="1.5546875" style="103" customWidth="1"/>
    <col min="5639" max="5639" width="51.33203125" style="103" bestFit="1" customWidth="1"/>
    <col min="5640" max="5640" width="15" style="103" bestFit="1" customWidth="1"/>
    <col min="5641" max="5643" width="14.33203125" style="103" bestFit="1" customWidth="1"/>
    <col min="5644" max="5888" width="13.5546875" style="103" customWidth="1"/>
    <col min="5889" max="5889" width="16" style="103" bestFit="1" customWidth="1"/>
    <col min="5890" max="5894" width="1.5546875" style="103" customWidth="1"/>
    <col min="5895" max="5895" width="51.33203125" style="103" bestFit="1" customWidth="1"/>
    <col min="5896" max="5896" width="15" style="103" bestFit="1" customWidth="1"/>
    <col min="5897" max="5899" width="14.33203125" style="103" bestFit="1" customWidth="1"/>
    <col min="5900" max="6144" width="13.5546875" style="103" customWidth="1"/>
    <col min="6145" max="6145" width="16" style="103" bestFit="1" customWidth="1"/>
    <col min="6146" max="6150" width="1.5546875" style="103" customWidth="1"/>
    <col min="6151" max="6151" width="51.33203125" style="103" bestFit="1" customWidth="1"/>
    <col min="6152" max="6152" width="15" style="103" bestFit="1" customWidth="1"/>
    <col min="6153" max="6155" width="14.33203125" style="103" bestFit="1" customWidth="1"/>
    <col min="6156" max="6400" width="13.5546875" style="103" customWidth="1"/>
    <col min="6401" max="6401" width="16" style="103" bestFit="1" customWidth="1"/>
    <col min="6402" max="6406" width="1.5546875" style="103" customWidth="1"/>
    <col min="6407" max="6407" width="51.33203125" style="103" bestFit="1" customWidth="1"/>
    <col min="6408" max="6408" width="15" style="103" bestFit="1" customWidth="1"/>
    <col min="6409" max="6411" width="14.33203125" style="103" bestFit="1" customWidth="1"/>
    <col min="6412" max="6656" width="13.5546875" style="103" customWidth="1"/>
    <col min="6657" max="6657" width="16" style="103" bestFit="1" customWidth="1"/>
    <col min="6658" max="6662" width="1.5546875" style="103" customWidth="1"/>
    <col min="6663" max="6663" width="51.33203125" style="103" bestFit="1" customWidth="1"/>
    <col min="6664" max="6664" width="15" style="103" bestFit="1" customWidth="1"/>
    <col min="6665" max="6667" width="14.33203125" style="103" bestFit="1" customWidth="1"/>
    <col min="6668" max="6912" width="13.5546875" style="103" customWidth="1"/>
    <col min="6913" max="6913" width="16" style="103" bestFit="1" customWidth="1"/>
    <col min="6914" max="6918" width="1.5546875" style="103" customWidth="1"/>
    <col min="6919" max="6919" width="51.33203125" style="103" bestFit="1" customWidth="1"/>
    <col min="6920" max="6920" width="15" style="103" bestFit="1" customWidth="1"/>
    <col min="6921" max="6923" width="14.33203125" style="103" bestFit="1" customWidth="1"/>
    <col min="6924" max="7168" width="13.5546875" style="103" customWidth="1"/>
    <col min="7169" max="7169" width="16" style="103" bestFit="1" customWidth="1"/>
    <col min="7170" max="7174" width="1.5546875" style="103" customWidth="1"/>
    <col min="7175" max="7175" width="51.33203125" style="103" bestFit="1" customWidth="1"/>
    <col min="7176" max="7176" width="15" style="103" bestFit="1" customWidth="1"/>
    <col min="7177" max="7179" width="14.33203125" style="103" bestFit="1" customWidth="1"/>
    <col min="7180" max="7424" width="13.5546875" style="103" customWidth="1"/>
    <col min="7425" max="7425" width="16" style="103" bestFit="1" customWidth="1"/>
    <col min="7426" max="7430" width="1.5546875" style="103" customWidth="1"/>
    <col min="7431" max="7431" width="51.33203125" style="103" bestFit="1" customWidth="1"/>
    <col min="7432" max="7432" width="15" style="103" bestFit="1" customWidth="1"/>
    <col min="7433" max="7435" width="14.33203125" style="103" bestFit="1" customWidth="1"/>
    <col min="7436" max="7680" width="13.5546875" style="103" customWidth="1"/>
    <col min="7681" max="7681" width="16" style="103" bestFit="1" customWidth="1"/>
    <col min="7682" max="7686" width="1.5546875" style="103" customWidth="1"/>
    <col min="7687" max="7687" width="51.33203125" style="103" bestFit="1" customWidth="1"/>
    <col min="7688" max="7688" width="15" style="103" bestFit="1" customWidth="1"/>
    <col min="7689" max="7691" width="14.33203125" style="103" bestFit="1" customWidth="1"/>
    <col min="7692" max="7936" width="13.5546875" style="103" customWidth="1"/>
    <col min="7937" max="7937" width="16" style="103" bestFit="1" customWidth="1"/>
    <col min="7938" max="7942" width="1.5546875" style="103" customWidth="1"/>
    <col min="7943" max="7943" width="51.33203125" style="103" bestFit="1" customWidth="1"/>
    <col min="7944" max="7944" width="15" style="103" bestFit="1" customWidth="1"/>
    <col min="7945" max="7947" width="14.33203125" style="103" bestFit="1" customWidth="1"/>
    <col min="7948" max="8192" width="13.5546875" style="103" customWidth="1"/>
    <col min="8193" max="8193" width="16" style="103" bestFit="1" customWidth="1"/>
    <col min="8194" max="8198" width="1.5546875" style="103" customWidth="1"/>
    <col min="8199" max="8199" width="51.33203125" style="103" bestFit="1" customWidth="1"/>
    <col min="8200" max="8200" width="15" style="103" bestFit="1" customWidth="1"/>
    <col min="8201" max="8203" width="14.33203125" style="103" bestFit="1" customWidth="1"/>
    <col min="8204" max="8448" width="13.5546875" style="103" customWidth="1"/>
    <col min="8449" max="8449" width="16" style="103" bestFit="1" customWidth="1"/>
    <col min="8450" max="8454" width="1.5546875" style="103" customWidth="1"/>
    <col min="8455" max="8455" width="51.33203125" style="103" bestFit="1" customWidth="1"/>
    <col min="8456" max="8456" width="15" style="103" bestFit="1" customWidth="1"/>
    <col min="8457" max="8459" width="14.33203125" style="103" bestFit="1" customWidth="1"/>
    <col min="8460" max="8704" width="13.5546875" style="103" customWidth="1"/>
    <col min="8705" max="8705" width="16" style="103" bestFit="1" customWidth="1"/>
    <col min="8706" max="8710" width="1.5546875" style="103" customWidth="1"/>
    <col min="8711" max="8711" width="51.33203125" style="103" bestFit="1" customWidth="1"/>
    <col min="8712" max="8712" width="15" style="103" bestFit="1" customWidth="1"/>
    <col min="8713" max="8715" width="14.33203125" style="103" bestFit="1" customWidth="1"/>
    <col min="8716" max="8960" width="13.5546875" style="103" customWidth="1"/>
    <col min="8961" max="8961" width="16" style="103" bestFit="1" customWidth="1"/>
    <col min="8962" max="8966" width="1.5546875" style="103" customWidth="1"/>
    <col min="8967" max="8967" width="51.33203125" style="103" bestFit="1" customWidth="1"/>
    <col min="8968" max="8968" width="15" style="103" bestFit="1" customWidth="1"/>
    <col min="8969" max="8971" width="14.33203125" style="103" bestFit="1" customWidth="1"/>
    <col min="8972" max="9216" width="13.5546875" style="103" customWidth="1"/>
    <col min="9217" max="9217" width="16" style="103" bestFit="1" customWidth="1"/>
    <col min="9218" max="9222" width="1.5546875" style="103" customWidth="1"/>
    <col min="9223" max="9223" width="51.33203125" style="103" bestFit="1" customWidth="1"/>
    <col min="9224" max="9224" width="15" style="103" bestFit="1" customWidth="1"/>
    <col min="9225" max="9227" width="14.33203125" style="103" bestFit="1" customWidth="1"/>
    <col min="9228" max="9472" width="13.5546875" style="103" customWidth="1"/>
    <col min="9473" max="9473" width="16" style="103" bestFit="1" customWidth="1"/>
    <col min="9474" max="9478" width="1.5546875" style="103" customWidth="1"/>
    <col min="9479" max="9479" width="51.33203125" style="103" bestFit="1" customWidth="1"/>
    <col min="9480" max="9480" width="15" style="103" bestFit="1" customWidth="1"/>
    <col min="9481" max="9483" width="14.33203125" style="103" bestFit="1" customWidth="1"/>
    <col min="9484" max="9728" width="13.5546875" style="103" customWidth="1"/>
    <col min="9729" max="9729" width="16" style="103" bestFit="1" customWidth="1"/>
    <col min="9730" max="9734" width="1.5546875" style="103" customWidth="1"/>
    <col min="9735" max="9735" width="51.33203125" style="103" bestFit="1" customWidth="1"/>
    <col min="9736" max="9736" width="15" style="103" bestFit="1" customWidth="1"/>
    <col min="9737" max="9739" width="14.33203125" style="103" bestFit="1" customWidth="1"/>
    <col min="9740" max="9984" width="13.5546875" style="103" customWidth="1"/>
    <col min="9985" max="9985" width="16" style="103" bestFit="1" customWidth="1"/>
    <col min="9986" max="9990" width="1.5546875" style="103" customWidth="1"/>
    <col min="9991" max="9991" width="51.33203125" style="103" bestFit="1" customWidth="1"/>
    <col min="9992" max="9992" width="15" style="103" bestFit="1" customWidth="1"/>
    <col min="9993" max="9995" width="14.33203125" style="103" bestFit="1" customWidth="1"/>
    <col min="9996" max="10240" width="13.5546875" style="103" customWidth="1"/>
    <col min="10241" max="10241" width="16" style="103" bestFit="1" customWidth="1"/>
    <col min="10242" max="10246" width="1.5546875" style="103" customWidth="1"/>
    <col min="10247" max="10247" width="51.33203125" style="103" bestFit="1" customWidth="1"/>
    <col min="10248" max="10248" width="15" style="103" bestFit="1" customWidth="1"/>
    <col min="10249" max="10251" width="14.33203125" style="103" bestFit="1" customWidth="1"/>
    <col min="10252" max="10496" width="13.5546875" style="103" customWidth="1"/>
    <col min="10497" max="10497" width="16" style="103" bestFit="1" customWidth="1"/>
    <col min="10498" max="10502" width="1.5546875" style="103" customWidth="1"/>
    <col min="10503" max="10503" width="51.33203125" style="103" bestFit="1" customWidth="1"/>
    <col min="10504" max="10504" width="15" style="103" bestFit="1" customWidth="1"/>
    <col min="10505" max="10507" width="14.33203125" style="103" bestFit="1" customWidth="1"/>
    <col min="10508" max="10752" width="13.5546875" style="103" customWidth="1"/>
    <col min="10753" max="10753" width="16" style="103" bestFit="1" customWidth="1"/>
    <col min="10754" max="10758" width="1.5546875" style="103" customWidth="1"/>
    <col min="10759" max="10759" width="51.33203125" style="103" bestFit="1" customWidth="1"/>
    <col min="10760" max="10760" width="15" style="103" bestFit="1" customWidth="1"/>
    <col min="10761" max="10763" width="14.33203125" style="103" bestFit="1" customWidth="1"/>
    <col min="10764" max="11008" width="13.5546875" style="103" customWidth="1"/>
    <col min="11009" max="11009" width="16" style="103" bestFit="1" customWidth="1"/>
    <col min="11010" max="11014" width="1.5546875" style="103" customWidth="1"/>
    <col min="11015" max="11015" width="51.33203125" style="103" bestFit="1" customWidth="1"/>
    <col min="11016" max="11016" width="15" style="103" bestFit="1" customWidth="1"/>
    <col min="11017" max="11019" width="14.33203125" style="103" bestFit="1" customWidth="1"/>
    <col min="11020" max="11264" width="13.5546875" style="103" customWidth="1"/>
    <col min="11265" max="11265" width="16" style="103" bestFit="1" customWidth="1"/>
    <col min="11266" max="11270" width="1.5546875" style="103" customWidth="1"/>
    <col min="11271" max="11271" width="51.33203125" style="103" bestFit="1" customWidth="1"/>
    <col min="11272" max="11272" width="15" style="103" bestFit="1" customWidth="1"/>
    <col min="11273" max="11275" width="14.33203125" style="103" bestFit="1" customWidth="1"/>
    <col min="11276" max="11520" width="13.5546875" style="103" customWidth="1"/>
    <col min="11521" max="11521" width="16" style="103" bestFit="1" customWidth="1"/>
    <col min="11522" max="11526" width="1.5546875" style="103" customWidth="1"/>
    <col min="11527" max="11527" width="51.33203125" style="103" bestFit="1" customWidth="1"/>
    <col min="11528" max="11528" width="15" style="103" bestFit="1" customWidth="1"/>
    <col min="11529" max="11531" width="14.33203125" style="103" bestFit="1" customWidth="1"/>
    <col min="11532" max="11776" width="13.5546875" style="103" customWidth="1"/>
    <col min="11777" max="11777" width="16" style="103" bestFit="1" customWidth="1"/>
    <col min="11778" max="11782" width="1.5546875" style="103" customWidth="1"/>
    <col min="11783" max="11783" width="51.33203125" style="103" bestFit="1" customWidth="1"/>
    <col min="11784" max="11784" width="15" style="103" bestFit="1" customWidth="1"/>
    <col min="11785" max="11787" width="14.33203125" style="103" bestFit="1" customWidth="1"/>
    <col min="11788" max="12032" width="13.5546875" style="103" customWidth="1"/>
    <col min="12033" max="12033" width="16" style="103" bestFit="1" customWidth="1"/>
    <col min="12034" max="12038" width="1.5546875" style="103" customWidth="1"/>
    <col min="12039" max="12039" width="51.33203125" style="103" bestFit="1" customWidth="1"/>
    <col min="12040" max="12040" width="15" style="103" bestFit="1" customWidth="1"/>
    <col min="12041" max="12043" width="14.33203125" style="103" bestFit="1" customWidth="1"/>
    <col min="12044" max="12288" width="13.5546875" style="103" customWidth="1"/>
    <col min="12289" max="12289" width="16" style="103" bestFit="1" customWidth="1"/>
    <col min="12290" max="12294" width="1.5546875" style="103" customWidth="1"/>
    <col min="12295" max="12295" width="51.33203125" style="103" bestFit="1" customWidth="1"/>
    <col min="12296" max="12296" width="15" style="103" bestFit="1" customWidth="1"/>
    <col min="12297" max="12299" width="14.33203125" style="103" bestFit="1" customWidth="1"/>
    <col min="12300" max="12544" width="13.5546875" style="103" customWidth="1"/>
    <col min="12545" max="12545" width="16" style="103" bestFit="1" customWidth="1"/>
    <col min="12546" max="12550" width="1.5546875" style="103" customWidth="1"/>
    <col min="12551" max="12551" width="51.33203125" style="103" bestFit="1" customWidth="1"/>
    <col min="12552" max="12552" width="15" style="103" bestFit="1" customWidth="1"/>
    <col min="12553" max="12555" width="14.33203125" style="103" bestFit="1" customWidth="1"/>
    <col min="12556" max="12800" width="13.5546875" style="103" customWidth="1"/>
    <col min="12801" max="12801" width="16" style="103" bestFit="1" customWidth="1"/>
    <col min="12802" max="12806" width="1.5546875" style="103" customWidth="1"/>
    <col min="12807" max="12807" width="51.33203125" style="103" bestFit="1" customWidth="1"/>
    <col min="12808" max="12808" width="15" style="103" bestFit="1" customWidth="1"/>
    <col min="12809" max="12811" width="14.33203125" style="103" bestFit="1" customWidth="1"/>
    <col min="12812" max="13056" width="13.5546875" style="103" customWidth="1"/>
    <col min="13057" max="13057" width="16" style="103" bestFit="1" customWidth="1"/>
    <col min="13058" max="13062" width="1.5546875" style="103" customWidth="1"/>
    <col min="13063" max="13063" width="51.33203125" style="103" bestFit="1" customWidth="1"/>
    <col min="13064" max="13064" width="15" style="103" bestFit="1" customWidth="1"/>
    <col min="13065" max="13067" width="14.33203125" style="103" bestFit="1" customWidth="1"/>
    <col min="13068" max="13312" width="13.5546875" style="103" customWidth="1"/>
    <col min="13313" max="13313" width="16" style="103" bestFit="1" customWidth="1"/>
    <col min="13314" max="13318" width="1.5546875" style="103" customWidth="1"/>
    <col min="13319" max="13319" width="51.33203125" style="103" bestFit="1" customWidth="1"/>
    <col min="13320" max="13320" width="15" style="103" bestFit="1" customWidth="1"/>
    <col min="13321" max="13323" width="14.33203125" style="103" bestFit="1" customWidth="1"/>
    <col min="13324" max="13568" width="13.5546875" style="103" customWidth="1"/>
    <col min="13569" max="13569" width="16" style="103" bestFit="1" customWidth="1"/>
    <col min="13570" max="13574" width="1.5546875" style="103" customWidth="1"/>
    <col min="13575" max="13575" width="51.33203125" style="103" bestFit="1" customWidth="1"/>
    <col min="13576" max="13576" width="15" style="103" bestFit="1" customWidth="1"/>
    <col min="13577" max="13579" width="14.33203125" style="103" bestFit="1" customWidth="1"/>
    <col min="13580" max="13824" width="13.5546875" style="103" customWidth="1"/>
    <col min="13825" max="13825" width="16" style="103" bestFit="1" customWidth="1"/>
    <col min="13826" max="13830" width="1.5546875" style="103" customWidth="1"/>
    <col min="13831" max="13831" width="51.33203125" style="103" bestFit="1" customWidth="1"/>
    <col min="13832" max="13832" width="15" style="103" bestFit="1" customWidth="1"/>
    <col min="13833" max="13835" width="14.33203125" style="103" bestFit="1" customWidth="1"/>
    <col min="13836" max="14080" width="13.5546875" style="103" customWidth="1"/>
    <col min="14081" max="14081" width="16" style="103" bestFit="1" customWidth="1"/>
    <col min="14082" max="14086" width="1.5546875" style="103" customWidth="1"/>
    <col min="14087" max="14087" width="51.33203125" style="103" bestFit="1" customWidth="1"/>
    <col min="14088" max="14088" width="15" style="103" bestFit="1" customWidth="1"/>
    <col min="14089" max="14091" width="14.33203125" style="103" bestFit="1" customWidth="1"/>
    <col min="14092" max="14336" width="13.5546875" style="103" customWidth="1"/>
    <col min="14337" max="14337" width="16" style="103" bestFit="1" customWidth="1"/>
    <col min="14338" max="14342" width="1.5546875" style="103" customWidth="1"/>
    <col min="14343" max="14343" width="51.33203125" style="103" bestFit="1" customWidth="1"/>
    <col min="14344" max="14344" width="15" style="103" bestFit="1" customWidth="1"/>
    <col min="14345" max="14347" width="14.33203125" style="103" bestFit="1" customWidth="1"/>
    <col min="14348" max="14592" width="13.5546875" style="103" customWidth="1"/>
    <col min="14593" max="14593" width="16" style="103" bestFit="1" customWidth="1"/>
    <col min="14594" max="14598" width="1.5546875" style="103" customWidth="1"/>
    <col min="14599" max="14599" width="51.33203125" style="103" bestFit="1" customWidth="1"/>
    <col min="14600" max="14600" width="15" style="103" bestFit="1" customWidth="1"/>
    <col min="14601" max="14603" width="14.33203125" style="103" bestFit="1" customWidth="1"/>
    <col min="14604" max="14848" width="13.5546875" style="103" customWidth="1"/>
    <col min="14849" max="14849" width="16" style="103" bestFit="1" customWidth="1"/>
    <col min="14850" max="14854" width="1.5546875" style="103" customWidth="1"/>
    <col min="14855" max="14855" width="51.33203125" style="103" bestFit="1" customWidth="1"/>
    <col min="14856" max="14856" width="15" style="103" bestFit="1" customWidth="1"/>
    <col min="14857" max="14859" width="14.33203125" style="103" bestFit="1" customWidth="1"/>
    <col min="14860" max="15104" width="13.5546875" style="103" customWidth="1"/>
    <col min="15105" max="15105" width="16" style="103" bestFit="1" customWidth="1"/>
    <col min="15106" max="15110" width="1.5546875" style="103" customWidth="1"/>
    <col min="15111" max="15111" width="51.33203125" style="103" bestFit="1" customWidth="1"/>
    <col min="15112" max="15112" width="15" style="103" bestFit="1" customWidth="1"/>
    <col min="15113" max="15115" width="14.33203125" style="103" bestFit="1" customWidth="1"/>
    <col min="15116" max="15360" width="13.5546875" style="103" customWidth="1"/>
    <col min="15361" max="15361" width="16" style="103" bestFit="1" customWidth="1"/>
    <col min="15362" max="15366" width="1.5546875" style="103" customWidth="1"/>
    <col min="15367" max="15367" width="51.33203125" style="103" bestFit="1" customWidth="1"/>
    <col min="15368" max="15368" width="15" style="103" bestFit="1" customWidth="1"/>
    <col min="15369" max="15371" width="14.33203125" style="103" bestFit="1" customWidth="1"/>
    <col min="15372" max="15616" width="13.5546875" style="103" customWidth="1"/>
    <col min="15617" max="15617" width="16" style="103" bestFit="1" customWidth="1"/>
    <col min="15618" max="15622" width="1.5546875" style="103" customWidth="1"/>
    <col min="15623" max="15623" width="51.33203125" style="103" bestFit="1" customWidth="1"/>
    <col min="15624" max="15624" width="15" style="103" bestFit="1" customWidth="1"/>
    <col min="15625" max="15627" width="14.33203125" style="103" bestFit="1" customWidth="1"/>
    <col min="15628" max="15872" width="13.5546875" style="103" customWidth="1"/>
    <col min="15873" max="15873" width="16" style="103" bestFit="1" customWidth="1"/>
    <col min="15874" max="15878" width="1.5546875" style="103" customWidth="1"/>
    <col min="15879" max="15879" width="51.33203125" style="103" bestFit="1" customWidth="1"/>
    <col min="15880" max="15880" width="15" style="103" bestFit="1" customWidth="1"/>
    <col min="15881" max="15883" width="14.33203125" style="103" bestFit="1" customWidth="1"/>
    <col min="15884" max="16128" width="13.5546875" style="103" customWidth="1"/>
    <col min="16129" max="16129" width="16" style="103" bestFit="1" customWidth="1"/>
    <col min="16130" max="16134" width="1.5546875" style="103" customWidth="1"/>
    <col min="16135" max="16135" width="51.33203125" style="103" bestFit="1" customWidth="1"/>
    <col min="16136" max="16136" width="15" style="103" bestFit="1" customWidth="1"/>
    <col min="16137" max="16139" width="14.33203125" style="103" bestFit="1" customWidth="1"/>
    <col min="16140" max="16384" width="13.5546875" style="103" customWidth="1"/>
  </cols>
  <sheetData>
    <row r="1" spans="1:12" x14ac:dyDescent="0.3">
      <c r="A1" s="94" t="s">
        <v>345</v>
      </c>
      <c r="B1" s="94" t="s">
        <v>346</v>
      </c>
      <c r="C1" s="95"/>
      <c r="D1" s="95"/>
      <c r="E1" s="95"/>
      <c r="F1" s="95"/>
      <c r="G1" s="95"/>
      <c r="H1" s="96" t="s">
        <v>347</v>
      </c>
      <c r="I1" s="96" t="s">
        <v>348</v>
      </c>
      <c r="J1" s="96" t="s">
        <v>349</v>
      </c>
      <c r="K1" s="96" t="s">
        <v>350</v>
      </c>
      <c r="L1" s="97"/>
    </row>
    <row r="2" spans="1:12" x14ac:dyDescent="0.3">
      <c r="A2" s="51" t="s">
        <v>351</v>
      </c>
      <c r="B2" s="52"/>
      <c r="C2" s="52"/>
      <c r="D2" s="52"/>
      <c r="E2" s="52"/>
      <c r="F2" s="52"/>
      <c r="G2" s="52"/>
      <c r="H2" s="99"/>
      <c r="I2" s="99"/>
      <c r="J2" s="99"/>
      <c r="K2" s="99"/>
      <c r="L2" s="52"/>
    </row>
    <row r="3" spans="1:12" x14ac:dyDescent="0.3">
      <c r="A3" s="54" t="s">
        <v>26</v>
      </c>
      <c r="B3" s="55" t="s">
        <v>352</v>
      </c>
      <c r="C3" s="56"/>
      <c r="D3" s="56"/>
      <c r="E3" s="56"/>
      <c r="F3" s="56"/>
      <c r="G3" s="56"/>
      <c r="H3" s="100">
        <v>20791294.949999999</v>
      </c>
      <c r="I3" s="100">
        <v>31640106.25</v>
      </c>
      <c r="J3" s="100">
        <v>21361978.77</v>
      </c>
      <c r="K3" s="100">
        <v>31069422.43</v>
      </c>
      <c r="L3" s="57"/>
    </row>
    <row r="4" spans="1:12" x14ac:dyDescent="0.3">
      <c r="A4" s="54" t="s">
        <v>353</v>
      </c>
      <c r="B4" s="58" t="s">
        <v>354</v>
      </c>
      <c r="C4" s="55" t="s">
        <v>355</v>
      </c>
      <c r="D4" s="56"/>
      <c r="E4" s="56"/>
      <c r="F4" s="56"/>
      <c r="G4" s="56"/>
      <c r="H4" s="100">
        <v>17122716.440000001</v>
      </c>
      <c r="I4" s="100">
        <v>30489416.559999999</v>
      </c>
      <c r="J4" s="100">
        <v>21202012.940000001</v>
      </c>
      <c r="K4" s="100">
        <v>26410120.059999999</v>
      </c>
      <c r="L4" s="57"/>
    </row>
    <row r="5" spans="1:12" x14ac:dyDescent="0.3">
      <c r="A5" s="54" t="s">
        <v>356</v>
      </c>
      <c r="B5" s="59" t="s">
        <v>354</v>
      </c>
      <c r="C5" s="60"/>
      <c r="D5" s="55" t="s">
        <v>357</v>
      </c>
      <c r="E5" s="56"/>
      <c r="F5" s="56"/>
      <c r="G5" s="56"/>
      <c r="H5" s="100">
        <v>17052311.859999999</v>
      </c>
      <c r="I5" s="100">
        <v>29862924.940000001</v>
      </c>
      <c r="J5" s="100">
        <v>20892540.859999999</v>
      </c>
      <c r="K5" s="100">
        <v>26022695.940000001</v>
      </c>
      <c r="L5" s="57"/>
    </row>
    <row r="6" spans="1:12" x14ac:dyDescent="0.3">
      <c r="A6" s="54" t="s">
        <v>358</v>
      </c>
      <c r="B6" s="59" t="s">
        <v>354</v>
      </c>
      <c r="C6" s="60"/>
      <c r="D6" s="60"/>
      <c r="E6" s="55" t="s">
        <v>357</v>
      </c>
      <c r="F6" s="56"/>
      <c r="G6" s="56"/>
      <c r="H6" s="100">
        <v>17052311.859999999</v>
      </c>
      <c r="I6" s="100">
        <v>29862924.940000001</v>
      </c>
      <c r="J6" s="100">
        <v>20892540.859999999</v>
      </c>
      <c r="K6" s="100">
        <v>26022695.940000001</v>
      </c>
      <c r="L6" s="57"/>
    </row>
    <row r="7" spans="1:12" x14ac:dyDescent="0.3">
      <c r="A7" s="54" t="s">
        <v>359</v>
      </c>
      <c r="B7" s="59" t="s">
        <v>354</v>
      </c>
      <c r="C7" s="60"/>
      <c r="D7" s="60"/>
      <c r="E7" s="60"/>
      <c r="F7" s="55" t="s">
        <v>360</v>
      </c>
      <c r="G7" s="56"/>
      <c r="H7" s="100">
        <v>5000</v>
      </c>
      <c r="I7" s="100">
        <v>18729.099999999999</v>
      </c>
      <c r="J7" s="100">
        <v>18729.099999999999</v>
      </c>
      <c r="K7" s="100">
        <v>5000</v>
      </c>
      <c r="L7" s="57"/>
    </row>
    <row r="8" spans="1:12" x14ac:dyDescent="0.3">
      <c r="A8" s="61" t="s">
        <v>361</v>
      </c>
      <c r="B8" s="59" t="s">
        <v>354</v>
      </c>
      <c r="C8" s="60"/>
      <c r="D8" s="60"/>
      <c r="E8" s="60"/>
      <c r="F8" s="60"/>
      <c r="G8" s="62" t="s">
        <v>362</v>
      </c>
      <c r="H8" s="101">
        <v>5000</v>
      </c>
      <c r="I8" s="101">
        <v>18729.099999999999</v>
      </c>
      <c r="J8" s="101">
        <v>18729.099999999999</v>
      </c>
      <c r="K8" s="101">
        <v>5000</v>
      </c>
      <c r="L8" s="64"/>
    </row>
    <row r="9" spans="1:12" x14ac:dyDescent="0.3">
      <c r="A9" s="65" t="s">
        <v>354</v>
      </c>
      <c r="B9" s="59" t="s">
        <v>354</v>
      </c>
      <c r="C9" s="60"/>
      <c r="D9" s="60"/>
      <c r="E9" s="60"/>
      <c r="F9" s="60"/>
      <c r="G9" s="66" t="s">
        <v>354</v>
      </c>
      <c r="H9" s="102"/>
      <c r="I9" s="102"/>
      <c r="J9" s="102"/>
      <c r="K9" s="102"/>
      <c r="L9" s="68"/>
    </row>
    <row r="10" spans="1:12" x14ac:dyDescent="0.3">
      <c r="A10" s="54" t="s">
        <v>363</v>
      </c>
      <c r="B10" s="59" t="s">
        <v>354</v>
      </c>
      <c r="C10" s="60"/>
      <c r="D10" s="60"/>
      <c r="E10" s="60"/>
      <c r="F10" s="55" t="s">
        <v>364</v>
      </c>
      <c r="G10" s="56"/>
      <c r="H10" s="100">
        <v>26435.61</v>
      </c>
      <c r="I10" s="100">
        <v>17315417.420000002</v>
      </c>
      <c r="J10" s="100">
        <v>17307913.510000002</v>
      </c>
      <c r="K10" s="100">
        <v>33939.519999999997</v>
      </c>
      <c r="L10" s="57"/>
    </row>
    <row r="11" spans="1:12" x14ac:dyDescent="0.3">
      <c r="A11" s="61" t="s">
        <v>365</v>
      </c>
      <c r="B11" s="59" t="s">
        <v>354</v>
      </c>
      <c r="C11" s="60"/>
      <c r="D11" s="60"/>
      <c r="E11" s="60"/>
      <c r="F11" s="60"/>
      <c r="G11" s="62" t="s">
        <v>366</v>
      </c>
      <c r="H11" s="101">
        <v>26206.33</v>
      </c>
      <c r="I11" s="101">
        <v>16793123.530000001</v>
      </c>
      <c r="J11" s="101">
        <v>16785864.010000002</v>
      </c>
      <c r="K11" s="101">
        <v>33465.85</v>
      </c>
      <c r="L11" s="64"/>
    </row>
    <row r="12" spans="1:12" x14ac:dyDescent="0.3">
      <c r="A12" s="61" t="s">
        <v>367</v>
      </c>
      <c r="B12" s="59" t="s">
        <v>354</v>
      </c>
      <c r="C12" s="60"/>
      <c r="D12" s="60"/>
      <c r="E12" s="60"/>
      <c r="F12" s="60"/>
      <c r="G12" s="62" t="s">
        <v>368</v>
      </c>
      <c r="H12" s="101">
        <v>20.2</v>
      </c>
      <c r="I12" s="101">
        <v>391720.42</v>
      </c>
      <c r="J12" s="101">
        <v>391500</v>
      </c>
      <c r="K12" s="101">
        <v>240.62</v>
      </c>
      <c r="L12" s="64"/>
    </row>
    <row r="13" spans="1:12" x14ac:dyDescent="0.3">
      <c r="A13" s="61" t="s">
        <v>369</v>
      </c>
      <c r="B13" s="59" t="s">
        <v>354</v>
      </c>
      <c r="C13" s="60"/>
      <c r="D13" s="60"/>
      <c r="E13" s="60"/>
      <c r="F13" s="60"/>
      <c r="G13" s="62" t="s">
        <v>370</v>
      </c>
      <c r="H13" s="101">
        <v>158.88</v>
      </c>
      <c r="I13" s="101">
        <v>130573.47</v>
      </c>
      <c r="J13" s="101">
        <v>130500</v>
      </c>
      <c r="K13" s="101">
        <v>232.35</v>
      </c>
      <c r="L13" s="64"/>
    </row>
    <row r="14" spans="1:12" x14ac:dyDescent="0.3">
      <c r="A14" s="61" t="s">
        <v>371</v>
      </c>
      <c r="B14" s="59" t="s">
        <v>354</v>
      </c>
      <c r="C14" s="60"/>
      <c r="D14" s="60"/>
      <c r="E14" s="60"/>
      <c r="F14" s="60"/>
      <c r="G14" s="62" t="s">
        <v>372</v>
      </c>
      <c r="H14" s="101">
        <v>50.2</v>
      </c>
      <c r="I14" s="101">
        <v>0</v>
      </c>
      <c r="J14" s="101">
        <v>49.5</v>
      </c>
      <c r="K14" s="101">
        <v>0.7</v>
      </c>
      <c r="L14" s="64"/>
    </row>
    <row r="15" spans="1:12" x14ac:dyDescent="0.3">
      <c r="A15" s="65" t="s">
        <v>354</v>
      </c>
      <c r="B15" s="59" t="s">
        <v>354</v>
      </c>
      <c r="C15" s="60"/>
      <c r="D15" s="60"/>
      <c r="E15" s="60"/>
      <c r="F15" s="60"/>
      <c r="G15" s="66" t="s">
        <v>354</v>
      </c>
      <c r="H15" s="102"/>
      <c r="I15" s="102"/>
      <c r="J15" s="102"/>
      <c r="K15" s="102"/>
      <c r="L15" s="68"/>
    </row>
    <row r="16" spans="1:12" x14ac:dyDescent="0.3">
      <c r="A16" s="54" t="s">
        <v>373</v>
      </c>
      <c r="B16" s="59" t="s">
        <v>354</v>
      </c>
      <c r="C16" s="60"/>
      <c r="D16" s="60"/>
      <c r="E16" s="60"/>
      <c r="F16" s="55" t="s">
        <v>374</v>
      </c>
      <c r="G16" s="56"/>
      <c r="H16" s="100">
        <v>17020876.25</v>
      </c>
      <c r="I16" s="100">
        <v>12528107.109999999</v>
      </c>
      <c r="J16" s="100">
        <v>3565226.94</v>
      </c>
      <c r="K16" s="100">
        <v>25983756.420000002</v>
      </c>
      <c r="L16" s="57"/>
    </row>
    <row r="17" spans="1:12" x14ac:dyDescent="0.3">
      <c r="A17" s="61" t="s">
        <v>375</v>
      </c>
      <c r="B17" s="59" t="s">
        <v>354</v>
      </c>
      <c r="C17" s="60"/>
      <c r="D17" s="60"/>
      <c r="E17" s="60"/>
      <c r="F17" s="60"/>
      <c r="G17" s="62" t="s">
        <v>376</v>
      </c>
      <c r="H17" s="101">
        <v>14045226.460000001</v>
      </c>
      <c r="I17" s="101">
        <v>11973835.91</v>
      </c>
      <c r="J17" s="101">
        <v>3559300.09</v>
      </c>
      <c r="K17" s="101">
        <v>22459762.280000001</v>
      </c>
      <c r="L17" s="64"/>
    </row>
    <row r="18" spans="1:12" x14ac:dyDescent="0.3">
      <c r="A18" s="61" t="s">
        <v>377</v>
      </c>
      <c r="B18" s="59" t="s">
        <v>354</v>
      </c>
      <c r="C18" s="60"/>
      <c r="D18" s="60"/>
      <c r="E18" s="60"/>
      <c r="F18" s="60"/>
      <c r="G18" s="62" t="s">
        <v>378</v>
      </c>
      <c r="H18" s="101">
        <v>2090871.91</v>
      </c>
      <c r="I18" s="101">
        <v>414290.06</v>
      </c>
      <c r="J18" s="101">
        <v>4174.62</v>
      </c>
      <c r="K18" s="101">
        <v>2500987.35</v>
      </c>
      <c r="L18" s="64"/>
    </row>
    <row r="19" spans="1:12" x14ac:dyDescent="0.3">
      <c r="A19" s="61" t="s">
        <v>379</v>
      </c>
      <c r="B19" s="59" t="s">
        <v>354</v>
      </c>
      <c r="C19" s="60"/>
      <c r="D19" s="60"/>
      <c r="E19" s="60"/>
      <c r="F19" s="60"/>
      <c r="G19" s="62" t="s">
        <v>380</v>
      </c>
      <c r="H19" s="101">
        <v>832853.06</v>
      </c>
      <c r="I19" s="101">
        <v>139471.4</v>
      </c>
      <c r="J19" s="101">
        <v>1643.1</v>
      </c>
      <c r="K19" s="101">
        <v>970681.36</v>
      </c>
      <c r="L19" s="64"/>
    </row>
    <row r="20" spans="1:12" x14ac:dyDescent="0.3">
      <c r="A20" s="61" t="s">
        <v>381</v>
      </c>
      <c r="B20" s="59" t="s">
        <v>354</v>
      </c>
      <c r="C20" s="60"/>
      <c r="D20" s="60"/>
      <c r="E20" s="60"/>
      <c r="F20" s="60"/>
      <c r="G20" s="62" t="s">
        <v>382</v>
      </c>
      <c r="H20" s="101">
        <v>51924.82</v>
      </c>
      <c r="I20" s="101">
        <v>509.74</v>
      </c>
      <c r="J20" s="101">
        <v>109.13</v>
      </c>
      <c r="K20" s="101">
        <v>52325.43</v>
      </c>
      <c r="L20" s="64"/>
    </row>
    <row r="21" spans="1:12" x14ac:dyDescent="0.3">
      <c r="A21" s="65" t="s">
        <v>354</v>
      </c>
      <c r="B21" s="59" t="s">
        <v>354</v>
      </c>
      <c r="C21" s="60"/>
      <c r="D21" s="60"/>
      <c r="E21" s="60"/>
      <c r="F21" s="60"/>
      <c r="G21" s="66" t="s">
        <v>354</v>
      </c>
      <c r="H21" s="102"/>
      <c r="I21" s="102"/>
      <c r="J21" s="102"/>
      <c r="K21" s="102"/>
      <c r="L21" s="68"/>
    </row>
    <row r="22" spans="1:12" x14ac:dyDescent="0.3">
      <c r="A22" s="54" t="s">
        <v>383</v>
      </c>
      <c r="B22" s="59" t="s">
        <v>354</v>
      </c>
      <c r="C22" s="60"/>
      <c r="D22" s="60"/>
      <c r="E22" s="60"/>
      <c r="F22" s="55" t="s">
        <v>384</v>
      </c>
      <c r="G22" s="56"/>
      <c r="H22" s="100">
        <v>0</v>
      </c>
      <c r="I22" s="100">
        <v>671.31</v>
      </c>
      <c r="J22" s="100">
        <v>671.31</v>
      </c>
      <c r="K22" s="100">
        <v>0</v>
      </c>
      <c r="L22" s="57"/>
    </row>
    <row r="23" spans="1:12" x14ac:dyDescent="0.3">
      <c r="A23" s="61" t="s">
        <v>1010</v>
      </c>
      <c r="B23" s="59" t="s">
        <v>354</v>
      </c>
      <c r="C23" s="60"/>
      <c r="D23" s="60"/>
      <c r="E23" s="60"/>
      <c r="F23" s="60"/>
      <c r="G23" s="62" t="s">
        <v>1011</v>
      </c>
      <c r="H23" s="101">
        <v>0</v>
      </c>
      <c r="I23" s="101">
        <v>429.81</v>
      </c>
      <c r="J23" s="101">
        <v>429.81</v>
      </c>
      <c r="K23" s="101">
        <v>0</v>
      </c>
      <c r="L23" s="64"/>
    </row>
    <row r="24" spans="1:12" x14ac:dyDescent="0.3">
      <c r="A24" s="61" t="s">
        <v>385</v>
      </c>
      <c r="B24" s="59" t="s">
        <v>354</v>
      </c>
      <c r="C24" s="60"/>
      <c r="D24" s="60"/>
      <c r="E24" s="60"/>
      <c r="F24" s="60"/>
      <c r="G24" s="62" t="s">
        <v>386</v>
      </c>
      <c r="H24" s="101">
        <v>0</v>
      </c>
      <c r="I24" s="101">
        <v>241.5</v>
      </c>
      <c r="J24" s="101">
        <v>241.5</v>
      </c>
      <c r="K24" s="101">
        <v>0</v>
      </c>
      <c r="L24" s="64"/>
    </row>
    <row r="25" spans="1:12" x14ac:dyDescent="0.3">
      <c r="A25" s="65" t="s">
        <v>354</v>
      </c>
      <c r="B25" s="59" t="s">
        <v>354</v>
      </c>
      <c r="C25" s="60"/>
      <c r="D25" s="60"/>
      <c r="E25" s="60"/>
      <c r="F25" s="60"/>
      <c r="G25" s="66" t="s">
        <v>354</v>
      </c>
      <c r="H25" s="102"/>
      <c r="I25" s="102"/>
      <c r="J25" s="102"/>
      <c r="K25" s="102"/>
      <c r="L25" s="68"/>
    </row>
    <row r="26" spans="1:12" x14ac:dyDescent="0.3">
      <c r="A26" s="54" t="s">
        <v>387</v>
      </c>
      <c r="B26" s="59" t="s">
        <v>354</v>
      </c>
      <c r="C26" s="60"/>
      <c r="D26" s="55" t="s">
        <v>388</v>
      </c>
      <c r="E26" s="56"/>
      <c r="F26" s="56"/>
      <c r="G26" s="56"/>
      <c r="H26" s="100">
        <v>70404.58</v>
      </c>
      <c r="I26" s="100">
        <v>626491.62</v>
      </c>
      <c r="J26" s="100">
        <v>309472.08</v>
      </c>
      <c r="K26" s="100">
        <v>387424.12</v>
      </c>
      <c r="L26" s="57"/>
    </row>
    <row r="27" spans="1:12" x14ac:dyDescent="0.3">
      <c r="A27" s="54" t="s">
        <v>389</v>
      </c>
      <c r="B27" s="59" t="s">
        <v>354</v>
      </c>
      <c r="C27" s="60"/>
      <c r="D27" s="60"/>
      <c r="E27" s="55" t="s">
        <v>390</v>
      </c>
      <c r="F27" s="56"/>
      <c r="G27" s="56"/>
      <c r="H27" s="100">
        <v>38310.86</v>
      </c>
      <c r="I27" s="100">
        <v>626491.62</v>
      </c>
      <c r="J27" s="100">
        <v>304972.96000000002</v>
      </c>
      <c r="K27" s="100">
        <v>359829.52</v>
      </c>
      <c r="L27" s="57"/>
    </row>
    <row r="28" spans="1:12" x14ac:dyDescent="0.3">
      <c r="A28" s="54" t="s">
        <v>391</v>
      </c>
      <c r="B28" s="59" t="s">
        <v>354</v>
      </c>
      <c r="C28" s="60"/>
      <c r="D28" s="60"/>
      <c r="E28" s="60"/>
      <c r="F28" s="55" t="s">
        <v>390</v>
      </c>
      <c r="G28" s="56"/>
      <c r="H28" s="100">
        <v>38310.86</v>
      </c>
      <c r="I28" s="100">
        <v>626491.62</v>
      </c>
      <c r="J28" s="100">
        <v>304972.96000000002</v>
      </c>
      <c r="K28" s="100">
        <v>359829.52</v>
      </c>
      <c r="L28" s="57"/>
    </row>
    <row r="29" spans="1:12" x14ac:dyDescent="0.3">
      <c r="A29" s="61" t="s">
        <v>392</v>
      </c>
      <c r="B29" s="59" t="s">
        <v>354</v>
      </c>
      <c r="C29" s="60"/>
      <c r="D29" s="60"/>
      <c r="E29" s="60"/>
      <c r="F29" s="60"/>
      <c r="G29" s="62" t="s">
        <v>393</v>
      </c>
      <c r="H29" s="101">
        <v>9650.7199999999993</v>
      </c>
      <c r="I29" s="101">
        <v>121.2</v>
      </c>
      <c r="J29" s="101">
        <v>253.71</v>
      </c>
      <c r="K29" s="101">
        <v>9518.2099999999991</v>
      </c>
      <c r="L29" s="64"/>
    </row>
    <row r="30" spans="1:12" x14ac:dyDescent="0.3">
      <c r="A30" s="61" t="s">
        <v>394</v>
      </c>
      <c r="B30" s="59" t="s">
        <v>354</v>
      </c>
      <c r="C30" s="60"/>
      <c r="D30" s="60"/>
      <c r="E30" s="60"/>
      <c r="F30" s="60"/>
      <c r="G30" s="62" t="s">
        <v>395</v>
      </c>
      <c r="H30" s="101">
        <v>18779.3</v>
      </c>
      <c r="I30" s="101">
        <v>355410.97</v>
      </c>
      <c r="J30" s="101">
        <v>40340.35</v>
      </c>
      <c r="K30" s="101">
        <v>333849.92</v>
      </c>
      <c r="L30" s="64"/>
    </row>
    <row r="31" spans="1:12" x14ac:dyDescent="0.3">
      <c r="A31" s="61" t="s">
        <v>396</v>
      </c>
      <c r="B31" s="59" t="s">
        <v>354</v>
      </c>
      <c r="C31" s="60"/>
      <c r="D31" s="60"/>
      <c r="E31" s="60"/>
      <c r="F31" s="60"/>
      <c r="G31" s="62" t="s">
        <v>397</v>
      </c>
      <c r="H31" s="101">
        <v>9480.93</v>
      </c>
      <c r="I31" s="101">
        <v>0</v>
      </c>
      <c r="J31" s="101">
        <v>0</v>
      </c>
      <c r="K31" s="101">
        <v>9480.93</v>
      </c>
      <c r="L31" s="64"/>
    </row>
    <row r="32" spans="1:12" x14ac:dyDescent="0.3">
      <c r="A32" s="61" t="s">
        <v>398</v>
      </c>
      <c r="B32" s="59" t="s">
        <v>354</v>
      </c>
      <c r="C32" s="60"/>
      <c r="D32" s="60"/>
      <c r="E32" s="60"/>
      <c r="F32" s="60"/>
      <c r="G32" s="62" t="s">
        <v>399</v>
      </c>
      <c r="H32" s="101">
        <v>0</v>
      </c>
      <c r="I32" s="101">
        <v>47786.73</v>
      </c>
      <c r="J32" s="101">
        <v>47786.73</v>
      </c>
      <c r="K32" s="101">
        <v>0</v>
      </c>
      <c r="L32" s="64"/>
    </row>
    <row r="33" spans="1:12" x14ac:dyDescent="0.3">
      <c r="A33" s="61" t="s">
        <v>400</v>
      </c>
      <c r="B33" s="59" t="s">
        <v>354</v>
      </c>
      <c r="C33" s="60"/>
      <c r="D33" s="60"/>
      <c r="E33" s="60"/>
      <c r="F33" s="60"/>
      <c r="G33" s="62" t="s">
        <v>401</v>
      </c>
      <c r="H33" s="101">
        <v>399.91</v>
      </c>
      <c r="I33" s="101">
        <v>0</v>
      </c>
      <c r="J33" s="101">
        <v>0</v>
      </c>
      <c r="K33" s="101">
        <v>399.91</v>
      </c>
      <c r="L33" s="64"/>
    </row>
    <row r="34" spans="1:12" x14ac:dyDescent="0.3">
      <c r="A34" s="61" t="s">
        <v>402</v>
      </c>
      <c r="B34" s="59" t="s">
        <v>354</v>
      </c>
      <c r="C34" s="60"/>
      <c r="D34" s="60"/>
      <c r="E34" s="60"/>
      <c r="F34" s="60"/>
      <c r="G34" s="62" t="s">
        <v>403</v>
      </c>
      <c r="H34" s="101">
        <v>0</v>
      </c>
      <c r="I34" s="101">
        <v>220641.08</v>
      </c>
      <c r="J34" s="101">
        <v>216592.17</v>
      </c>
      <c r="K34" s="101">
        <v>4048.91</v>
      </c>
      <c r="L34" s="64"/>
    </row>
    <row r="35" spans="1:12" x14ac:dyDescent="0.3">
      <c r="A35" s="61" t="s">
        <v>404</v>
      </c>
      <c r="B35" s="59" t="s">
        <v>354</v>
      </c>
      <c r="C35" s="60"/>
      <c r="D35" s="60"/>
      <c r="E35" s="60"/>
      <c r="F35" s="60"/>
      <c r="G35" s="62" t="s">
        <v>405</v>
      </c>
      <c r="H35" s="101">
        <v>0</v>
      </c>
      <c r="I35" s="101">
        <v>2531.64</v>
      </c>
      <c r="J35" s="101">
        <v>0</v>
      </c>
      <c r="K35" s="101">
        <v>2531.64</v>
      </c>
      <c r="L35" s="64"/>
    </row>
    <row r="36" spans="1:12" x14ac:dyDescent="0.3">
      <c r="A36" s="65" t="s">
        <v>354</v>
      </c>
      <c r="B36" s="59" t="s">
        <v>354</v>
      </c>
      <c r="C36" s="60"/>
      <c r="D36" s="60"/>
      <c r="E36" s="60"/>
      <c r="F36" s="60"/>
      <c r="G36" s="66" t="s">
        <v>354</v>
      </c>
      <c r="H36" s="102"/>
      <c r="I36" s="102"/>
      <c r="J36" s="102"/>
      <c r="K36" s="102"/>
      <c r="L36" s="68"/>
    </row>
    <row r="37" spans="1:12" x14ac:dyDescent="0.3">
      <c r="A37" s="54" t="s">
        <v>406</v>
      </c>
      <c r="B37" s="59" t="s">
        <v>354</v>
      </c>
      <c r="C37" s="60"/>
      <c r="D37" s="60"/>
      <c r="E37" s="55" t="s">
        <v>407</v>
      </c>
      <c r="F37" s="56"/>
      <c r="G37" s="56"/>
      <c r="H37" s="100">
        <v>32093.72</v>
      </c>
      <c r="I37" s="100">
        <v>0</v>
      </c>
      <c r="J37" s="100">
        <v>4499.12</v>
      </c>
      <c r="K37" s="100">
        <v>27594.6</v>
      </c>
      <c r="L37" s="57"/>
    </row>
    <row r="38" spans="1:12" x14ac:dyDescent="0.3">
      <c r="A38" s="54" t="s">
        <v>408</v>
      </c>
      <c r="B38" s="59" t="s">
        <v>354</v>
      </c>
      <c r="C38" s="60"/>
      <c r="D38" s="60"/>
      <c r="E38" s="60"/>
      <c r="F38" s="55" t="s">
        <v>407</v>
      </c>
      <c r="G38" s="56"/>
      <c r="H38" s="100">
        <v>32093.72</v>
      </c>
      <c r="I38" s="100">
        <v>0</v>
      </c>
      <c r="J38" s="100">
        <v>4499.12</v>
      </c>
      <c r="K38" s="100">
        <v>27594.6</v>
      </c>
      <c r="L38" s="57"/>
    </row>
    <row r="39" spans="1:12" x14ac:dyDescent="0.3">
      <c r="A39" s="61" t="s">
        <v>409</v>
      </c>
      <c r="B39" s="59" t="s">
        <v>354</v>
      </c>
      <c r="C39" s="60"/>
      <c r="D39" s="60"/>
      <c r="E39" s="60"/>
      <c r="F39" s="60"/>
      <c r="G39" s="62" t="s">
        <v>410</v>
      </c>
      <c r="H39" s="101">
        <v>32093.72</v>
      </c>
      <c r="I39" s="101">
        <v>0</v>
      </c>
      <c r="J39" s="101">
        <v>4499.12</v>
      </c>
      <c r="K39" s="101">
        <v>27594.6</v>
      </c>
      <c r="L39" s="64"/>
    </row>
    <row r="40" spans="1:12" x14ac:dyDescent="0.3">
      <c r="A40" s="65" t="s">
        <v>354</v>
      </c>
      <c r="B40" s="59" t="s">
        <v>354</v>
      </c>
      <c r="C40" s="60"/>
      <c r="D40" s="60"/>
      <c r="E40" s="60"/>
      <c r="F40" s="60"/>
      <c r="G40" s="66" t="s">
        <v>354</v>
      </c>
      <c r="H40" s="102"/>
      <c r="I40" s="102"/>
      <c r="J40" s="102"/>
      <c r="K40" s="102"/>
      <c r="L40" s="68"/>
    </row>
    <row r="41" spans="1:12" x14ac:dyDescent="0.3">
      <c r="A41" s="54" t="s">
        <v>413</v>
      </c>
      <c r="B41" s="58" t="s">
        <v>354</v>
      </c>
      <c r="C41" s="55" t="s">
        <v>414</v>
      </c>
      <c r="D41" s="56"/>
      <c r="E41" s="56"/>
      <c r="F41" s="56"/>
      <c r="G41" s="56"/>
      <c r="H41" s="100">
        <v>3668578.51</v>
      </c>
      <c r="I41" s="100">
        <v>1150689.69</v>
      </c>
      <c r="J41" s="100">
        <v>159965.82999999999</v>
      </c>
      <c r="K41" s="100">
        <v>4659302.37</v>
      </c>
      <c r="L41" s="57"/>
    </row>
    <row r="42" spans="1:12" x14ac:dyDescent="0.3">
      <c r="A42" s="54" t="s">
        <v>415</v>
      </c>
      <c r="B42" s="59" t="s">
        <v>354</v>
      </c>
      <c r="C42" s="60"/>
      <c r="D42" s="55" t="s">
        <v>416</v>
      </c>
      <c r="E42" s="56"/>
      <c r="F42" s="56"/>
      <c r="G42" s="56"/>
      <c r="H42" s="100">
        <v>3668578.51</v>
      </c>
      <c r="I42" s="100">
        <v>1150689.69</v>
      </c>
      <c r="J42" s="100">
        <v>159965.82999999999</v>
      </c>
      <c r="K42" s="100">
        <v>4659302.37</v>
      </c>
      <c r="L42" s="57"/>
    </row>
    <row r="43" spans="1:12" x14ac:dyDescent="0.3">
      <c r="A43" s="54" t="s">
        <v>417</v>
      </c>
      <c r="B43" s="59" t="s">
        <v>354</v>
      </c>
      <c r="C43" s="60"/>
      <c r="D43" s="60"/>
      <c r="E43" s="55" t="s">
        <v>418</v>
      </c>
      <c r="F43" s="56"/>
      <c r="G43" s="56"/>
      <c r="H43" s="100">
        <v>1932009.85</v>
      </c>
      <c r="I43" s="100">
        <v>0</v>
      </c>
      <c r="J43" s="100">
        <v>0</v>
      </c>
      <c r="K43" s="100">
        <v>1932009.85</v>
      </c>
      <c r="L43" s="57"/>
    </row>
    <row r="44" spans="1:12" x14ac:dyDescent="0.3">
      <c r="A44" s="54" t="s">
        <v>419</v>
      </c>
      <c r="B44" s="59" t="s">
        <v>354</v>
      </c>
      <c r="C44" s="60"/>
      <c r="D44" s="60"/>
      <c r="E44" s="60"/>
      <c r="F44" s="55" t="s">
        <v>418</v>
      </c>
      <c r="G44" s="56"/>
      <c r="H44" s="100">
        <v>1932009.85</v>
      </c>
      <c r="I44" s="100">
        <v>0</v>
      </c>
      <c r="J44" s="100">
        <v>0</v>
      </c>
      <c r="K44" s="100">
        <v>1932009.85</v>
      </c>
      <c r="L44" s="57"/>
    </row>
    <row r="45" spans="1:12" x14ac:dyDescent="0.3">
      <c r="A45" s="61" t="s">
        <v>420</v>
      </c>
      <c r="B45" s="59" t="s">
        <v>354</v>
      </c>
      <c r="C45" s="60"/>
      <c r="D45" s="60"/>
      <c r="E45" s="60"/>
      <c r="F45" s="60"/>
      <c r="G45" s="62" t="s">
        <v>421</v>
      </c>
      <c r="H45" s="101">
        <v>181970</v>
      </c>
      <c r="I45" s="101">
        <v>0</v>
      </c>
      <c r="J45" s="101">
        <v>0</v>
      </c>
      <c r="K45" s="101">
        <v>181970</v>
      </c>
      <c r="L45" s="64"/>
    </row>
    <row r="46" spans="1:12" x14ac:dyDescent="0.3">
      <c r="A46" s="61" t="s">
        <v>422</v>
      </c>
      <c r="B46" s="59" t="s">
        <v>354</v>
      </c>
      <c r="C46" s="60"/>
      <c r="D46" s="60"/>
      <c r="E46" s="60"/>
      <c r="F46" s="60"/>
      <c r="G46" s="62" t="s">
        <v>423</v>
      </c>
      <c r="H46" s="101">
        <v>176360.55</v>
      </c>
      <c r="I46" s="101">
        <v>0</v>
      </c>
      <c r="J46" s="101">
        <v>0</v>
      </c>
      <c r="K46" s="101">
        <v>176360.55</v>
      </c>
      <c r="L46" s="64"/>
    </row>
    <row r="47" spans="1:12" x14ac:dyDescent="0.3">
      <c r="A47" s="61" t="s">
        <v>424</v>
      </c>
      <c r="B47" s="59" t="s">
        <v>354</v>
      </c>
      <c r="C47" s="60"/>
      <c r="D47" s="60"/>
      <c r="E47" s="60"/>
      <c r="F47" s="60"/>
      <c r="G47" s="62" t="s">
        <v>425</v>
      </c>
      <c r="H47" s="101">
        <v>75546.350000000006</v>
      </c>
      <c r="I47" s="101">
        <v>0</v>
      </c>
      <c r="J47" s="101">
        <v>0</v>
      </c>
      <c r="K47" s="101">
        <v>75546.350000000006</v>
      </c>
      <c r="L47" s="64"/>
    </row>
    <row r="48" spans="1:12" x14ac:dyDescent="0.3">
      <c r="A48" s="61" t="s">
        <v>426</v>
      </c>
      <c r="B48" s="59" t="s">
        <v>354</v>
      </c>
      <c r="C48" s="60"/>
      <c r="D48" s="60"/>
      <c r="E48" s="60"/>
      <c r="F48" s="60"/>
      <c r="G48" s="62" t="s">
        <v>427</v>
      </c>
      <c r="H48" s="101">
        <v>1377053.95</v>
      </c>
      <c r="I48" s="101">
        <v>0</v>
      </c>
      <c r="J48" s="101">
        <v>0</v>
      </c>
      <c r="K48" s="101">
        <v>1377053.95</v>
      </c>
      <c r="L48" s="64"/>
    </row>
    <row r="49" spans="1:12" x14ac:dyDescent="0.3">
      <c r="A49" s="61" t="s">
        <v>428</v>
      </c>
      <c r="B49" s="59" t="s">
        <v>354</v>
      </c>
      <c r="C49" s="60"/>
      <c r="D49" s="60"/>
      <c r="E49" s="60"/>
      <c r="F49" s="60"/>
      <c r="G49" s="62" t="s">
        <v>429</v>
      </c>
      <c r="H49" s="101">
        <v>121079</v>
      </c>
      <c r="I49" s="101">
        <v>0</v>
      </c>
      <c r="J49" s="101">
        <v>0</v>
      </c>
      <c r="K49" s="101">
        <v>121079</v>
      </c>
      <c r="L49" s="64"/>
    </row>
    <row r="50" spans="1:12" x14ac:dyDescent="0.3">
      <c r="A50" s="65" t="s">
        <v>354</v>
      </c>
      <c r="B50" s="59" t="s">
        <v>354</v>
      </c>
      <c r="C50" s="60"/>
      <c r="D50" s="60"/>
      <c r="E50" s="60"/>
      <c r="F50" s="60"/>
      <c r="G50" s="66" t="s">
        <v>354</v>
      </c>
      <c r="H50" s="102"/>
      <c r="I50" s="102"/>
      <c r="J50" s="102"/>
      <c r="K50" s="102"/>
      <c r="L50" s="68"/>
    </row>
    <row r="51" spans="1:12" x14ac:dyDescent="0.3">
      <c r="A51" s="54" t="s">
        <v>430</v>
      </c>
      <c r="B51" s="59" t="s">
        <v>354</v>
      </c>
      <c r="C51" s="60"/>
      <c r="D51" s="60"/>
      <c r="E51" s="55" t="s">
        <v>431</v>
      </c>
      <c r="F51" s="56"/>
      <c r="G51" s="56"/>
      <c r="H51" s="100">
        <v>-1932009.85</v>
      </c>
      <c r="I51" s="100">
        <v>0</v>
      </c>
      <c r="J51" s="100">
        <v>0</v>
      </c>
      <c r="K51" s="100">
        <v>-1932009.85</v>
      </c>
      <c r="L51" s="57"/>
    </row>
    <row r="52" spans="1:12" x14ac:dyDescent="0.3">
      <c r="A52" s="54" t="s">
        <v>432</v>
      </c>
      <c r="B52" s="59" t="s">
        <v>354</v>
      </c>
      <c r="C52" s="60"/>
      <c r="D52" s="60"/>
      <c r="E52" s="60"/>
      <c r="F52" s="55" t="s">
        <v>431</v>
      </c>
      <c r="G52" s="56"/>
      <c r="H52" s="100">
        <v>-1932009.85</v>
      </c>
      <c r="I52" s="100">
        <v>0</v>
      </c>
      <c r="J52" s="100">
        <v>0</v>
      </c>
      <c r="K52" s="100">
        <v>-1932009.85</v>
      </c>
      <c r="L52" s="57"/>
    </row>
    <row r="53" spans="1:12" x14ac:dyDescent="0.3">
      <c r="A53" s="61" t="s">
        <v>433</v>
      </c>
      <c r="B53" s="59" t="s">
        <v>354</v>
      </c>
      <c r="C53" s="60"/>
      <c r="D53" s="60"/>
      <c r="E53" s="60"/>
      <c r="F53" s="60"/>
      <c r="G53" s="62" t="s">
        <v>434</v>
      </c>
      <c r="H53" s="101">
        <v>-176360.55</v>
      </c>
      <c r="I53" s="101">
        <v>0</v>
      </c>
      <c r="J53" s="101">
        <v>0</v>
      </c>
      <c r="K53" s="101">
        <v>-176360.55</v>
      </c>
      <c r="L53" s="64"/>
    </row>
    <row r="54" spans="1:12" x14ac:dyDescent="0.3">
      <c r="A54" s="61" t="s">
        <v>435</v>
      </c>
      <c r="B54" s="59" t="s">
        <v>354</v>
      </c>
      <c r="C54" s="60"/>
      <c r="D54" s="60"/>
      <c r="E54" s="60"/>
      <c r="F54" s="60"/>
      <c r="G54" s="62" t="s">
        <v>436</v>
      </c>
      <c r="H54" s="101">
        <v>-75546.350000000006</v>
      </c>
      <c r="I54" s="101">
        <v>0</v>
      </c>
      <c r="J54" s="101">
        <v>0</v>
      </c>
      <c r="K54" s="101">
        <v>-75546.350000000006</v>
      </c>
      <c r="L54" s="64"/>
    </row>
    <row r="55" spans="1:12" x14ac:dyDescent="0.3">
      <c r="A55" s="61" t="s">
        <v>437</v>
      </c>
      <c r="B55" s="59" t="s">
        <v>354</v>
      </c>
      <c r="C55" s="60"/>
      <c r="D55" s="60"/>
      <c r="E55" s="60"/>
      <c r="F55" s="60"/>
      <c r="G55" s="62" t="s">
        <v>438</v>
      </c>
      <c r="H55" s="101">
        <v>-1377053.95</v>
      </c>
      <c r="I55" s="101">
        <v>0</v>
      </c>
      <c r="J55" s="101">
        <v>0</v>
      </c>
      <c r="K55" s="101">
        <v>-1377053.95</v>
      </c>
      <c r="L55" s="64"/>
    </row>
    <row r="56" spans="1:12" x14ac:dyDescent="0.3">
      <c r="A56" s="61" t="s">
        <v>439</v>
      </c>
      <c r="B56" s="59" t="s">
        <v>354</v>
      </c>
      <c r="C56" s="60"/>
      <c r="D56" s="60"/>
      <c r="E56" s="60"/>
      <c r="F56" s="60"/>
      <c r="G56" s="62" t="s">
        <v>440</v>
      </c>
      <c r="H56" s="101">
        <v>-181970</v>
      </c>
      <c r="I56" s="101">
        <v>0</v>
      </c>
      <c r="J56" s="101">
        <v>0</v>
      </c>
      <c r="K56" s="101">
        <v>-181970</v>
      </c>
      <c r="L56" s="64"/>
    </row>
    <row r="57" spans="1:12" x14ac:dyDescent="0.3">
      <c r="A57" s="61" t="s">
        <v>441</v>
      </c>
      <c r="B57" s="59" t="s">
        <v>354</v>
      </c>
      <c r="C57" s="60"/>
      <c r="D57" s="60"/>
      <c r="E57" s="60"/>
      <c r="F57" s="60"/>
      <c r="G57" s="62" t="s">
        <v>442</v>
      </c>
      <c r="H57" s="101">
        <v>-121079</v>
      </c>
      <c r="I57" s="101">
        <v>0</v>
      </c>
      <c r="J57" s="101">
        <v>0</v>
      </c>
      <c r="K57" s="101">
        <v>-121079</v>
      </c>
      <c r="L57" s="64"/>
    </row>
    <row r="58" spans="1:12" x14ac:dyDescent="0.3">
      <c r="A58" s="65" t="s">
        <v>354</v>
      </c>
      <c r="B58" s="59" t="s">
        <v>354</v>
      </c>
      <c r="C58" s="60"/>
      <c r="D58" s="60"/>
      <c r="E58" s="60"/>
      <c r="F58" s="60"/>
      <c r="G58" s="66" t="s">
        <v>354</v>
      </c>
      <c r="H58" s="102"/>
      <c r="I58" s="102"/>
      <c r="J58" s="102"/>
      <c r="K58" s="102"/>
      <c r="L58" s="68"/>
    </row>
    <row r="59" spans="1:12" x14ac:dyDescent="0.3">
      <c r="A59" s="54" t="s">
        <v>443</v>
      </c>
      <c r="B59" s="59" t="s">
        <v>354</v>
      </c>
      <c r="C59" s="60"/>
      <c r="D59" s="60"/>
      <c r="E59" s="55" t="s">
        <v>444</v>
      </c>
      <c r="F59" s="56"/>
      <c r="G59" s="56"/>
      <c r="H59" s="100">
        <v>18861510.57</v>
      </c>
      <c r="I59" s="100">
        <v>1140843.98</v>
      </c>
      <c r="J59" s="100">
        <v>9956.08</v>
      </c>
      <c r="K59" s="100">
        <v>19992398.469999999</v>
      </c>
      <c r="L59" s="57"/>
    </row>
    <row r="60" spans="1:12" x14ac:dyDescent="0.3">
      <c r="A60" s="54" t="s">
        <v>445</v>
      </c>
      <c r="B60" s="59" t="s">
        <v>354</v>
      </c>
      <c r="C60" s="60"/>
      <c r="D60" s="60"/>
      <c r="E60" s="60"/>
      <c r="F60" s="55" t="s">
        <v>444</v>
      </c>
      <c r="G60" s="56"/>
      <c r="H60" s="100">
        <v>18861510.57</v>
      </c>
      <c r="I60" s="100">
        <v>1140843.98</v>
      </c>
      <c r="J60" s="100">
        <v>9956.08</v>
      </c>
      <c r="K60" s="100">
        <v>19992398.469999999</v>
      </c>
      <c r="L60" s="57"/>
    </row>
    <row r="61" spans="1:12" x14ac:dyDescent="0.3">
      <c r="A61" s="61" t="s">
        <v>446</v>
      </c>
      <c r="B61" s="59" t="s">
        <v>354</v>
      </c>
      <c r="C61" s="60"/>
      <c r="D61" s="60"/>
      <c r="E61" s="60"/>
      <c r="F61" s="60"/>
      <c r="G61" s="62" t="s">
        <v>427</v>
      </c>
      <c r="H61" s="101">
        <v>319785.2</v>
      </c>
      <c r="I61" s="101">
        <v>0</v>
      </c>
      <c r="J61" s="101">
        <v>0</v>
      </c>
      <c r="K61" s="101">
        <v>319785.2</v>
      </c>
      <c r="L61" s="64"/>
    </row>
    <row r="62" spans="1:12" x14ac:dyDescent="0.3">
      <c r="A62" s="61" t="s">
        <v>447</v>
      </c>
      <c r="B62" s="59" t="s">
        <v>354</v>
      </c>
      <c r="C62" s="60"/>
      <c r="D62" s="60"/>
      <c r="E62" s="60"/>
      <c r="F62" s="60"/>
      <c r="G62" s="62" t="s">
        <v>448</v>
      </c>
      <c r="H62" s="101">
        <v>183046.52</v>
      </c>
      <c r="I62" s="101">
        <v>0</v>
      </c>
      <c r="J62" s="101">
        <v>4322.17</v>
      </c>
      <c r="K62" s="101">
        <v>178724.35</v>
      </c>
      <c r="L62" s="64"/>
    </row>
    <row r="63" spans="1:12" x14ac:dyDescent="0.3">
      <c r="A63" s="61" t="s">
        <v>449</v>
      </c>
      <c r="B63" s="59" t="s">
        <v>354</v>
      </c>
      <c r="C63" s="60"/>
      <c r="D63" s="60"/>
      <c r="E63" s="60"/>
      <c r="F63" s="60"/>
      <c r="G63" s="62" t="s">
        <v>450</v>
      </c>
      <c r="H63" s="101">
        <v>2376752.0099999998</v>
      </c>
      <c r="I63" s="101">
        <v>0</v>
      </c>
      <c r="J63" s="101">
        <v>0</v>
      </c>
      <c r="K63" s="101">
        <v>2376752.0099999998</v>
      </c>
      <c r="L63" s="64"/>
    </row>
    <row r="64" spans="1:12" x14ac:dyDescent="0.3">
      <c r="A64" s="61" t="s">
        <v>451</v>
      </c>
      <c r="B64" s="59" t="s">
        <v>354</v>
      </c>
      <c r="C64" s="60"/>
      <c r="D64" s="60"/>
      <c r="E64" s="60"/>
      <c r="F64" s="60"/>
      <c r="G64" s="62" t="s">
        <v>425</v>
      </c>
      <c r="H64" s="101">
        <v>1984308.33</v>
      </c>
      <c r="I64" s="101">
        <v>34288.879999999997</v>
      </c>
      <c r="J64" s="101">
        <v>3955.9</v>
      </c>
      <c r="K64" s="101">
        <v>2014641.31</v>
      </c>
      <c r="L64" s="64"/>
    </row>
    <row r="65" spans="1:12" x14ac:dyDescent="0.3">
      <c r="A65" s="61" t="s">
        <v>452</v>
      </c>
      <c r="B65" s="59" t="s">
        <v>354</v>
      </c>
      <c r="C65" s="60"/>
      <c r="D65" s="60"/>
      <c r="E65" s="60"/>
      <c r="F65" s="60"/>
      <c r="G65" s="62" t="s">
        <v>423</v>
      </c>
      <c r="H65" s="101">
        <v>4450988.46</v>
      </c>
      <c r="I65" s="101">
        <v>937344.1</v>
      </c>
      <c r="J65" s="101">
        <v>1678.01</v>
      </c>
      <c r="K65" s="101">
        <v>5386654.5499999998</v>
      </c>
      <c r="L65" s="64"/>
    </row>
    <row r="66" spans="1:12" x14ac:dyDescent="0.3">
      <c r="A66" s="61" t="s">
        <v>453</v>
      </c>
      <c r="B66" s="59" t="s">
        <v>354</v>
      </c>
      <c r="C66" s="60"/>
      <c r="D66" s="60"/>
      <c r="E66" s="60"/>
      <c r="F66" s="60"/>
      <c r="G66" s="62" t="s">
        <v>454</v>
      </c>
      <c r="H66" s="101">
        <v>7877077.1500000004</v>
      </c>
      <c r="I66" s="101">
        <v>111675.2</v>
      </c>
      <c r="J66" s="101">
        <v>0</v>
      </c>
      <c r="K66" s="101">
        <v>7988752.3499999996</v>
      </c>
      <c r="L66" s="64"/>
    </row>
    <row r="67" spans="1:12" x14ac:dyDescent="0.3">
      <c r="A67" s="61" t="s">
        <v>455</v>
      </c>
      <c r="B67" s="59" t="s">
        <v>354</v>
      </c>
      <c r="C67" s="60"/>
      <c r="D67" s="60"/>
      <c r="E67" s="60"/>
      <c r="F67" s="60"/>
      <c r="G67" s="62" t="s">
        <v>456</v>
      </c>
      <c r="H67" s="101">
        <v>1262705.1200000001</v>
      </c>
      <c r="I67" s="101">
        <v>57535.8</v>
      </c>
      <c r="J67" s="101">
        <v>0</v>
      </c>
      <c r="K67" s="101">
        <v>1320240.92</v>
      </c>
      <c r="L67" s="64"/>
    </row>
    <row r="68" spans="1:12" x14ac:dyDescent="0.3">
      <c r="A68" s="61" t="s">
        <v>457</v>
      </c>
      <c r="B68" s="59" t="s">
        <v>354</v>
      </c>
      <c r="C68" s="60"/>
      <c r="D68" s="60"/>
      <c r="E68" s="60"/>
      <c r="F68" s="60"/>
      <c r="G68" s="62" t="s">
        <v>458</v>
      </c>
      <c r="H68" s="101">
        <v>104202.72</v>
      </c>
      <c r="I68" s="101">
        <v>0</v>
      </c>
      <c r="J68" s="101">
        <v>0</v>
      </c>
      <c r="K68" s="101">
        <v>104202.72</v>
      </c>
      <c r="L68" s="64"/>
    </row>
    <row r="69" spans="1:12" x14ac:dyDescent="0.3">
      <c r="A69" s="61" t="s">
        <v>459</v>
      </c>
      <c r="B69" s="59" t="s">
        <v>354</v>
      </c>
      <c r="C69" s="60"/>
      <c r="D69" s="60"/>
      <c r="E69" s="60"/>
      <c r="F69" s="60"/>
      <c r="G69" s="62" t="s">
        <v>421</v>
      </c>
      <c r="H69" s="101">
        <v>281005.06</v>
      </c>
      <c r="I69" s="101">
        <v>0</v>
      </c>
      <c r="J69" s="101">
        <v>0</v>
      </c>
      <c r="K69" s="101">
        <v>281005.06</v>
      </c>
      <c r="L69" s="64"/>
    </row>
    <row r="70" spans="1:12" x14ac:dyDescent="0.3">
      <c r="A70" s="61" t="s">
        <v>460</v>
      </c>
      <c r="B70" s="59" t="s">
        <v>354</v>
      </c>
      <c r="C70" s="60"/>
      <c r="D70" s="60"/>
      <c r="E70" s="60"/>
      <c r="F70" s="60"/>
      <c r="G70" s="62" t="s">
        <v>461</v>
      </c>
      <c r="H70" s="101">
        <v>21640</v>
      </c>
      <c r="I70" s="101">
        <v>0</v>
      </c>
      <c r="J70" s="101">
        <v>0</v>
      </c>
      <c r="K70" s="101">
        <v>21640</v>
      </c>
      <c r="L70" s="64"/>
    </row>
    <row r="71" spans="1:12" x14ac:dyDescent="0.3">
      <c r="A71" s="65" t="s">
        <v>354</v>
      </c>
      <c r="B71" s="59" t="s">
        <v>354</v>
      </c>
      <c r="C71" s="60"/>
      <c r="D71" s="60"/>
      <c r="E71" s="60"/>
      <c r="F71" s="60"/>
      <c r="G71" s="66" t="s">
        <v>354</v>
      </c>
      <c r="H71" s="102"/>
      <c r="I71" s="102"/>
      <c r="J71" s="102"/>
      <c r="K71" s="102"/>
      <c r="L71" s="68"/>
    </row>
    <row r="72" spans="1:12" x14ac:dyDescent="0.3">
      <c r="A72" s="55" t="s">
        <v>464</v>
      </c>
      <c r="B72" s="59" t="s">
        <v>354</v>
      </c>
      <c r="C72" s="60"/>
      <c r="D72" s="60"/>
      <c r="E72" s="55" t="s">
        <v>465</v>
      </c>
      <c r="F72" s="56"/>
      <c r="G72" s="56"/>
      <c r="H72" s="100">
        <v>-15236175.699999999</v>
      </c>
      <c r="I72" s="100">
        <v>9845.7099999999991</v>
      </c>
      <c r="J72" s="100">
        <v>149213.82999999999</v>
      </c>
      <c r="K72" s="100">
        <v>-15375543.82</v>
      </c>
      <c r="L72" s="57"/>
    </row>
    <row r="73" spans="1:12" x14ac:dyDescent="0.3">
      <c r="A73" s="54" t="s">
        <v>466</v>
      </c>
      <c r="B73" s="59" t="s">
        <v>354</v>
      </c>
      <c r="C73" s="60"/>
      <c r="D73" s="60"/>
      <c r="E73" s="60"/>
      <c r="F73" s="55" t="s">
        <v>465</v>
      </c>
      <c r="G73" s="56"/>
      <c r="H73" s="100">
        <v>-15236175.699999999</v>
      </c>
      <c r="I73" s="100">
        <v>9845.7099999999991</v>
      </c>
      <c r="J73" s="100">
        <v>149213.82999999999</v>
      </c>
      <c r="K73" s="100">
        <v>-15375543.82</v>
      </c>
      <c r="L73" s="57"/>
    </row>
    <row r="74" spans="1:12" x14ac:dyDescent="0.3">
      <c r="A74" s="62" t="s">
        <v>467</v>
      </c>
      <c r="B74" s="59" t="s">
        <v>354</v>
      </c>
      <c r="C74" s="60"/>
      <c r="D74" s="60"/>
      <c r="E74" s="60"/>
      <c r="F74" s="60"/>
      <c r="G74" s="62" t="s">
        <v>468</v>
      </c>
      <c r="H74" s="101">
        <v>-2376752.0099999998</v>
      </c>
      <c r="I74" s="101">
        <v>0</v>
      </c>
      <c r="J74" s="101">
        <v>0</v>
      </c>
      <c r="K74" s="101">
        <v>-2376752.0099999998</v>
      </c>
      <c r="L74" s="64"/>
    </row>
    <row r="75" spans="1:12" x14ac:dyDescent="0.3">
      <c r="A75" s="61" t="s">
        <v>469</v>
      </c>
      <c r="B75" s="59" t="s">
        <v>354</v>
      </c>
      <c r="C75" s="60"/>
      <c r="D75" s="60"/>
      <c r="E75" s="60"/>
      <c r="F75" s="60"/>
      <c r="G75" s="62" t="s">
        <v>434</v>
      </c>
      <c r="H75" s="101">
        <v>-2467047.7999999998</v>
      </c>
      <c r="I75" s="101">
        <v>1678</v>
      </c>
      <c r="J75" s="101">
        <v>56701.55</v>
      </c>
      <c r="K75" s="101">
        <v>-2522071.35</v>
      </c>
      <c r="L75" s="64"/>
    </row>
    <row r="76" spans="1:12" x14ac:dyDescent="0.3">
      <c r="A76" s="61" t="s">
        <v>470</v>
      </c>
      <c r="B76" s="59" t="s">
        <v>354</v>
      </c>
      <c r="C76" s="60"/>
      <c r="D76" s="60"/>
      <c r="E76" s="60"/>
      <c r="F76" s="60"/>
      <c r="G76" s="62" t="s">
        <v>436</v>
      </c>
      <c r="H76" s="101">
        <v>-1310279.5900000001</v>
      </c>
      <c r="I76" s="101">
        <v>3845.54</v>
      </c>
      <c r="J76" s="101">
        <v>9902.6200000000008</v>
      </c>
      <c r="K76" s="101">
        <v>-1316336.67</v>
      </c>
      <c r="L76" s="64"/>
    </row>
    <row r="77" spans="1:12" x14ac:dyDescent="0.3">
      <c r="A77" s="61" t="s">
        <v>471</v>
      </c>
      <c r="B77" s="59" t="s">
        <v>354</v>
      </c>
      <c r="C77" s="60"/>
      <c r="D77" s="60"/>
      <c r="E77" s="60"/>
      <c r="F77" s="60"/>
      <c r="G77" s="62" t="s">
        <v>438</v>
      </c>
      <c r="H77" s="101">
        <v>-319785.2</v>
      </c>
      <c r="I77" s="101">
        <v>0</v>
      </c>
      <c r="J77" s="101">
        <v>0</v>
      </c>
      <c r="K77" s="101">
        <v>-319785.2</v>
      </c>
      <c r="L77" s="64"/>
    </row>
    <row r="78" spans="1:12" x14ac:dyDescent="0.3">
      <c r="A78" s="61" t="s">
        <v>472</v>
      </c>
      <c r="B78" s="59" t="s">
        <v>354</v>
      </c>
      <c r="C78" s="60"/>
      <c r="D78" s="60"/>
      <c r="E78" s="60"/>
      <c r="F78" s="60"/>
      <c r="G78" s="62" t="s">
        <v>473</v>
      </c>
      <c r="H78" s="101">
        <v>-758731.55</v>
      </c>
      <c r="I78" s="101">
        <v>0</v>
      </c>
      <c r="J78" s="101">
        <v>12542.76</v>
      </c>
      <c r="K78" s="101">
        <v>-771274.31</v>
      </c>
      <c r="L78" s="64"/>
    </row>
    <row r="79" spans="1:12" x14ac:dyDescent="0.3">
      <c r="A79" s="61" t="s">
        <v>474</v>
      </c>
      <c r="B79" s="59" t="s">
        <v>354</v>
      </c>
      <c r="C79" s="60"/>
      <c r="D79" s="60"/>
      <c r="E79" s="60"/>
      <c r="F79" s="60"/>
      <c r="G79" s="62" t="s">
        <v>475</v>
      </c>
      <c r="H79" s="101">
        <v>-81029.539999999994</v>
      </c>
      <c r="I79" s="101">
        <v>0</v>
      </c>
      <c r="J79" s="101">
        <v>773.56</v>
      </c>
      <c r="K79" s="101">
        <v>-81803.100000000006</v>
      </c>
      <c r="L79" s="64"/>
    </row>
    <row r="80" spans="1:12" x14ac:dyDescent="0.3">
      <c r="A80" s="62" t="s">
        <v>476</v>
      </c>
      <c r="B80" s="59" t="s">
        <v>354</v>
      </c>
      <c r="C80" s="60"/>
      <c r="D80" s="60"/>
      <c r="E80" s="60"/>
      <c r="F80" s="60"/>
      <c r="G80" s="62" t="s">
        <v>477</v>
      </c>
      <c r="H80" s="101">
        <v>-7478112.3600000003</v>
      </c>
      <c r="I80" s="101">
        <v>0</v>
      </c>
      <c r="J80" s="101">
        <v>67932.05</v>
      </c>
      <c r="K80" s="101">
        <v>-7546044.4100000001</v>
      </c>
      <c r="L80" s="64"/>
    </row>
    <row r="81" spans="1:12" x14ac:dyDescent="0.3">
      <c r="A81" s="62" t="s">
        <v>478</v>
      </c>
      <c r="B81" s="59" t="s">
        <v>354</v>
      </c>
      <c r="C81" s="60"/>
      <c r="D81" s="60"/>
      <c r="E81" s="60"/>
      <c r="F81" s="60"/>
      <c r="G81" s="62" t="s">
        <v>479</v>
      </c>
      <c r="H81" s="101">
        <v>-159618.85</v>
      </c>
      <c r="I81" s="101">
        <v>4322.17</v>
      </c>
      <c r="J81" s="101">
        <v>734.07</v>
      </c>
      <c r="K81" s="101">
        <v>-156030.75</v>
      </c>
      <c r="L81" s="64"/>
    </row>
    <row r="82" spans="1:12" x14ac:dyDescent="0.3">
      <c r="A82" s="61" t="s">
        <v>480</v>
      </c>
      <c r="B82" s="59" t="s">
        <v>354</v>
      </c>
      <c r="C82" s="60"/>
      <c r="D82" s="60"/>
      <c r="E82" s="60"/>
      <c r="F82" s="60"/>
      <c r="G82" s="62" t="s">
        <v>440</v>
      </c>
      <c r="H82" s="101">
        <v>-273371.81</v>
      </c>
      <c r="I82" s="101">
        <v>0</v>
      </c>
      <c r="J82" s="101">
        <v>365.19</v>
      </c>
      <c r="K82" s="101">
        <v>-273737</v>
      </c>
      <c r="L82" s="64"/>
    </row>
    <row r="83" spans="1:12" x14ac:dyDescent="0.3">
      <c r="A83" s="61" t="s">
        <v>481</v>
      </c>
      <c r="B83" s="59" t="s">
        <v>354</v>
      </c>
      <c r="C83" s="60"/>
      <c r="D83" s="60"/>
      <c r="E83" s="60"/>
      <c r="F83" s="60"/>
      <c r="G83" s="62" t="s">
        <v>482</v>
      </c>
      <c r="H83" s="101">
        <v>-11446.99</v>
      </c>
      <c r="I83" s="101">
        <v>0</v>
      </c>
      <c r="J83" s="101">
        <v>262.02999999999997</v>
      </c>
      <c r="K83" s="101">
        <v>-11709.02</v>
      </c>
      <c r="L83" s="64"/>
    </row>
    <row r="84" spans="1:12" x14ac:dyDescent="0.3">
      <c r="A84" s="65" t="s">
        <v>354</v>
      </c>
      <c r="B84" s="59" t="s">
        <v>354</v>
      </c>
      <c r="C84" s="60"/>
      <c r="D84" s="60"/>
      <c r="E84" s="60"/>
      <c r="F84" s="60"/>
      <c r="G84" s="66" t="s">
        <v>354</v>
      </c>
      <c r="H84" s="102"/>
      <c r="I84" s="102"/>
      <c r="J84" s="102"/>
      <c r="K84" s="102"/>
      <c r="L84" s="68"/>
    </row>
    <row r="85" spans="1:12" x14ac:dyDescent="0.3">
      <c r="A85" s="55" t="s">
        <v>483</v>
      </c>
      <c r="B85" s="59" t="s">
        <v>354</v>
      </c>
      <c r="C85" s="60"/>
      <c r="D85" s="60"/>
      <c r="E85" s="55" t="s">
        <v>484</v>
      </c>
      <c r="F85" s="56"/>
      <c r="G85" s="56"/>
      <c r="H85" s="100">
        <v>238766.47</v>
      </c>
      <c r="I85" s="100">
        <v>0</v>
      </c>
      <c r="J85" s="100">
        <v>0</v>
      </c>
      <c r="K85" s="100">
        <v>238766.47</v>
      </c>
      <c r="L85" s="57"/>
    </row>
    <row r="86" spans="1:12" x14ac:dyDescent="0.3">
      <c r="A86" s="54" t="s">
        <v>485</v>
      </c>
      <c r="B86" s="59" t="s">
        <v>354</v>
      </c>
      <c r="C86" s="60"/>
      <c r="D86" s="60"/>
      <c r="E86" s="60"/>
      <c r="F86" s="55" t="s">
        <v>484</v>
      </c>
      <c r="G86" s="56"/>
      <c r="H86" s="100">
        <v>238766.47</v>
      </c>
      <c r="I86" s="100">
        <v>0</v>
      </c>
      <c r="J86" s="100">
        <v>0</v>
      </c>
      <c r="K86" s="100">
        <v>238766.47</v>
      </c>
      <c r="L86" s="57"/>
    </row>
    <row r="87" spans="1:12" x14ac:dyDescent="0.3">
      <c r="A87" s="61" t="s">
        <v>486</v>
      </c>
      <c r="B87" s="59" t="s">
        <v>354</v>
      </c>
      <c r="C87" s="60"/>
      <c r="D87" s="60"/>
      <c r="E87" s="60"/>
      <c r="F87" s="60"/>
      <c r="G87" s="62" t="s">
        <v>487</v>
      </c>
      <c r="H87" s="101">
        <v>238766.47</v>
      </c>
      <c r="I87" s="101">
        <v>0</v>
      </c>
      <c r="J87" s="101">
        <v>0</v>
      </c>
      <c r="K87" s="101">
        <v>238766.47</v>
      </c>
      <c r="L87" s="64"/>
    </row>
    <row r="88" spans="1:12" x14ac:dyDescent="0.3">
      <c r="A88" s="65" t="s">
        <v>354</v>
      </c>
      <c r="B88" s="59" t="s">
        <v>354</v>
      </c>
      <c r="C88" s="60"/>
      <c r="D88" s="60"/>
      <c r="E88" s="60"/>
      <c r="F88" s="60"/>
      <c r="G88" s="66" t="s">
        <v>354</v>
      </c>
      <c r="H88" s="102"/>
      <c r="I88" s="102"/>
      <c r="J88" s="102"/>
      <c r="K88" s="102"/>
      <c r="L88" s="68"/>
    </row>
    <row r="89" spans="1:12" x14ac:dyDescent="0.3">
      <c r="A89" s="54" t="s">
        <v>488</v>
      </c>
      <c r="B89" s="59" t="s">
        <v>354</v>
      </c>
      <c r="C89" s="60"/>
      <c r="D89" s="60"/>
      <c r="E89" s="55" t="s">
        <v>489</v>
      </c>
      <c r="F89" s="56"/>
      <c r="G89" s="56"/>
      <c r="H89" s="100">
        <v>-195522.83</v>
      </c>
      <c r="I89" s="100">
        <v>0</v>
      </c>
      <c r="J89" s="100">
        <v>795.92</v>
      </c>
      <c r="K89" s="100">
        <v>-196318.75</v>
      </c>
      <c r="L89" s="57"/>
    </row>
    <row r="90" spans="1:12" x14ac:dyDescent="0.3">
      <c r="A90" s="54" t="s">
        <v>490</v>
      </c>
      <c r="B90" s="59" t="s">
        <v>354</v>
      </c>
      <c r="C90" s="60"/>
      <c r="D90" s="60"/>
      <c r="E90" s="60"/>
      <c r="F90" s="55" t="s">
        <v>491</v>
      </c>
      <c r="G90" s="56"/>
      <c r="H90" s="100">
        <v>-195522.83</v>
      </c>
      <c r="I90" s="100">
        <v>0</v>
      </c>
      <c r="J90" s="100">
        <v>795.92</v>
      </c>
      <c r="K90" s="100">
        <v>-196318.75</v>
      </c>
      <c r="L90" s="57"/>
    </row>
    <row r="91" spans="1:12" x14ac:dyDescent="0.3">
      <c r="A91" s="61" t="s">
        <v>492</v>
      </c>
      <c r="B91" s="59" t="s">
        <v>354</v>
      </c>
      <c r="C91" s="60"/>
      <c r="D91" s="60"/>
      <c r="E91" s="60"/>
      <c r="F91" s="60"/>
      <c r="G91" s="62" t="s">
        <v>493</v>
      </c>
      <c r="H91" s="101">
        <v>-195522.83</v>
      </c>
      <c r="I91" s="101">
        <v>0</v>
      </c>
      <c r="J91" s="101">
        <v>795.92</v>
      </c>
      <c r="K91" s="101">
        <v>-196318.75</v>
      </c>
      <c r="L91" s="64"/>
    </row>
    <row r="92" spans="1:12" x14ac:dyDescent="0.3">
      <c r="A92" s="54" t="s">
        <v>354</v>
      </c>
      <c r="B92" s="59" t="s">
        <v>354</v>
      </c>
      <c r="C92" s="60"/>
      <c r="D92" s="60"/>
      <c r="E92" s="55" t="s">
        <v>354</v>
      </c>
      <c r="F92" s="56"/>
      <c r="G92" s="56"/>
      <c r="H92" s="99"/>
      <c r="I92" s="99"/>
      <c r="J92" s="99"/>
      <c r="K92" s="99"/>
      <c r="L92" s="56"/>
    </row>
    <row r="93" spans="1:12" x14ac:dyDescent="0.3">
      <c r="A93" s="54" t="s">
        <v>54</v>
      </c>
      <c r="B93" s="55" t="s">
        <v>494</v>
      </c>
      <c r="C93" s="56"/>
      <c r="D93" s="56"/>
      <c r="E93" s="56"/>
      <c r="F93" s="56"/>
      <c r="G93" s="56"/>
      <c r="H93" s="100">
        <v>20791294.949999999</v>
      </c>
      <c r="I93" s="100">
        <v>13701260.279999999</v>
      </c>
      <c r="J93" s="100">
        <v>23979387.760000002</v>
      </c>
      <c r="K93" s="100">
        <v>31069422.43</v>
      </c>
      <c r="L93" s="57"/>
    </row>
    <row r="94" spans="1:12" x14ac:dyDescent="0.3">
      <c r="A94" s="54" t="s">
        <v>495</v>
      </c>
      <c r="B94" s="58" t="s">
        <v>354</v>
      </c>
      <c r="C94" s="55" t="s">
        <v>496</v>
      </c>
      <c r="D94" s="56"/>
      <c r="E94" s="56"/>
      <c r="F94" s="56"/>
      <c r="G94" s="56"/>
      <c r="H94" s="100">
        <v>16709731.15</v>
      </c>
      <c r="I94" s="100">
        <v>13700948.27</v>
      </c>
      <c r="J94" s="100">
        <v>22986286.98</v>
      </c>
      <c r="K94" s="100">
        <v>25995069.859999999</v>
      </c>
      <c r="L94" s="57"/>
    </row>
    <row r="95" spans="1:12" x14ac:dyDescent="0.3">
      <c r="A95" s="54" t="s">
        <v>497</v>
      </c>
      <c r="B95" s="59" t="s">
        <v>354</v>
      </c>
      <c r="C95" s="60"/>
      <c r="D95" s="55" t="s">
        <v>498</v>
      </c>
      <c r="E95" s="56"/>
      <c r="F95" s="56"/>
      <c r="G95" s="56"/>
      <c r="H95" s="100">
        <v>5029126.18</v>
      </c>
      <c r="I95" s="100">
        <v>7609094.3499999996</v>
      </c>
      <c r="J95" s="100">
        <v>9928939.7300000004</v>
      </c>
      <c r="K95" s="100">
        <v>7348971.5599999996</v>
      </c>
      <c r="L95" s="57"/>
    </row>
    <row r="96" spans="1:12" x14ac:dyDescent="0.3">
      <c r="A96" s="54" t="s">
        <v>499</v>
      </c>
      <c r="B96" s="59" t="s">
        <v>354</v>
      </c>
      <c r="C96" s="60"/>
      <c r="D96" s="60"/>
      <c r="E96" s="55" t="s">
        <v>500</v>
      </c>
      <c r="F96" s="56"/>
      <c r="G96" s="56"/>
      <c r="H96" s="100">
        <v>3344291.54</v>
      </c>
      <c r="I96" s="100">
        <v>5853914.3899999997</v>
      </c>
      <c r="J96" s="100">
        <v>6544667.21</v>
      </c>
      <c r="K96" s="100">
        <v>4035044.36</v>
      </c>
      <c r="L96" s="57"/>
    </row>
    <row r="97" spans="1:12" x14ac:dyDescent="0.3">
      <c r="A97" s="54" t="s">
        <v>501</v>
      </c>
      <c r="B97" s="59" t="s">
        <v>354</v>
      </c>
      <c r="C97" s="60"/>
      <c r="D97" s="60"/>
      <c r="E97" s="60"/>
      <c r="F97" s="55" t="s">
        <v>500</v>
      </c>
      <c r="G97" s="56"/>
      <c r="H97" s="100">
        <v>3344291.54</v>
      </c>
      <c r="I97" s="100">
        <v>5853914.3899999997</v>
      </c>
      <c r="J97" s="100">
        <v>6544667.21</v>
      </c>
      <c r="K97" s="100">
        <v>4035044.36</v>
      </c>
      <c r="L97" s="57"/>
    </row>
    <row r="98" spans="1:12" x14ac:dyDescent="0.3">
      <c r="A98" s="61" t="s">
        <v>502</v>
      </c>
      <c r="B98" s="59" t="s">
        <v>354</v>
      </c>
      <c r="C98" s="60"/>
      <c r="D98" s="60"/>
      <c r="E98" s="60"/>
      <c r="F98" s="60"/>
      <c r="G98" s="62" t="s">
        <v>503</v>
      </c>
      <c r="H98" s="101">
        <v>0</v>
      </c>
      <c r="I98" s="101">
        <v>2125077.3199999998</v>
      </c>
      <c r="J98" s="101">
        <v>2125077.3199999998</v>
      </c>
      <c r="K98" s="101">
        <v>0</v>
      </c>
      <c r="L98" s="64"/>
    </row>
    <row r="99" spans="1:12" x14ac:dyDescent="0.3">
      <c r="A99" s="61" t="s">
        <v>504</v>
      </c>
      <c r="B99" s="59" t="s">
        <v>354</v>
      </c>
      <c r="C99" s="60"/>
      <c r="D99" s="60"/>
      <c r="E99" s="60"/>
      <c r="F99" s="60"/>
      <c r="G99" s="62" t="s">
        <v>505</v>
      </c>
      <c r="H99" s="101">
        <v>2501526.34</v>
      </c>
      <c r="I99" s="101">
        <v>2501526.34</v>
      </c>
      <c r="J99" s="101">
        <v>2931158.37</v>
      </c>
      <c r="K99" s="101">
        <v>2931158.37</v>
      </c>
      <c r="L99" s="64"/>
    </row>
    <row r="100" spans="1:12" x14ac:dyDescent="0.3">
      <c r="A100" s="61" t="s">
        <v>506</v>
      </c>
      <c r="B100" s="59" t="s">
        <v>354</v>
      </c>
      <c r="C100" s="60"/>
      <c r="D100" s="60"/>
      <c r="E100" s="60"/>
      <c r="F100" s="60"/>
      <c r="G100" s="62" t="s">
        <v>507</v>
      </c>
      <c r="H100" s="101">
        <v>684471.98</v>
      </c>
      <c r="I100" s="101">
        <v>684471.98</v>
      </c>
      <c r="J100" s="101">
        <v>938786.65</v>
      </c>
      <c r="K100" s="101">
        <v>938786.65</v>
      </c>
      <c r="L100" s="64"/>
    </row>
    <row r="101" spans="1:12" x14ac:dyDescent="0.3">
      <c r="A101" s="61" t="s">
        <v>508</v>
      </c>
      <c r="B101" s="59" t="s">
        <v>354</v>
      </c>
      <c r="C101" s="60"/>
      <c r="D101" s="60"/>
      <c r="E101" s="60"/>
      <c r="F101" s="60"/>
      <c r="G101" s="62" t="s">
        <v>509</v>
      </c>
      <c r="H101" s="101">
        <v>0</v>
      </c>
      <c r="I101" s="101">
        <v>6956.38</v>
      </c>
      <c r="J101" s="101">
        <v>6956.38</v>
      </c>
      <c r="K101" s="101">
        <v>0</v>
      </c>
      <c r="L101" s="64"/>
    </row>
    <row r="102" spans="1:12" x14ac:dyDescent="0.3">
      <c r="A102" s="61" t="s">
        <v>510</v>
      </c>
      <c r="B102" s="59" t="s">
        <v>354</v>
      </c>
      <c r="C102" s="60"/>
      <c r="D102" s="60"/>
      <c r="E102" s="60"/>
      <c r="F102" s="60"/>
      <c r="G102" s="62" t="s">
        <v>511</v>
      </c>
      <c r="H102" s="101">
        <v>0</v>
      </c>
      <c r="I102" s="101">
        <v>15653.78</v>
      </c>
      <c r="J102" s="101">
        <v>15653.78</v>
      </c>
      <c r="K102" s="101">
        <v>0</v>
      </c>
      <c r="L102" s="64"/>
    </row>
    <row r="103" spans="1:12" x14ac:dyDescent="0.3">
      <c r="A103" s="61" t="s">
        <v>514</v>
      </c>
      <c r="B103" s="59" t="s">
        <v>354</v>
      </c>
      <c r="C103" s="60"/>
      <c r="D103" s="60"/>
      <c r="E103" s="60"/>
      <c r="F103" s="60"/>
      <c r="G103" s="62" t="s">
        <v>515</v>
      </c>
      <c r="H103" s="101">
        <v>158293.22</v>
      </c>
      <c r="I103" s="101">
        <v>520228.59</v>
      </c>
      <c r="J103" s="101">
        <v>527034.71</v>
      </c>
      <c r="K103" s="101">
        <v>165099.34</v>
      </c>
      <c r="L103" s="64"/>
    </row>
    <row r="104" spans="1:12" x14ac:dyDescent="0.3">
      <c r="A104" s="65" t="s">
        <v>354</v>
      </c>
      <c r="B104" s="59" t="s">
        <v>354</v>
      </c>
      <c r="C104" s="60"/>
      <c r="D104" s="60"/>
      <c r="E104" s="60"/>
      <c r="F104" s="60"/>
      <c r="G104" s="66" t="s">
        <v>354</v>
      </c>
      <c r="H104" s="102"/>
      <c r="I104" s="102"/>
      <c r="J104" s="102"/>
      <c r="K104" s="102"/>
      <c r="L104" s="68"/>
    </row>
    <row r="105" spans="1:12" x14ac:dyDescent="0.3">
      <c r="A105" s="54" t="s">
        <v>516</v>
      </c>
      <c r="B105" s="59" t="s">
        <v>354</v>
      </c>
      <c r="C105" s="60"/>
      <c r="D105" s="60"/>
      <c r="E105" s="55" t="s">
        <v>517</v>
      </c>
      <c r="F105" s="56"/>
      <c r="G105" s="56"/>
      <c r="H105" s="100">
        <v>623622</v>
      </c>
      <c r="I105" s="100">
        <v>627109.82999999996</v>
      </c>
      <c r="J105" s="100">
        <v>949493.67</v>
      </c>
      <c r="K105" s="100">
        <v>946005.84</v>
      </c>
      <c r="L105" s="57"/>
    </row>
    <row r="106" spans="1:12" x14ac:dyDescent="0.3">
      <c r="A106" s="54" t="s">
        <v>518</v>
      </c>
      <c r="B106" s="59" t="s">
        <v>354</v>
      </c>
      <c r="C106" s="60"/>
      <c r="D106" s="60"/>
      <c r="E106" s="60"/>
      <c r="F106" s="55" t="s">
        <v>517</v>
      </c>
      <c r="G106" s="56"/>
      <c r="H106" s="100">
        <v>623622</v>
      </c>
      <c r="I106" s="100">
        <v>627109.82999999996</v>
      </c>
      <c r="J106" s="100">
        <v>949493.67</v>
      </c>
      <c r="K106" s="100">
        <v>946005.84</v>
      </c>
      <c r="L106" s="57"/>
    </row>
    <row r="107" spans="1:12" x14ac:dyDescent="0.3">
      <c r="A107" s="61" t="s">
        <v>519</v>
      </c>
      <c r="B107" s="59" t="s">
        <v>354</v>
      </c>
      <c r="C107" s="60"/>
      <c r="D107" s="60"/>
      <c r="E107" s="60"/>
      <c r="F107" s="60"/>
      <c r="G107" s="62" t="s">
        <v>520</v>
      </c>
      <c r="H107" s="101">
        <v>492837.45</v>
      </c>
      <c r="I107" s="101">
        <v>496325.28</v>
      </c>
      <c r="J107" s="101">
        <v>746954.97</v>
      </c>
      <c r="K107" s="101">
        <v>743467.14</v>
      </c>
      <c r="L107" s="64"/>
    </row>
    <row r="108" spans="1:12" x14ac:dyDescent="0.3">
      <c r="A108" s="61" t="s">
        <v>521</v>
      </c>
      <c r="B108" s="59" t="s">
        <v>354</v>
      </c>
      <c r="C108" s="60"/>
      <c r="D108" s="60"/>
      <c r="E108" s="60"/>
      <c r="F108" s="60"/>
      <c r="G108" s="62" t="s">
        <v>522</v>
      </c>
      <c r="H108" s="101">
        <v>108440.56</v>
      </c>
      <c r="I108" s="101">
        <v>108440.56</v>
      </c>
      <c r="J108" s="101">
        <v>162950.5</v>
      </c>
      <c r="K108" s="101">
        <v>162950.5</v>
      </c>
      <c r="L108" s="64"/>
    </row>
    <row r="109" spans="1:12" x14ac:dyDescent="0.3">
      <c r="A109" s="61" t="s">
        <v>1012</v>
      </c>
      <c r="B109" s="59" t="s">
        <v>354</v>
      </c>
      <c r="C109" s="60"/>
      <c r="D109" s="60"/>
      <c r="E109" s="60"/>
      <c r="F109" s="60"/>
      <c r="G109" s="62" t="s">
        <v>1013</v>
      </c>
      <c r="H109" s="101">
        <v>0</v>
      </c>
      <c r="I109" s="101">
        <v>0</v>
      </c>
      <c r="J109" s="101">
        <v>400</v>
      </c>
      <c r="K109" s="101">
        <v>400</v>
      </c>
      <c r="L109" s="64"/>
    </row>
    <row r="110" spans="1:12" x14ac:dyDescent="0.3">
      <c r="A110" s="61" t="s">
        <v>523</v>
      </c>
      <c r="B110" s="59" t="s">
        <v>354</v>
      </c>
      <c r="C110" s="60"/>
      <c r="D110" s="60"/>
      <c r="E110" s="60"/>
      <c r="F110" s="60"/>
      <c r="G110" s="62" t="s">
        <v>524</v>
      </c>
      <c r="H110" s="101">
        <v>13476.23</v>
      </c>
      <c r="I110" s="101">
        <v>13476.23</v>
      </c>
      <c r="J110" s="101">
        <v>20361.330000000002</v>
      </c>
      <c r="K110" s="101">
        <v>20361.330000000002</v>
      </c>
      <c r="L110" s="64"/>
    </row>
    <row r="111" spans="1:12" x14ac:dyDescent="0.3">
      <c r="A111" s="61" t="s">
        <v>525</v>
      </c>
      <c r="B111" s="59" t="s">
        <v>354</v>
      </c>
      <c r="C111" s="60"/>
      <c r="D111" s="60"/>
      <c r="E111" s="60"/>
      <c r="F111" s="60"/>
      <c r="G111" s="62" t="s">
        <v>526</v>
      </c>
      <c r="H111" s="101">
        <v>8867.76</v>
      </c>
      <c r="I111" s="101">
        <v>8867.76</v>
      </c>
      <c r="J111" s="101">
        <v>18826.87</v>
      </c>
      <c r="K111" s="101">
        <v>18826.87</v>
      </c>
      <c r="L111" s="64"/>
    </row>
    <row r="112" spans="1:12" x14ac:dyDescent="0.3">
      <c r="A112" s="65" t="s">
        <v>354</v>
      </c>
      <c r="B112" s="59" t="s">
        <v>354</v>
      </c>
      <c r="C112" s="60"/>
      <c r="D112" s="60"/>
      <c r="E112" s="60"/>
      <c r="F112" s="60"/>
      <c r="G112" s="66" t="s">
        <v>354</v>
      </c>
      <c r="H112" s="102"/>
      <c r="I112" s="102"/>
      <c r="J112" s="102"/>
      <c r="K112" s="102"/>
      <c r="L112" s="68"/>
    </row>
    <row r="113" spans="1:12" x14ac:dyDescent="0.3">
      <c r="A113" s="54" t="s">
        <v>527</v>
      </c>
      <c r="B113" s="59" t="s">
        <v>354</v>
      </c>
      <c r="C113" s="60"/>
      <c r="D113" s="60"/>
      <c r="E113" s="55" t="s">
        <v>528</v>
      </c>
      <c r="F113" s="56"/>
      <c r="G113" s="56"/>
      <c r="H113" s="100">
        <v>193050.9</v>
      </c>
      <c r="I113" s="100">
        <v>172686.26</v>
      </c>
      <c r="J113" s="100">
        <v>300591.53999999998</v>
      </c>
      <c r="K113" s="100">
        <v>320956.18</v>
      </c>
      <c r="L113" s="57"/>
    </row>
    <row r="114" spans="1:12" x14ac:dyDescent="0.3">
      <c r="A114" s="54" t="s">
        <v>529</v>
      </c>
      <c r="B114" s="59" t="s">
        <v>354</v>
      </c>
      <c r="C114" s="60"/>
      <c r="D114" s="60"/>
      <c r="E114" s="60"/>
      <c r="F114" s="55" t="s">
        <v>528</v>
      </c>
      <c r="G114" s="56"/>
      <c r="H114" s="100">
        <v>193050.9</v>
      </c>
      <c r="I114" s="100">
        <v>172686.26</v>
      </c>
      <c r="J114" s="100">
        <v>300591.53999999998</v>
      </c>
      <c r="K114" s="100">
        <v>320956.18</v>
      </c>
      <c r="L114" s="57"/>
    </row>
    <row r="115" spans="1:12" x14ac:dyDescent="0.3">
      <c r="A115" s="61" t="s">
        <v>530</v>
      </c>
      <c r="B115" s="59" t="s">
        <v>354</v>
      </c>
      <c r="C115" s="60"/>
      <c r="D115" s="60"/>
      <c r="E115" s="60"/>
      <c r="F115" s="60"/>
      <c r="G115" s="62" t="s">
        <v>531</v>
      </c>
      <c r="H115" s="101">
        <v>81690.17</v>
      </c>
      <c r="I115" s="101">
        <v>81690.17</v>
      </c>
      <c r="J115" s="101">
        <v>209896.19</v>
      </c>
      <c r="K115" s="101">
        <v>209896.19</v>
      </c>
      <c r="L115" s="64"/>
    </row>
    <row r="116" spans="1:12" x14ac:dyDescent="0.3">
      <c r="A116" s="61" t="s">
        <v>532</v>
      </c>
      <c r="B116" s="59" t="s">
        <v>354</v>
      </c>
      <c r="C116" s="60"/>
      <c r="D116" s="60"/>
      <c r="E116" s="60"/>
      <c r="F116" s="60"/>
      <c r="G116" s="62" t="s">
        <v>533</v>
      </c>
      <c r="H116" s="101">
        <v>228.02</v>
      </c>
      <c r="I116" s="101">
        <v>228.02</v>
      </c>
      <c r="J116" s="101">
        <v>785.58</v>
      </c>
      <c r="K116" s="101">
        <v>785.58</v>
      </c>
      <c r="L116" s="64"/>
    </row>
    <row r="117" spans="1:12" x14ac:dyDescent="0.3">
      <c r="A117" s="61" t="s">
        <v>534</v>
      </c>
      <c r="B117" s="59" t="s">
        <v>354</v>
      </c>
      <c r="C117" s="60"/>
      <c r="D117" s="60"/>
      <c r="E117" s="60"/>
      <c r="F117" s="60"/>
      <c r="G117" s="62" t="s">
        <v>535</v>
      </c>
      <c r="H117" s="101">
        <v>4347.17</v>
      </c>
      <c r="I117" s="101">
        <v>4347.1899999999996</v>
      </c>
      <c r="J117" s="101">
        <v>4348.29</v>
      </c>
      <c r="K117" s="101">
        <v>4348.2700000000004</v>
      </c>
      <c r="L117" s="64"/>
    </row>
    <row r="118" spans="1:12" x14ac:dyDescent="0.3">
      <c r="A118" s="61" t="s">
        <v>536</v>
      </c>
      <c r="B118" s="59" t="s">
        <v>354</v>
      </c>
      <c r="C118" s="60"/>
      <c r="D118" s="60"/>
      <c r="E118" s="60"/>
      <c r="F118" s="60"/>
      <c r="G118" s="62" t="s">
        <v>537</v>
      </c>
      <c r="H118" s="101">
        <v>49541.61</v>
      </c>
      <c r="I118" s="101">
        <v>29176.95</v>
      </c>
      <c r="J118" s="101">
        <v>20702.88</v>
      </c>
      <c r="K118" s="101">
        <v>41067.54</v>
      </c>
      <c r="L118" s="64"/>
    </row>
    <row r="119" spans="1:12" x14ac:dyDescent="0.3">
      <c r="A119" s="61" t="s">
        <v>538</v>
      </c>
      <c r="B119" s="59" t="s">
        <v>354</v>
      </c>
      <c r="C119" s="60"/>
      <c r="D119" s="60"/>
      <c r="E119" s="60"/>
      <c r="F119" s="60"/>
      <c r="G119" s="62" t="s">
        <v>539</v>
      </c>
      <c r="H119" s="101">
        <v>38930.36</v>
      </c>
      <c r="I119" s="101">
        <v>38930.36</v>
      </c>
      <c r="J119" s="101">
        <v>41782.839999999997</v>
      </c>
      <c r="K119" s="101">
        <v>41782.839999999997</v>
      </c>
      <c r="L119" s="64"/>
    </row>
    <row r="120" spans="1:12" x14ac:dyDescent="0.3">
      <c r="A120" s="61" t="s">
        <v>540</v>
      </c>
      <c r="B120" s="59" t="s">
        <v>354</v>
      </c>
      <c r="C120" s="60"/>
      <c r="D120" s="60"/>
      <c r="E120" s="60"/>
      <c r="F120" s="60"/>
      <c r="G120" s="62" t="s">
        <v>541</v>
      </c>
      <c r="H120" s="101">
        <v>10261.98</v>
      </c>
      <c r="I120" s="101">
        <v>10261.98</v>
      </c>
      <c r="J120" s="101">
        <v>13053</v>
      </c>
      <c r="K120" s="101">
        <v>13053</v>
      </c>
      <c r="L120" s="64"/>
    </row>
    <row r="121" spans="1:12" x14ac:dyDescent="0.3">
      <c r="A121" s="61" t="s">
        <v>542</v>
      </c>
      <c r="B121" s="59" t="s">
        <v>354</v>
      </c>
      <c r="C121" s="60"/>
      <c r="D121" s="60"/>
      <c r="E121" s="60"/>
      <c r="F121" s="60"/>
      <c r="G121" s="62" t="s">
        <v>543</v>
      </c>
      <c r="H121" s="101">
        <v>1430.28</v>
      </c>
      <c r="I121" s="101">
        <v>1430.28</v>
      </c>
      <c r="J121" s="101">
        <v>978.48</v>
      </c>
      <c r="K121" s="101">
        <v>978.48</v>
      </c>
      <c r="L121" s="64"/>
    </row>
    <row r="122" spans="1:12" x14ac:dyDescent="0.3">
      <c r="A122" s="61" t="s">
        <v>544</v>
      </c>
      <c r="B122" s="59" t="s">
        <v>354</v>
      </c>
      <c r="C122" s="60"/>
      <c r="D122" s="60"/>
      <c r="E122" s="60"/>
      <c r="F122" s="60"/>
      <c r="G122" s="62" t="s">
        <v>545</v>
      </c>
      <c r="H122" s="101">
        <v>6621.31</v>
      </c>
      <c r="I122" s="101">
        <v>6621.31</v>
      </c>
      <c r="J122" s="101">
        <v>9044.2800000000007</v>
      </c>
      <c r="K122" s="101">
        <v>9044.2800000000007</v>
      </c>
      <c r="L122" s="64"/>
    </row>
    <row r="123" spans="1:12" x14ac:dyDescent="0.3">
      <c r="A123" s="65" t="s">
        <v>354</v>
      </c>
      <c r="B123" s="59" t="s">
        <v>354</v>
      </c>
      <c r="C123" s="60"/>
      <c r="D123" s="60"/>
      <c r="E123" s="60"/>
      <c r="F123" s="60"/>
      <c r="G123" s="66" t="s">
        <v>354</v>
      </c>
      <c r="H123" s="102"/>
      <c r="I123" s="102"/>
      <c r="J123" s="102"/>
      <c r="K123" s="102"/>
      <c r="L123" s="68"/>
    </row>
    <row r="124" spans="1:12" x14ac:dyDescent="0.3">
      <c r="A124" s="54" t="s">
        <v>546</v>
      </c>
      <c r="B124" s="59" t="s">
        <v>354</v>
      </c>
      <c r="C124" s="60"/>
      <c r="D124" s="60"/>
      <c r="E124" s="55" t="s">
        <v>547</v>
      </c>
      <c r="F124" s="56"/>
      <c r="G124" s="56"/>
      <c r="H124" s="100">
        <v>868161.74</v>
      </c>
      <c r="I124" s="100">
        <v>955383.87</v>
      </c>
      <c r="J124" s="100">
        <v>2134187.31</v>
      </c>
      <c r="K124" s="100">
        <v>2046965.18</v>
      </c>
      <c r="L124" s="57"/>
    </row>
    <row r="125" spans="1:12" x14ac:dyDescent="0.3">
      <c r="A125" s="54" t="s">
        <v>548</v>
      </c>
      <c r="B125" s="59" t="s">
        <v>354</v>
      </c>
      <c r="C125" s="60"/>
      <c r="D125" s="60"/>
      <c r="E125" s="60"/>
      <c r="F125" s="55" t="s">
        <v>547</v>
      </c>
      <c r="G125" s="56"/>
      <c r="H125" s="100">
        <v>868161.74</v>
      </c>
      <c r="I125" s="100">
        <v>955383.87</v>
      </c>
      <c r="J125" s="100">
        <v>2134187.31</v>
      </c>
      <c r="K125" s="100">
        <v>2046965.18</v>
      </c>
      <c r="L125" s="57"/>
    </row>
    <row r="126" spans="1:12" x14ac:dyDescent="0.3">
      <c r="A126" s="61" t="s">
        <v>549</v>
      </c>
      <c r="B126" s="59" t="s">
        <v>354</v>
      </c>
      <c r="C126" s="60"/>
      <c r="D126" s="60"/>
      <c r="E126" s="60"/>
      <c r="F126" s="60"/>
      <c r="G126" s="62" t="s">
        <v>550</v>
      </c>
      <c r="H126" s="101">
        <v>868161.74</v>
      </c>
      <c r="I126" s="101">
        <v>955383.87</v>
      </c>
      <c r="J126" s="101">
        <v>2134187.31</v>
      </c>
      <c r="K126" s="101">
        <v>2046965.18</v>
      </c>
      <c r="L126" s="64"/>
    </row>
    <row r="127" spans="1:12" x14ac:dyDescent="0.3">
      <c r="A127" s="65" t="s">
        <v>354</v>
      </c>
      <c r="B127" s="59" t="s">
        <v>354</v>
      </c>
      <c r="C127" s="60"/>
      <c r="D127" s="60"/>
      <c r="E127" s="60"/>
      <c r="F127" s="60"/>
      <c r="G127" s="66" t="s">
        <v>354</v>
      </c>
      <c r="H127" s="102"/>
      <c r="I127" s="102"/>
      <c r="J127" s="102"/>
      <c r="K127" s="102"/>
      <c r="L127" s="68"/>
    </row>
    <row r="128" spans="1:12" x14ac:dyDescent="0.3">
      <c r="A128" s="54" t="s">
        <v>554</v>
      </c>
      <c r="B128" s="59" t="s">
        <v>354</v>
      </c>
      <c r="C128" s="60"/>
      <c r="D128" s="55" t="s">
        <v>555</v>
      </c>
      <c r="E128" s="56"/>
      <c r="F128" s="56"/>
      <c r="G128" s="56"/>
      <c r="H128" s="100">
        <v>11680604.970000001</v>
      </c>
      <c r="I128" s="100">
        <v>6091853.9199999999</v>
      </c>
      <c r="J128" s="100">
        <v>13057347.25</v>
      </c>
      <c r="K128" s="100">
        <v>18646098.300000001</v>
      </c>
      <c r="L128" s="57"/>
    </row>
    <row r="129" spans="1:12" x14ac:dyDescent="0.3">
      <c r="A129" s="54" t="s">
        <v>556</v>
      </c>
      <c r="B129" s="59" t="s">
        <v>354</v>
      </c>
      <c r="C129" s="60"/>
      <c r="D129" s="60"/>
      <c r="E129" s="55" t="s">
        <v>555</v>
      </c>
      <c r="F129" s="56"/>
      <c r="G129" s="56"/>
      <c r="H129" s="100">
        <v>11680604.970000001</v>
      </c>
      <c r="I129" s="100">
        <v>6091853.9199999999</v>
      </c>
      <c r="J129" s="100">
        <v>13057347.25</v>
      </c>
      <c r="K129" s="100">
        <v>18646098.300000001</v>
      </c>
      <c r="L129" s="57"/>
    </row>
    <row r="130" spans="1:12" x14ac:dyDescent="0.3">
      <c r="A130" s="54" t="s">
        <v>557</v>
      </c>
      <c r="B130" s="59" t="s">
        <v>354</v>
      </c>
      <c r="C130" s="60"/>
      <c r="D130" s="60"/>
      <c r="E130" s="60"/>
      <c r="F130" s="55" t="s">
        <v>555</v>
      </c>
      <c r="G130" s="56"/>
      <c r="H130" s="100">
        <v>11680604.970000001</v>
      </c>
      <c r="I130" s="100">
        <v>6091853.9199999999</v>
      </c>
      <c r="J130" s="100">
        <v>13057347.25</v>
      </c>
      <c r="K130" s="100">
        <v>18646098.300000001</v>
      </c>
      <c r="L130" s="57"/>
    </row>
    <row r="131" spans="1:12" x14ac:dyDescent="0.3">
      <c r="A131" s="61" t="s">
        <v>558</v>
      </c>
      <c r="B131" s="59" t="s">
        <v>354</v>
      </c>
      <c r="C131" s="60"/>
      <c r="D131" s="60"/>
      <c r="E131" s="60"/>
      <c r="F131" s="60"/>
      <c r="G131" s="62" t="s">
        <v>559</v>
      </c>
      <c r="H131" s="101">
        <v>11680604.970000001</v>
      </c>
      <c r="I131" s="101">
        <v>6091853.9199999999</v>
      </c>
      <c r="J131" s="101">
        <v>13057347.25</v>
      </c>
      <c r="K131" s="101">
        <v>18646098.300000001</v>
      </c>
      <c r="L131" s="64"/>
    </row>
    <row r="132" spans="1:12" x14ac:dyDescent="0.3">
      <c r="A132" s="54" t="s">
        <v>354</v>
      </c>
      <c r="B132" s="59" t="s">
        <v>354</v>
      </c>
      <c r="C132" s="60"/>
      <c r="D132" s="55" t="s">
        <v>354</v>
      </c>
      <c r="E132" s="56"/>
      <c r="F132" s="56"/>
      <c r="G132" s="56"/>
      <c r="H132" s="99"/>
      <c r="I132" s="99"/>
      <c r="J132" s="99"/>
      <c r="K132" s="99"/>
      <c r="L132" s="56"/>
    </row>
    <row r="133" spans="1:12" x14ac:dyDescent="0.3">
      <c r="A133" s="54" t="s">
        <v>560</v>
      </c>
      <c r="B133" s="58" t="s">
        <v>354</v>
      </c>
      <c r="C133" s="55" t="s">
        <v>561</v>
      </c>
      <c r="D133" s="56"/>
      <c r="E133" s="56"/>
      <c r="F133" s="56"/>
      <c r="G133" s="56"/>
      <c r="H133" s="100">
        <v>4081563.8</v>
      </c>
      <c r="I133" s="100">
        <v>312.01</v>
      </c>
      <c r="J133" s="100">
        <v>993100.78</v>
      </c>
      <c r="K133" s="100">
        <v>5074352.57</v>
      </c>
      <c r="L133" s="57"/>
    </row>
    <row r="134" spans="1:12" x14ac:dyDescent="0.3">
      <c r="A134" s="54" t="s">
        <v>562</v>
      </c>
      <c r="B134" s="59" t="s">
        <v>354</v>
      </c>
      <c r="C134" s="60"/>
      <c r="D134" s="55" t="s">
        <v>563</v>
      </c>
      <c r="E134" s="56"/>
      <c r="F134" s="56"/>
      <c r="G134" s="56"/>
      <c r="H134" s="100">
        <v>4081563.8</v>
      </c>
      <c r="I134" s="100">
        <v>312.01</v>
      </c>
      <c r="J134" s="100">
        <v>993100.78</v>
      </c>
      <c r="K134" s="100">
        <v>5074352.57</v>
      </c>
      <c r="L134" s="57"/>
    </row>
    <row r="135" spans="1:12" x14ac:dyDescent="0.3">
      <c r="A135" s="54" t="s">
        <v>564</v>
      </c>
      <c r="B135" s="59" t="s">
        <v>354</v>
      </c>
      <c r="C135" s="60"/>
      <c r="D135" s="60"/>
      <c r="E135" s="55" t="s">
        <v>565</v>
      </c>
      <c r="F135" s="56"/>
      <c r="G135" s="56"/>
      <c r="H135" s="100">
        <v>3663263.88</v>
      </c>
      <c r="I135" s="100">
        <v>0</v>
      </c>
      <c r="J135" s="100">
        <v>991035.87</v>
      </c>
      <c r="K135" s="100">
        <v>4654299.75</v>
      </c>
      <c r="L135" s="57"/>
    </row>
    <row r="136" spans="1:12" x14ac:dyDescent="0.3">
      <c r="A136" s="54" t="s">
        <v>566</v>
      </c>
      <c r="B136" s="59" t="s">
        <v>354</v>
      </c>
      <c r="C136" s="60"/>
      <c r="D136" s="60"/>
      <c r="E136" s="60"/>
      <c r="F136" s="55" t="s">
        <v>565</v>
      </c>
      <c r="G136" s="56"/>
      <c r="H136" s="100">
        <v>3663263.88</v>
      </c>
      <c r="I136" s="100">
        <v>0</v>
      </c>
      <c r="J136" s="100">
        <v>991035.87</v>
      </c>
      <c r="K136" s="100">
        <v>4654299.75</v>
      </c>
      <c r="L136" s="57"/>
    </row>
    <row r="137" spans="1:12" x14ac:dyDescent="0.3">
      <c r="A137" s="61" t="s">
        <v>567</v>
      </c>
      <c r="B137" s="59" t="s">
        <v>354</v>
      </c>
      <c r="C137" s="60"/>
      <c r="D137" s="60"/>
      <c r="E137" s="60"/>
      <c r="F137" s="60"/>
      <c r="G137" s="62" t="s">
        <v>568</v>
      </c>
      <c r="H137" s="101">
        <v>3663263.88</v>
      </c>
      <c r="I137" s="101">
        <v>0</v>
      </c>
      <c r="J137" s="101">
        <v>991035.87</v>
      </c>
      <c r="K137" s="101">
        <v>4654299.75</v>
      </c>
      <c r="L137" s="64"/>
    </row>
    <row r="138" spans="1:12" x14ac:dyDescent="0.3">
      <c r="A138" s="61"/>
      <c r="B138" s="59"/>
      <c r="C138" s="60"/>
      <c r="D138" s="60"/>
      <c r="E138" s="60"/>
      <c r="F138" s="60"/>
      <c r="G138" s="62"/>
      <c r="H138" s="101"/>
      <c r="I138" s="101"/>
      <c r="J138" s="101"/>
      <c r="K138" s="101"/>
      <c r="L138" s="64"/>
    </row>
    <row r="139" spans="1:12" x14ac:dyDescent="0.3">
      <c r="A139" s="54" t="s">
        <v>569</v>
      </c>
      <c r="B139" s="59" t="s">
        <v>354</v>
      </c>
      <c r="C139" s="60"/>
      <c r="D139" s="60"/>
      <c r="E139" s="55" t="s">
        <v>570</v>
      </c>
      <c r="F139" s="56"/>
      <c r="G139" s="56"/>
      <c r="H139" s="100">
        <v>5314.63</v>
      </c>
      <c r="I139" s="100">
        <v>312.01</v>
      </c>
      <c r="J139" s="100">
        <v>0</v>
      </c>
      <c r="K139" s="100">
        <v>5002.62</v>
      </c>
      <c r="L139" s="57"/>
    </row>
    <row r="140" spans="1:12" x14ac:dyDescent="0.3">
      <c r="A140" s="55" t="s">
        <v>571</v>
      </c>
      <c r="B140" s="59" t="s">
        <v>354</v>
      </c>
      <c r="C140" s="60"/>
      <c r="D140" s="60"/>
      <c r="E140" s="60"/>
      <c r="F140" s="55" t="s">
        <v>570</v>
      </c>
      <c r="G140" s="56"/>
      <c r="H140" s="100">
        <v>5314.63</v>
      </c>
      <c r="I140" s="100">
        <v>312.01</v>
      </c>
      <c r="J140" s="100">
        <v>0</v>
      </c>
      <c r="K140" s="100">
        <v>5002.62</v>
      </c>
      <c r="L140" s="57"/>
    </row>
    <row r="141" spans="1:12" x14ac:dyDescent="0.3">
      <c r="A141" s="61" t="s">
        <v>572</v>
      </c>
      <c r="B141" s="59" t="s">
        <v>354</v>
      </c>
      <c r="C141" s="60"/>
      <c r="D141" s="60"/>
      <c r="E141" s="60"/>
      <c r="F141" s="60"/>
      <c r="G141" s="62" t="s">
        <v>573</v>
      </c>
      <c r="H141" s="101">
        <v>5314.63</v>
      </c>
      <c r="I141" s="101">
        <v>312.01</v>
      </c>
      <c r="J141" s="101">
        <v>0</v>
      </c>
      <c r="K141" s="101">
        <v>5002.62</v>
      </c>
      <c r="L141" s="64"/>
    </row>
    <row r="142" spans="1:12" x14ac:dyDescent="0.3">
      <c r="A142" s="66" t="s">
        <v>354</v>
      </c>
      <c r="B142" s="59" t="s">
        <v>354</v>
      </c>
      <c r="C142" s="60"/>
      <c r="D142" s="60"/>
      <c r="E142" s="60"/>
      <c r="F142" s="60"/>
      <c r="G142" s="66" t="s">
        <v>354</v>
      </c>
      <c r="H142" s="102"/>
      <c r="I142" s="102"/>
      <c r="J142" s="102"/>
      <c r="K142" s="102"/>
      <c r="L142" s="68"/>
    </row>
    <row r="143" spans="1:12" x14ac:dyDescent="0.3">
      <c r="A143" s="54" t="s">
        <v>574</v>
      </c>
      <c r="B143" s="59" t="s">
        <v>354</v>
      </c>
      <c r="C143" s="60"/>
      <c r="D143" s="60"/>
      <c r="E143" s="55" t="s">
        <v>575</v>
      </c>
      <c r="F143" s="56"/>
      <c r="G143" s="56"/>
      <c r="H143" s="100">
        <v>412985.29</v>
      </c>
      <c r="I143" s="100">
        <v>0</v>
      </c>
      <c r="J143" s="100">
        <v>2064.91</v>
      </c>
      <c r="K143" s="100">
        <v>415050.2</v>
      </c>
      <c r="L143" s="57"/>
    </row>
    <row r="144" spans="1:12" x14ac:dyDescent="0.3">
      <c r="A144" s="54" t="s">
        <v>576</v>
      </c>
      <c r="B144" s="59" t="s">
        <v>354</v>
      </c>
      <c r="C144" s="60"/>
      <c r="D144" s="60"/>
      <c r="E144" s="60"/>
      <c r="F144" s="55" t="s">
        <v>575</v>
      </c>
      <c r="G144" s="56"/>
      <c r="H144" s="100">
        <v>412985.29</v>
      </c>
      <c r="I144" s="100">
        <v>0</v>
      </c>
      <c r="J144" s="100">
        <v>2064.91</v>
      </c>
      <c r="K144" s="100">
        <v>415050.2</v>
      </c>
      <c r="L144" s="57"/>
    </row>
    <row r="145" spans="1:12" x14ac:dyDescent="0.3">
      <c r="A145" s="61" t="s">
        <v>577</v>
      </c>
      <c r="B145" s="59" t="s">
        <v>354</v>
      </c>
      <c r="C145" s="60"/>
      <c r="D145" s="60"/>
      <c r="E145" s="60"/>
      <c r="F145" s="60"/>
      <c r="G145" s="62" t="s">
        <v>578</v>
      </c>
      <c r="H145" s="101">
        <v>36807.72</v>
      </c>
      <c r="I145" s="101">
        <v>0</v>
      </c>
      <c r="J145" s="101">
        <v>184.03</v>
      </c>
      <c r="K145" s="101">
        <v>36991.75</v>
      </c>
      <c r="L145" s="64"/>
    </row>
    <row r="146" spans="1:12" x14ac:dyDescent="0.3">
      <c r="A146" s="61" t="s">
        <v>579</v>
      </c>
      <c r="B146" s="59" t="s">
        <v>354</v>
      </c>
      <c r="C146" s="60"/>
      <c r="D146" s="60"/>
      <c r="E146" s="60"/>
      <c r="F146" s="60"/>
      <c r="G146" s="62" t="s">
        <v>580</v>
      </c>
      <c r="H146" s="101">
        <v>376177.57</v>
      </c>
      <c r="I146" s="101">
        <v>0</v>
      </c>
      <c r="J146" s="101">
        <v>1880.88</v>
      </c>
      <c r="K146" s="101">
        <v>378058.45</v>
      </c>
      <c r="L146" s="64"/>
    </row>
    <row r="147" spans="1:12" x14ac:dyDescent="0.3">
      <c r="A147" s="54" t="s">
        <v>354</v>
      </c>
      <c r="B147" s="59" t="s">
        <v>354</v>
      </c>
      <c r="C147" s="60"/>
      <c r="D147" s="55" t="s">
        <v>354</v>
      </c>
      <c r="E147" s="56"/>
      <c r="F147" s="56"/>
      <c r="G147" s="56"/>
      <c r="H147" s="99"/>
      <c r="I147" s="99"/>
      <c r="J147" s="99"/>
      <c r="K147" s="99"/>
      <c r="L147" s="56"/>
    </row>
    <row r="148" spans="1:12" x14ac:dyDescent="0.3">
      <c r="A148" s="55" t="s">
        <v>58</v>
      </c>
      <c r="B148" s="55" t="s">
        <v>581</v>
      </c>
      <c r="C148" s="56"/>
      <c r="D148" s="56"/>
      <c r="E148" s="56"/>
      <c r="F148" s="56"/>
      <c r="G148" s="56"/>
      <c r="H148" s="100">
        <v>18004782.57</v>
      </c>
      <c r="I148" s="100">
        <v>8633030.5700000003</v>
      </c>
      <c r="J148" s="100">
        <v>3281563.41</v>
      </c>
      <c r="K148" s="100">
        <v>23356249.73</v>
      </c>
      <c r="L148" s="100">
        <f>I148-J148</f>
        <v>5351467.16</v>
      </c>
    </row>
    <row r="149" spans="1:12" x14ac:dyDescent="0.3">
      <c r="A149" s="55" t="s">
        <v>582</v>
      </c>
      <c r="B149" s="59" t="s">
        <v>354</v>
      </c>
      <c r="C149" s="55" t="s">
        <v>583</v>
      </c>
      <c r="D149" s="56"/>
      <c r="E149" s="56"/>
      <c r="F149" s="56"/>
      <c r="G149" s="56"/>
      <c r="H149" s="100">
        <v>14401107.58</v>
      </c>
      <c r="I149" s="100">
        <v>7759687.75</v>
      </c>
      <c r="J149" s="100">
        <v>3271422.22</v>
      </c>
      <c r="K149" s="100">
        <v>18889373.109999999</v>
      </c>
      <c r="L149" s="100"/>
    </row>
    <row r="150" spans="1:12" x14ac:dyDescent="0.3">
      <c r="A150" s="54" t="s">
        <v>584</v>
      </c>
      <c r="B150" s="59" t="s">
        <v>354</v>
      </c>
      <c r="C150" s="60"/>
      <c r="D150" s="55" t="s">
        <v>585</v>
      </c>
      <c r="E150" s="56"/>
      <c r="F150" s="56"/>
      <c r="G150" s="56"/>
      <c r="H150" s="100">
        <v>12037177.140000001</v>
      </c>
      <c r="I150" s="100">
        <v>7275483.7800000003</v>
      </c>
      <c r="J150" s="100">
        <v>3271422.22</v>
      </c>
      <c r="K150" s="100">
        <v>16041238.699999999</v>
      </c>
      <c r="L150" s="100"/>
    </row>
    <row r="151" spans="1:12" x14ac:dyDescent="0.3">
      <c r="A151" s="54" t="s">
        <v>586</v>
      </c>
      <c r="B151" s="59" t="s">
        <v>354</v>
      </c>
      <c r="C151" s="60"/>
      <c r="D151" s="60"/>
      <c r="E151" s="55" t="s">
        <v>587</v>
      </c>
      <c r="F151" s="56"/>
      <c r="G151" s="56"/>
      <c r="H151" s="100">
        <v>198771.25</v>
      </c>
      <c r="I151" s="100">
        <v>113445.67</v>
      </c>
      <c r="J151" s="100">
        <v>22300.44</v>
      </c>
      <c r="K151" s="100">
        <v>289916.48</v>
      </c>
      <c r="L151" s="100"/>
    </row>
    <row r="152" spans="1:12" x14ac:dyDescent="0.3">
      <c r="A152" s="54" t="s">
        <v>588</v>
      </c>
      <c r="B152" s="59" t="s">
        <v>354</v>
      </c>
      <c r="C152" s="60"/>
      <c r="D152" s="60"/>
      <c r="E152" s="60"/>
      <c r="F152" s="55" t="s">
        <v>589</v>
      </c>
      <c r="G152" s="56"/>
      <c r="H152" s="100">
        <v>0</v>
      </c>
      <c r="I152" s="100">
        <v>38630.68</v>
      </c>
      <c r="J152" s="100">
        <v>0</v>
      </c>
      <c r="K152" s="100">
        <v>38630.68</v>
      </c>
      <c r="L152" s="100">
        <f>I152-J152</f>
        <v>38630.68</v>
      </c>
    </row>
    <row r="153" spans="1:12" x14ac:dyDescent="0.3">
      <c r="A153" s="62" t="s">
        <v>590</v>
      </c>
      <c r="B153" s="59" t="s">
        <v>354</v>
      </c>
      <c r="C153" s="60"/>
      <c r="D153" s="60"/>
      <c r="E153" s="60"/>
      <c r="F153" s="60"/>
      <c r="G153" s="62" t="s">
        <v>591</v>
      </c>
      <c r="H153" s="101">
        <v>0</v>
      </c>
      <c r="I153" s="101">
        <v>20240</v>
      </c>
      <c r="J153" s="101">
        <v>0</v>
      </c>
      <c r="K153" s="101">
        <v>20240</v>
      </c>
      <c r="L153" s="101"/>
    </row>
    <row r="154" spans="1:12" x14ac:dyDescent="0.3">
      <c r="A154" s="61" t="s">
        <v>592</v>
      </c>
      <c r="B154" s="59" t="s">
        <v>354</v>
      </c>
      <c r="C154" s="60"/>
      <c r="D154" s="60"/>
      <c r="E154" s="60"/>
      <c r="F154" s="60"/>
      <c r="G154" s="62" t="s">
        <v>593</v>
      </c>
      <c r="H154" s="101">
        <v>0</v>
      </c>
      <c r="I154" s="101">
        <v>3664.9</v>
      </c>
      <c r="J154" s="101">
        <v>0</v>
      </c>
      <c r="K154" s="101">
        <v>3664.9</v>
      </c>
      <c r="L154" s="101"/>
    </row>
    <row r="155" spans="1:12" x14ac:dyDescent="0.3">
      <c r="A155" s="61" t="s">
        <v>594</v>
      </c>
      <c r="B155" s="59" t="s">
        <v>354</v>
      </c>
      <c r="C155" s="60"/>
      <c r="D155" s="60"/>
      <c r="E155" s="60"/>
      <c r="F155" s="60"/>
      <c r="G155" s="62" t="s">
        <v>595</v>
      </c>
      <c r="H155" s="101">
        <v>0</v>
      </c>
      <c r="I155" s="101">
        <v>2748.68</v>
      </c>
      <c r="J155" s="101">
        <v>0</v>
      </c>
      <c r="K155" s="101">
        <v>2748.68</v>
      </c>
      <c r="L155" s="101"/>
    </row>
    <row r="156" spans="1:12" x14ac:dyDescent="0.3">
      <c r="A156" s="61" t="s">
        <v>596</v>
      </c>
      <c r="B156" s="59" t="s">
        <v>354</v>
      </c>
      <c r="C156" s="60"/>
      <c r="D156" s="60"/>
      <c r="E156" s="60"/>
      <c r="F156" s="60"/>
      <c r="G156" s="62" t="s">
        <v>597</v>
      </c>
      <c r="H156" s="101">
        <v>0</v>
      </c>
      <c r="I156" s="101">
        <v>5425.17</v>
      </c>
      <c r="J156" s="101">
        <v>0</v>
      </c>
      <c r="K156" s="101">
        <v>5425.17</v>
      </c>
      <c r="L156" s="101"/>
    </row>
    <row r="157" spans="1:12" x14ac:dyDescent="0.3">
      <c r="A157" s="61" t="s">
        <v>598</v>
      </c>
      <c r="B157" s="59" t="s">
        <v>354</v>
      </c>
      <c r="C157" s="60"/>
      <c r="D157" s="60"/>
      <c r="E157" s="60"/>
      <c r="F157" s="60"/>
      <c r="G157" s="62" t="s">
        <v>599</v>
      </c>
      <c r="H157" s="101">
        <v>0</v>
      </c>
      <c r="I157" s="101">
        <v>1619.2</v>
      </c>
      <c r="J157" s="101">
        <v>0</v>
      </c>
      <c r="K157" s="101">
        <v>1619.2</v>
      </c>
      <c r="L157" s="101"/>
    </row>
    <row r="158" spans="1:12" x14ac:dyDescent="0.3">
      <c r="A158" s="61" t="s">
        <v>600</v>
      </c>
      <c r="B158" s="59" t="s">
        <v>354</v>
      </c>
      <c r="C158" s="60"/>
      <c r="D158" s="60"/>
      <c r="E158" s="60"/>
      <c r="F158" s="60"/>
      <c r="G158" s="62" t="s">
        <v>601</v>
      </c>
      <c r="H158" s="101">
        <v>0</v>
      </c>
      <c r="I158" s="101">
        <v>202.4</v>
      </c>
      <c r="J158" s="101">
        <v>0</v>
      </c>
      <c r="K158" s="101">
        <v>202.4</v>
      </c>
      <c r="L158" s="101"/>
    </row>
    <row r="159" spans="1:12" x14ac:dyDescent="0.3">
      <c r="A159" s="61" t="s">
        <v>602</v>
      </c>
      <c r="B159" s="59" t="s">
        <v>354</v>
      </c>
      <c r="C159" s="60"/>
      <c r="D159" s="60"/>
      <c r="E159" s="60"/>
      <c r="F159" s="60"/>
      <c r="G159" s="62" t="s">
        <v>603</v>
      </c>
      <c r="H159" s="101">
        <v>0</v>
      </c>
      <c r="I159" s="101">
        <v>3526.68</v>
      </c>
      <c r="J159" s="101">
        <v>0</v>
      </c>
      <c r="K159" s="101">
        <v>3526.68</v>
      </c>
      <c r="L159" s="101"/>
    </row>
    <row r="160" spans="1:12" x14ac:dyDescent="0.3">
      <c r="A160" s="61" t="s">
        <v>604</v>
      </c>
      <c r="B160" s="59" t="s">
        <v>354</v>
      </c>
      <c r="C160" s="60"/>
      <c r="D160" s="60"/>
      <c r="E160" s="60"/>
      <c r="F160" s="60"/>
      <c r="G160" s="62" t="s">
        <v>605</v>
      </c>
      <c r="H160" s="101">
        <v>0</v>
      </c>
      <c r="I160" s="101">
        <v>6.83</v>
      </c>
      <c r="J160" s="101">
        <v>0</v>
      </c>
      <c r="K160" s="101">
        <v>6.83</v>
      </c>
      <c r="L160" s="101"/>
    </row>
    <row r="161" spans="1:12" x14ac:dyDescent="0.3">
      <c r="A161" s="61" t="s">
        <v>606</v>
      </c>
      <c r="B161" s="59" t="s">
        <v>354</v>
      </c>
      <c r="C161" s="60"/>
      <c r="D161" s="60"/>
      <c r="E161" s="60"/>
      <c r="F161" s="60"/>
      <c r="G161" s="62" t="s">
        <v>607</v>
      </c>
      <c r="H161" s="101">
        <v>0</v>
      </c>
      <c r="I161" s="101">
        <v>1196.82</v>
      </c>
      <c r="J161" s="101">
        <v>0</v>
      </c>
      <c r="K161" s="101">
        <v>1196.82</v>
      </c>
      <c r="L161" s="101"/>
    </row>
    <row r="162" spans="1:12" x14ac:dyDescent="0.3">
      <c r="A162" s="65" t="s">
        <v>354</v>
      </c>
      <c r="B162" s="59" t="s">
        <v>354</v>
      </c>
      <c r="C162" s="60"/>
      <c r="D162" s="60"/>
      <c r="E162" s="60"/>
      <c r="F162" s="60"/>
      <c r="G162" s="66" t="s">
        <v>354</v>
      </c>
      <c r="H162" s="102"/>
      <c r="I162" s="102"/>
      <c r="J162" s="102"/>
      <c r="K162" s="102"/>
      <c r="L162" s="102"/>
    </row>
    <row r="163" spans="1:12" x14ac:dyDescent="0.3">
      <c r="A163" s="54" t="s">
        <v>610</v>
      </c>
      <c r="B163" s="59" t="s">
        <v>354</v>
      </c>
      <c r="C163" s="60"/>
      <c r="D163" s="60"/>
      <c r="E163" s="60"/>
      <c r="F163" s="55" t="s">
        <v>611</v>
      </c>
      <c r="G163" s="56"/>
      <c r="H163" s="100">
        <v>198771.25</v>
      </c>
      <c r="I163" s="100">
        <v>74814.990000000005</v>
      </c>
      <c r="J163" s="100">
        <v>22300.44</v>
      </c>
      <c r="K163" s="100">
        <v>251285.8</v>
      </c>
      <c r="L163" s="100">
        <f>I163-J163</f>
        <v>52514.55</v>
      </c>
    </row>
    <row r="164" spans="1:12" x14ac:dyDescent="0.3">
      <c r="A164" s="61" t="s">
        <v>612</v>
      </c>
      <c r="B164" s="59" t="s">
        <v>354</v>
      </c>
      <c r="C164" s="60"/>
      <c r="D164" s="60"/>
      <c r="E164" s="60"/>
      <c r="F164" s="60"/>
      <c r="G164" s="62" t="s">
        <v>591</v>
      </c>
      <c r="H164" s="101">
        <v>127008.07</v>
      </c>
      <c r="I164" s="101">
        <v>32857.599999999999</v>
      </c>
      <c r="J164" s="101">
        <v>0</v>
      </c>
      <c r="K164" s="101">
        <v>159865.67000000001</v>
      </c>
      <c r="L164" s="101"/>
    </row>
    <row r="165" spans="1:12" x14ac:dyDescent="0.3">
      <c r="A165" s="61" t="s">
        <v>613</v>
      </c>
      <c r="B165" s="59" t="s">
        <v>354</v>
      </c>
      <c r="C165" s="60"/>
      <c r="D165" s="60"/>
      <c r="E165" s="60"/>
      <c r="F165" s="60"/>
      <c r="G165" s="62" t="s">
        <v>593</v>
      </c>
      <c r="H165" s="101">
        <v>8407.17</v>
      </c>
      <c r="I165" s="101">
        <v>18204.439999999999</v>
      </c>
      <c r="J165" s="101">
        <v>12743.11</v>
      </c>
      <c r="K165" s="101">
        <v>13868.5</v>
      </c>
      <c r="L165" s="101"/>
    </row>
    <row r="166" spans="1:12" x14ac:dyDescent="0.3">
      <c r="A166" s="61" t="s">
        <v>614</v>
      </c>
      <c r="B166" s="59" t="s">
        <v>354</v>
      </c>
      <c r="C166" s="60"/>
      <c r="D166" s="60"/>
      <c r="E166" s="60"/>
      <c r="F166" s="60"/>
      <c r="G166" s="62" t="s">
        <v>595</v>
      </c>
      <c r="H166" s="101">
        <v>12944.79</v>
      </c>
      <c r="I166" s="101">
        <v>13653.33</v>
      </c>
      <c r="J166" s="101">
        <v>9557.33</v>
      </c>
      <c r="K166" s="101">
        <v>17040.79</v>
      </c>
      <c r="L166" s="101"/>
    </row>
    <row r="167" spans="1:12" x14ac:dyDescent="0.3">
      <c r="A167" s="61" t="s">
        <v>615</v>
      </c>
      <c r="B167" s="59" t="s">
        <v>354</v>
      </c>
      <c r="C167" s="60"/>
      <c r="D167" s="60"/>
      <c r="E167" s="60"/>
      <c r="F167" s="60"/>
      <c r="G167" s="62" t="s">
        <v>597</v>
      </c>
      <c r="H167" s="101">
        <v>33305.67</v>
      </c>
      <c r="I167" s="101">
        <v>6571.52</v>
      </c>
      <c r="J167" s="101">
        <v>0</v>
      </c>
      <c r="K167" s="101">
        <v>39877.19</v>
      </c>
      <c r="L167" s="101"/>
    </row>
    <row r="168" spans="1:12" x14ac:dyDescent="0.3">
      <c r="A168" s="61" t="s">
        <v>616</v>
      </c>
      <c r="B168" s="59" t="s">
        <v>354</v>
      </c>
      <c r="C168" s="60"/>
      <c r="D168" s="60"/>
      <c r="E168" s="60"/>
      <c r="F168" s="60"/>
      <c r="G168" s="62" t="s">
        <v>599</v>
      </c>
      <c r="H168" s="101">
        <v>13322.28</v>
      </c>
      <c r="I168" s="101">
        <v>2628.61</v>
      </c>
      <c r="J168" s="101">
        <v>0</v>
      </c>
      <c r="K168" s="101">
        <v>15950.89</v>
      </c>
      <c r="L168" s="101"/>
    </row>
    <row r="169" spans="1:12" x14ac:dyDescent="0.3">
      <c r="A169" s="61" t="s">
        <v>618</v>
      </c>
      <c r="B169" s="59" t="s">
        <v>354</v>
      </c>
      <c r="C169" s="60"/>
      <c r="D169" s="60"/>
      <c r="E169" s="60"/>
      <c r="F169" s="60"/>
      <c r="G169" s="62" t="s">
        <v>605</v>
      </c>
      <c r="H169" s="101">
        <v>42.41</v>
      </c>
      <c r="I169" s="101">
        <v>6.9</v>
      </c>
      <c r="J169" s="101">
        <v>0</v>
      </c>
      <c r="K169" s="101">
        <v>49.31</v>
      </c>
      <c r="L169" s="101"/>
    </row>
    <row r="170" spans="1:12" x14ac:dyDescent="0.3">
      <c r="A170" s="61" t="s">
        <v>619</v>
      </c>
      <c r="B170" s="59" t="s">
        <v>354</v>
      </c>
      <c r="C170" s="60"/>
      <c r="D170" s="60"/>
      <c r="E170" s="60"/>
      <c r="F170" s="60"/>
      <c r="G170" s="62" t="s">
        <v>607</v>
      </c>
      <c r="H170" s="101">
        <v>3740.86</v>
      </c>
      <c r="I170" s="101">
        <v>892.59</v>
      </c>
      <c r="J170" s="101">
        <v>0</v>
      </c>
      <c r="K170" s="101">
        <v>4633.45</v>
      </c>
      <c r="L170" s="101"/>
    </row>
    <row r="171" spans="1:12" x14ac:dyDescent="0.3">
      <c r="A171" s="65" t="s">
        <v>354</v>
      </c>
      <c r="B171" s="59" t="s">
        <v>354</v>
      </c>
      <c r="C171" s="60"/>
      <c r="D171" s="60"/>
      <c r="E171" s="60"/>
      <c r="F171" s="60"/>
      <c r="G171" s="66" t="s">
        <v>354</v>
      </c>
      <c r="H171" s="102"/>
      <c r="I171" s="102"/>
      <c r="J171" s="102"/>
      <c r="K171" s="102"/>
      <c r="L171" s="102"/>
    </row>
    <row r="172" spans="1:12" x14ac:dyDescent="0.3">
      <c r="A172" s="54" t="s">
        <v>621</v>
      </c>
      <c r="B172" s="59" t="s">
        <v>354</v>
      </c>
      <c r="C172" s="60"/>
      <c r="D172" s="60"/>
      <c r="E172" s="55" t="s">
        <v>622</v>
      </c>
      <c r="F172" s="56"/>
      <c r="G172" s="56"/>
      <c r="H172" s="100">
        <v>11667773.470000001</v>
      </c>
      <c r="I172" s="100">
        <v>7083302.5700000003</v>
      </c>
      <c r="J172" s="100">
        <v>3229070.13</v>
      </c>
      <c r="K172" s="100">
        <v>15522005.91</v>
      </c>
      <c r="L172" s="100"/>
    </row>
    <row r="173" spans="1:12" x14ac:dyDescent="0.3">
      <c r="A173" s="54" t="s">
        <v>623</v>
      </c>
      <c r="B173" s="59" t="s">
        <v>354</v>
      </c>
      <c r="C173" s="60"/>
      <c r="D173" s="60"/>
      <c r="E173" s="60"/>
      <c r="F173" s="55" t="s">
        <v>589</v>
      </c>
      <c r="G173" s="56"/>
      <c r="H173" s="100">
        <v>1442620.8</v>
      </c>
      <c r="I173" s="100">
        <v>975899.75</v>
      </c>
      <c r="J173" s="100">
        <v>443274.13</v>
      </c>
      <c r="K173" s="100">
        <v>1975246.42</v>
      </c>
      <c r="L173" s="100">
        <f>I173-J173</f>
        <v>532625.62</v>
      </c>
    </row>
    <row r="174" spans="1:12" x14ac:dyDescent="0.3">
      <c r="A174" s="61" t="s">
        <v>624</v>
      </c>
      <c r="B174" s="59" t="s">
        <v>354</v>
      </c>
      <c r="C174" s="60"/>
      <c r="D174" s="60"/>
      <c r="E174" s="60"/>
      <c r="F174" s="60"/>
      <c r="G174" s="62" t="s">
        <v>591</v>
      </c>
      <c r="H174" s="101">
        <v>752129.51</v>
      </c>
      <c r="I174" s="101">
        <v>239578.54</v>
      </c>
      <c r="J174" s="101">
        <v>72.760000000000005</v>
      </c>
      <c r="K174" s="101">
        <v>991635.29</v>
      </c>
      <c r="L174" s="101"/>
    </row>
    <row r="175" spans="1:12" x14ac:dyDescent="0.3">
      <c r="A175" s="61" t="s">
        <v>625</v>
      </c>
      <c r="B175" s="59" t="s">
        <v>354</v>
      </c>
      <c r="C175" s="60"/>
      <c r="D175" s="60"/>
      <c r="E175" s="60"/>
      <c r="F175" s="60"/>
      <c r="G175" s="62" t="s">
        <v>593</v>
      </c>
      <c r="H175" s="101">
        <v>96597.75</v>
      </c>
      <c r="I175" s="101">
        <v>411536.61</v>
      </c>
      <c r="J175" s="101">
        <v>345900.93</v>
      </c>
      <c r="K175" s="101">
        <v>162233.43</v>
      </c>
      <c r="L175" s="101"/>
    </row>
    <row r="176" spans="1:12" x14ac:dyDescent="0.3">
      <c r="A176" s="61" t="s">
        <v>626</v>
      </c>
      <c r="B176" s="59" t="s">
        <v>354</v>
      </c>
      <c r="C176" s="60"/>
      <c r="D176" s="60"/>
      <c r="E176" s="60"/>
      <c r="F176" s="60"/>
      <c r="G176" s="62" t="s">
        <v>595</v>
      </c>
      <c r="H176" s="101">
        <v>86063.26</v>
      </c>
      <c r="I176" s="101">
        <v>120544.15</v>
      </c>
      <c r="J176" s="101">
        <v>86063.26</v>
      </c>
      <c r="K176" s="101">
        <v>120544.15</v>
      </c>
      <c r="L176" s="101"/>
    </row>
    <row r="177" spans="1:12" x14ac:dyDescent="0.3">
      <c r="A177" s="61" t="s">
        <v>627</v>
      </c>
      <c r="B177" s="59" t="s">
        <v>354</v>
      </c>
      <c r="C177" s="60"/>
      <c r="D177" s="60"/>
      <c r="E177" s="60"/>
      <c r="F177" s="60"/>
      <c r="G177" s="62" t="s">
        <v>628</v>
      </c>
      <c r="H177" s="101">
        <v>0</v>
      </c>
      <c r="I177" s="101">
        <v>17792.84</v>
      </c>
      <c r="J177" s="101">
        <v>0</v>
      </c>
      <c r="K177" s="101">
        <v>17792.84</v>
      </c>
      <c r="L177" s="101"/>
    </row>
    <row r="178" spans="1:12" x14ac:dyDescent="0.3">
      <c r="A178" s="61" t="s">
        <v>629</v>
      </c>
      <c r="B178" s="59" t="s">
        <v>354</v>
      </c>
      <c r="C178" s="60"/>
      <c r="D178" s="60"/>
      <c r="E178" s="60"/>
      <c r="F178" s="60"/>
      <c r="G178" s="62" t="s">
        <v>597</v>
      </c>
      <c r="H178" s="101">
        <v>218002.56</v>
      </c>
      <c r="I178" s="101">
        <v>70537.33</v>
      </c>
      <c r="J178" s="101">
        <v>0</v>
      </c>
      <c r="K178" s="101">
        <v>288539.89</v>
      </c>
      <c r="L178" s="101"/>
    </row>
    <row r="179" spans="1:12" x14ac:dyDescent="0.3">
      <c r="A179" s="61" t="s">
        <v>630</v>
      </c>
      <c r="B179" s="59" t="s">
        <v>354</v>
      </c>
      <c r="C179" s="60"/>
      <c r="D179" s="60"/>
      <c r="E179" s="60"/>
      <c r="F179" s="60"/>
      <c r="G179" s="62" t="s">
        <v>599</v>
      </c>
      <c r="H179" s="101">
        <v>66422.259999999995</v>
      </c>
      <c r="I179" s="101">
        <v>43137.71</v>
      </c>
      <c r="J179" s="101">
        <v>0</v>
      </c>
      <c r="K179" s="101">
        <v>109559.97</v>
      </c>
      <c r="L179" s="101"/>
    </row>
    <row r="180" spans="1:12" x14ac:dyDescent="0.3">
      <c r="A180" s="61" t="s">
        <v>631</v>
      </c>
      <c r="B180" s="59" t="s">
        <v>354</v>
      </c>
      <c r="C180" s="60"/>
      <c r="D180" s="60"/>
      <c r="E180" s="60"/>
      <c r="F180" s="60"/>
      <c r="G180" s="62" t="s">
        <v>601</v>
      </c>
      <c r="H180" s="101">
        <v>8351.5300000000007</v>
      </c>
      <c r="I180" s="101">
        <v>2673.79</v>
      </c>
      <c r="J180" s="101">
        <v>0</v>
      </c>
      <c r="K180" s="101">
        <v>11025.32</v>
      </c>
      <c r="L180" s="101"/>
    </row>
    <row r="181" spans="1:12" x14ac:dyDescent="0.3">
      <c r="A181" s="61" t="s">
        <v>632</v>
      </c>
      <c r="B181" s="59" t="s">
        <v>354</v>
      </c>
      <c r="C181" s="60"/>
      <c r="D181" s="60"/>
      <c r="E181" s="60"/>
      <c r="F181" s="60"/>
      <c r="G181" s="62" t="s">
        <v>603</v>
      </c>
      <c r="H181" s="101">
        <v>54980.54</v>
      </c>
      <c r="I181" s="101">
        <v>16876.23</v>
      </c>
      <c r="J181" s="101">
        <v>5251.72</v>
      </c>
      <c r="K181" s="101">
        <v>66605.05</v>
      </c>
      <c r="L181" s="101"/>
    </row>
    <row r="182" spans="1:12" x14ac:dyDescent="0.3">
      <c r="A182" s="61" t="s">
        <v>633</v>
      </c>
      <c r="B182" s="59" t="s">
        <v>354</v>
      </c>
      <c r="C182" s="60"/>
      <c r="D182" s="60"/>
      <c r="E182" s="60"/>
      <c r="F182" s="60"/>
      <c r="G182" s="62" t="s">
        <v>605</v>
      </c>
      <c r="H182" s="101">
        <v>1599.38</v>
      </c>
      <c r="I182" s="101">
        <v>341.6</v>
      </c>
      <c r="J182" s="101">
        <v>0</v>
      </c>
      <c r="K182" s="101">
        <v>1940.98</v>
      </c>
      <c r="L182" s="101"/>
    </row>
    <row r="183" spans="1:12" x14ac:dyDescent="0.3">
      <c r="A183" s="61" t="s">
        <v>634</v>
      </c>
      <c r="B183" s="59" t="s">
        <v>354</v>
      </c>
      <c r="C183" s="60"/>
      <c r="D183" s="60"/>
      <c r="E183" s="60"/>
      <c r="F183" s="60"/>
      <c r="G183" s="62" t="s">
        <v>607</v>
      </c>
      <c r="H183" s="101">
        <v>122171.23</v>
      </c>
      <c r="I183" s="101">
        <v>39843.730000000003</v>
      </c>
      <c r="J183" s="101">
        <v>736.01</v>
      </c>
      <c r="K183" s="101">
        <v>161278.95000000001</v>
      </c>
      <c r="L183" s="101"/>
    </row>
    <row r="184" spans="1:12" x14ac:dyDescent="0.3">
      <c r="A184" s="61" t="s">
        <v>635</v>
      </c>
      <c r="B184" s="59" t="s">
        <v>354</v>
      </c>
      <c r="C184" s="60"/>
      <c r="D184" s="60"/>
      <c r="E184" s="60"/>
      <c r="F184" s="60"/>
      <c r="G184" s="62" t="s">
        <v>636</v>
      </c>
      <c r="H184" s="101">
        <v>31879.58</v>
      </c>
      <c r="I184" s="101">
        <v>12112.72</v>
      </c>
      <c r="J184" s="101">
        <v>5249.45</v>
      </c>
      <c r="K184" s="101">
        <v>38742.85</v>
      </c>
      <c r="L184" s="101"/>
    </row>
    <row r="185" spans="1:12" x14ac:dyDescent="0.3">
      <c r="A185" s="61" t="s">
        <v>637</v>
      </c>
      <c r="B185" s="59" t="s">
        <v>354</v>
      </c>
      <c r="C185" s="60"/>
      <c r="D185" s="60"/>
      <c r="E185" s="60"/>
      <c r="F185" s="60"/>
      <c r="G185" s="62" t="s">
        <v>609</v>
      </c>
      <c r="H185" s="101">
        <v>4423.2</v>
      </c>
      <c r="I185" s="101">
        <v>924.5</v>
      </c>
      <c r="J185" s="101">
        <v>0</v>
      </c>
      <c r="K185" s="101">
        <v>5347.7</v>
      </c>
      <c r="L185" s="101"/>
    </row>
    <row r="186" spans="1:12" x14ac:dyDescent="0.3">
      <c r="A186" s="65" t="s">
        <v>354</v>
      </c>
      <c r="B186" s="59" t="s">
        <v>354</v>
      </c>
      <c r="C186" s="60"/>
      <c r="D186" s="60"/>
      <c r="E186" s="60"/>
      <c r="F186" s="60"/>
      <c r="G186" s="66" t="s">
        <v>354</v>
      </c>
      <c r="H186" s="102"/>
      <c r="I186" s="102"/>
      <c r="J186" s="102"/>
      <c r="K186" s="102"/>
      <c r="L186" s="102"/>
    </row>
    <row r="187" spans="1:12" x14ac:dyDescent="0.3">
      <c r="A187" s="54" t="s">
        <v>638</v>
      </c>
      <c r="B187" s="59" t="s">
        <v>354</v>
      </c>
      <c r="C187" s="60"/>
      <c r="D187" s="60"/>
      <c r="E187" s="60"/>
      <c r="F187" s="55" t="s">
        <v>611</v>
      </c>
      <c r="G187" s="56"/>
      <c r="H187" s="100">
        <v>10225152.67</v>
      </c>
      <c r="I187" s="100">
        <v>6107402.8200000003</v>
      </c>
      <c r="J187" s="100">
        <v>2785796</v>
      </c>
      <c r="K187" s="100">
        <v>13546759.49</v>
      </c>
      <c r="L187" s="100">
        <f>I187-J187</f>
        <v>3321606.8200000003</v>
      </c>
    </row>
    <row r="188" spans="1:12" x14ac:dyDescent="0.3">
      <c r="A188" s="61" t="s">
        <v>639</v>
      </c>
      <c r="B188" s="59" t="s">
        <v>354</v>
      </c>
      <c r="C188" s="60"/>
      <c r="D188" s="60"/>
      <c r="E188" s="60"/>
      <c r="F188" s="60"/>
      <c r="G188" s="62" t="s">
        <v>591</v>
      </c>
      <c r="H188" s="101">
        <v>5037539.5199999996</v>
      </c>
      <c r="I188" s="101">
        <v>1685174.36</v>
      </c>
      <c r="J188" s="101">
        <v>10129.92</v>
      </c>
      <c r="K188" s="101">
        <v>6712583.96</v>
      </c>
      <c r="L188" s="101"/>
    </row>
    <row r="189" spans="1:12" x14ac:dyDescent="0.3">
      <c r="A189" s="61" t="s">
        <v>640</v>
      </c>
      <c r="B189" s="59" t="s">
        <v>354</v>
      </c>
      <c r="C189" s="60"/>
      <c r="D189" s="60"/>
      <c r="E189" s="60"/>
      <c r="F189" s="60"/>
      <c r="G189" s="62" t="s">
        <v>593</v>
      </c>
      <c r="H189" s="101">
        <v>1006604.81</v>
      </c>
      <c r="I189" s="101">
        <v>2573511.31</v>
      </c>
      <c r="J189" s="101">
        <v>2131661.96</v>
      </c>
      <c r="K189" s="101">
        <v>1448454.16</v>
      </c>
      <c r="L189" s="101"/>
    </row>
    <row r="190" spans="1:12" x14ac:dyDescent="0.3">
      <c r="A190" s="61" t="s">
        <v>641</v>
      </c>
      <c r="B190" s="59" t="s">
        <v>354</v>
      </c>
      <c r="C190" s="60"/>
      <c r="D190" s="60"/>
      <c r="E190" s="60"/>
      <c r="F190" s="60"/>
      <c r="G190" s="62" t="s">
        <v>595</v>
      </c>
      <c r="H190" s="101">
        <v>592992.93999999994</v>
      </c>
      <c r="I190" s="101">
        <v>798023.86</v>
      </c>
      <c r="J190" s="101">
        <v>582239.43000000005</v>
      </c>
      <c r="K190" s="101">
        <v>808777.37</v>
      </c>
      <c r="L190" s="101"/>
    </row>
    <row r="191" spans="1:12" x14ac:dyDescent="0.3">
      <c r="A191" s="61" t="s">
        <v>642</v>
      </c>
      <c r="B191" s="59" t="s">
        <v>354</v>
      </c>
      <c r="C191" s="60"/>
      <c r="D191" s="60"/>
      <c r="E191" s="60"/>
      <c r="F191" s="60"/>
      <c r="G191" s="62" t="s">
        <v>628</v>
      </c>
      <c r="H191" s="101">
        <v>33250.65</v>
      </c>
      <c r="I191" s="101">
        <v>0</v>
      </c>
      <c r="J191" s="101">
        <v>0</v>
      </c>
      <c r="K191" s="101">
        <v>33250.65</v>
      </c>
      <c r="L191" s="101"/>
    </row>
    <row r="192" spans="1:12" x14ac:dyDescent="0.3">
      <c r="A192" s="61" t="s">
        <v>645</v>
      </c>
      <c r="B192" s="59" t="s">
        <v>354</v>
      </c>
      <c r="C192" s="60"/>
      <c r="D192" s="60"/>
      <c r="E192" s="60"/>
      <c r="F192" s="60"/>
      <c r="G192" s="62" t="s">
        <v>597</v>
      </c>
      <c r="H192" s="101">
        <v>1496029.79</v>
      </c>
      <c r="I192" s="101">
        <v>460620.08</v>
      </c>
      <c r="J192" s="101">
        <v>0.02</v>
      </c>
      <c r="K192" s="101">
        <v>1956649.85</v>
      </c>
      <c r="L192" s="101"/>
    </row>
    <row r="193" spans="1:12" x14ac:dyDescent="0.3">
      <c r="A193" s="61" t="s">
        <v>646</v>
      </c>
      <c r="B193" s="59" t="s">
        <v>354</v>
      </c>
      <c r="C193" s="60"/>
      <c r="D193" s="60"/>
      <c r="E193" s="60"/>
      <c r="F193" s="60"/>
      <c r="G193" s="62" t="s">
        <v>599</v>
      </c>
      <c r="H193" s="101">
        <v>515641.58</v>
      </c>
      <c r="I193" s="101">
        <v>137119.65</v>
      </c>
      <c r="J193" s="101">
        <v>0</v>
      </c>
      <c r="K193" s="101">
        <v>652761.23</v>
      </c>
      <c r="L193" s="101"/>
    </row>
    <row r="194" spans="1:12" x14ac:dyDescent="0.3">
      <c r="A194" s="61" t="s">
        <v>647</v>
      </c>
      <c r="B194" s="59" t="s">
        <v>354</v>
      </c>
      <c r="C194" s="60"/>
      <c r="D194" s="60"/>
      <c r="E194" s="60"/>
      <c r="F194" s="60"/>
      <c r="G194" s="62" t="s">
        <v>601</v>
      </c>
      <c r="H194" s="101">
        <v>55866.13</v>
      </c>
      <c r="I194" s="101">
        <v>17235.47</v>
      </c>
      <c r="J194" s="101">
        <v>0</v>
      </c>
      <c r="K194" s="101">
        <v>73101.600000000006</v>
      </c>
      <c r="L194" s="101"/>
    </row>
    <row r="195" spans="1:12" x14ac:dyDescent="0.3">
      <c r="A195" s="61" t="s">
        <v>648</v>
      </c>
      <c r="B195" s="59" t="s">
        <v>354</v>
      </c>
      <c r="C195" s="60"/>
      <c r="D195" s="60"/>
      <c r="E195" s="60"/>
      <c r="F195" s="60"/>
      <c r="G195" s="62" t="s">
        <v>603</v>
      </c>
      <c r="H195" s="101">
        <v>478903.11</v>
      </c>
      <c r="I195" s="101">
        <v>136748.93</v>
      </c>
      <c r="J195" s="101">
        <v>37706.92</v>
      </c>
      <c r="K195" s="101">
        <v>577945.12</v>
      </c>
      <c r="L195" s="101"/>
    </row>
    <row r="196" spans="1:12" x14ac:dyDescent="0.3">
      <c r="A196" s="61" t="s">
        <v>649</v>
      </c>
      <c r="B196" s="59" t="s">
        <v>354</v>
      </c>
      <c r="C196" s="60"/>
      <c r="D196" s="60"/>
      <c r="E196" s="60"/>
      <c r="F196" s="60"/>
      <c r="G196" s="62" t="s">
        <v>605</v>
      </c>
      <c r="H196" s="101">
        <v>17018.740000000002</v>
      </c>
      <c r="I196" s="101">
        <v>2801.12</v>
      </c>
      <c r="J196" s="101">
        <v>4.8600000000000003</v>
      </c>
      <c r="K196" s="101">
        <v>19815</v>
      </c>
      <c r="L196" s="101"/>
    </row>
    <row r="197" spans="1:12" x14ac:dyDescent="0.3">
      <c r="A197" s="61" t="s">
        <v>650</v>
      </c>
      <c r="B197" s="59" t="s">
        <v>354</v>
      </c>
      <c r="C197" s="60"/>
      <c r="D197" s="60"/>
      <c r="E197" s="60"/>
      <c r="F197" s="60"/>
      <c r="G197" s="62" t="s">
        <v>607</v>
      </c>
      <c r="H197" s="101">
        <v>855629.42</v>
      </c>
      <c r="I197" s="101">
        <v>247960.33</v>
      </c>
      <c r="J197" s="101">
        <v>0</v>
      </c>
      <c r="K197" s="101">
        <v>1103589.75</v>
      </c>
      <c r="L197" s="101"/>
    </row>
    <row r="198" spans="1:12" x14ac:dyDescent="0.3">
      <c r="A198" s="61" t="s">
        <v>651</v>
      </c>
      <c r="B198" s="59" t="s">
        <v>354</v>
      </c>
      <c r="C198" s="60"/>
      <c r="D198" s="60"/>
      <c r="E198" s="60"/>
      <c r="F198" s="60"/>
      <c r="G198" s="62" t="s">
        <v>636</v>
      </c>
      <c r="H198" s="101">
        <v>129115.28</v>
      </c>
      <c r="I198" s="101">
        <v>46176.79</v>
      </c>
      <c r="J198" s="101">
        <v>24052.89</v>
      </c>
      <c r="K198" s="101">
        <v>151239.18</v>
      </c>
      <c r="L198" s="101"/>
    </row>
    <row r="199" spans="1:12" x14ac:dyDescent="0.3">
      <c r="A199" s="61" t="s">
        <v>652</v>
      </c>
      <c r="B199" s="59" t="s">
        <v>354</v>
      </c>
      <c r="C199" s="60"/>
      <c r="D199" s="60"/>
      <c r="E199" s="60"/>
      <c r="F199" s="60"/>
      <c r="G199" s="62" t="s">
        <v>609</v>
      </c>
      <c r="H199" s="101">
        <v>6560.7</v>
      </c>
      <c r="I199" s="101">
        <v>2030.92</v>
      </c>
      <c r="J199" s="101">
        <v>0</v>
      </c>
      <c r="K199" s="101">
        <v>8591.6200000000008</v>
      </c>
      <c r="L199" s="101"/>
    </row>
    <row r="200" spans="1:12" x14ac:dyDescent="0.3">
      <c r="A200" s="65" t="s">
        <v>354</v>
      </c>
      <c r="B200" s="59" t="s">
        <v>354</v>
      </c>
      <c r="C200" s="60"/>
      <c r="D200" s="60"/>
      <c r="E200" s="60"/>
      <c r="F200" s="60"/>
      <c r="G200" s="66" t="s">
        <v>354</v>
      </c>
      <c r="H200" s="102"/>
      <c r="I200" s="102"/>
      <c r="J200" s="102"/>
      <c r="K200" s="102"/>
      <c r="L200" s="102"/>
    </row>
    <row r="201" spans="1:12" x14ac:dyDescent="0.3">
      <c r="A201" s="54" t="s">
        <v>653</v>
      </c>
      <c r="B201" s="59" t="s">
        <v>354</v>
      </c>
      <c r="C201" s="60"/>
      <c r="D201" s="60"/>
      <c r="E201" s="55" t="s">
        <v>654</v>
      </c>
      <c r="F201" s="56"/>
      <c r="G201" s="56"/>
      <c r="H201" s="100">
        <v>7423.59</v>
      </c>
      <c r="I201" s="100">
        <v>1119.3499999999999</v>
      </c>
      <c r="J201" s="100">
        <v>0</v>
      </c>
      <c r="K201" s="100">
        <v>8542.94</v>
      </c>
      <c r="L201" s="100"/>
    </row>
    <row r="202" spans="1:12" x14ac:dyDescent="0.3">
      <c r="A202" s="54" t="s">
        <v>655</v>
      </c>
      <c r="B202" s="59" t="s">
        <v>354</v>
      </c>
      <c r="C202" s="60"/>
      <c r="D202" s="60"/>
      <c r="E202" s="60"/>
      <c r="F202" s="55" t="s">
        <v>589</v>
      </c>
      <c r="G202" s="56"/>
      <c r="H202" s="100">
        <v>7423.59</v>
      </c>
      <c r="I202" s="100">
        <v>1119.3499999999999</v>
      </c>
      <c r="J202" s="100">
        <v>0</v>
      </c>
      <c r="K202" s="100">
        <v>8542.94</v>
      </c>
      <c r="L202" s="100">
        <f>I202-J202</f>
        <v>1119.3499999999999</v>
      </c>
    </row>
    <row r="203" spans="1:12" x14ac:dyDescent="0.3">
      <c r="A203" s="61" t="s">
        <v>656</v>
      </c>
      <c r="B203" s="59" t="s">
        <v>354</v>
      </c>
      <c r="C203" s="60"/>
      <c r="D203" s="60"/>
      <c r="E203" s="60"/>
      <c r="F203" s="60"/>
      <c r="G203" s="62" t="s">
        <v>605</v>
      </c>
      <c r="H203" s="101">
        <v>34.15</v>
      </c>
      <c r="I203" s="101">
        <v>6.83</v>
      </c>
      <c r="J203" s="101">
        <v>0</v>
      </c>
      <c r="K203" s="101">
        <v>40.98</v>
      </c>
      <c r="L203" s="101"/>
    </row>
    <row r="204" spans="1:12" x14ac:dyDescent="0.3">
      <c r="A204" s="61" t="s">
        <v>657</v>
      </c>
      <c r="B204" s="59" t="s">
        <v>354</v>
      </c>
      <c r="C204" s="60"/>
      <c r="D204" s="60"/>
      <c r="E204" s="60"/>
      <c r="F204" s="60"/>
      <c r="G204" s="62" t="s">
        <v>636</v>
      </c>
      <c r="H204" s="101">
        <v>1508.12</v>
      </c>
      <c r="I204" s="101">
        <v>232.52</v>
      </c>
      <c r="J204" s="101">
        <v>0</v>
      </c>
      <c r="K204" s="101">
        <v>1740.64</v>
      </c>
      <c r="L204" s="101"/>
    </row>
    <row r="205" spans="1:12" x14ac:dyDescent="0.3">
      <c r="A205" s="61" t="s">
        <v>658</v>
      </c>
      <c r="B205" s="59" t="s">
        <v>354</v>
      </c>
      <c r="C205" s="60"/>
      <c r="D205" s="60"/>
      <c r="E205" s="60"/>
      <c r="F205" s="60"/>
      <c r="G205" s="62" t="s">
        <v>659</v>
      </c>
      <c r="H205" s="101">
        <v>5881.32</v>
      </c>
      <c r="I205" s="101">
        <v>880</v>
      </c>
      <c r="J205" s="101">
        <v>0</v>
      </c>
      <c r="K205" s="101">
        <v>6761.32</v>
      </c>
      <c r="L205" s="101"/>
    </row>
    <row r="206" spans="1:12" x14ac:dyDescent="0.3">
      <c r="A206" s="51"/>
      <c r="B206" s="52"/>
      <c r="C206" s="52"/>
      <c r="D206" s="52"/>
      <c r="E206" s="52"/>
      <c r="F206" s="52"/>
      <c r="G206" s="52"/>
      <c r="H206" s="99"/>
      <c r="I206" s="99"/>
      <c r="J206" s="99"/>
      <c r="K206" s="99"/>
      <c r="L206" s="99"/>
    </row>
    <row r="207" spans="1:12" x14ac:dyDescent="0.3">
      <c r="A207" s="54" t="s">
        <v>660</v>
      </c>
      <c r="B207" s="59" t="s">
        <v>354</v>
      </c>
      <c r="C207" s="60"/>
      <c r="D207" s="60"/>
      <c r="E207" s="55" t="s">
        <v>661</v>
      </c>
      <c r="F207" s="56"/>
      <c r="G207" s="56"/>
      <c r="H207" s="100">
        <v>163208.82999999999</v>
      </c>
      <c r="I207" s="100">
        <v>77616.19</v>
      </c>
      <c r="J207" s="100">
        <v>20051.650000000001</v>
      </c>
      <c r="K207" s="100">
        <v>220773.37</v>
      </c>
      <c r="L207" s="100"/>
    </row>
    <row r="208" spans="1:12" x14ac:dyDescent="0.3">
      <c r="A208" s="55" t="s">
        <v>662</v>
      </c>
      <c r="B208" s="59" t="s">
        <v>354</v>
      </c>
      <c r="C208" s="60"/>
      <c r="D208" s="60"/>
      <c r="E208" s="60"/>
      <c r="F208" s="55" t="s">
        <v>611</v>
      </c>
      <c r="G208" s="56"/>
      <c r="H208" s="100">
        <v>163208.82999999999</v>
      </c>
      <c r="I208" s="100">
        <v>77616.19</v>
      </c>
      <c r="J208" s="100">
        <v>20051.650000000001</v>
      </c>
      <c r="K208" s="100">
        <v>220773.37</v>
      </c>
      <c r="L208" s="100">
        <f>I208-J208</f>
        <v>57564.54</v>
      </c>
    </row>
    <row r="209" spans="1:12" x14ac:dyDescent="0.3">
      <c r="A209" s="61" t="s">
        <v>663</v>
      </c>
      <c r="B209" s="59" t="s">
        <v>354</v>
      </c>
      <c r="C209" s="60"/>
      <c r="D209" s="60"/>
      <c r="E209" s="60"/>
      <c r="F209" s="60"/>
      <c r="G209" s="62" t="s">
        <v>591</v>
      </c>
      <c r="H209" s="101">
        <v>71211.38</v>
      </c>
      <c r="I209" s="101">
        <v>24971.279999999999</v>
      </c>
      <c r="J209" s="101">
        <v>6.05</v>
      </c>
      <c r="K209" s="101">
        <v>96176.61</v>
      </c>
      <c r="L209" s="101"/>
    </row>
    <row r="210" spans="1:12" x14ac:dyDescent="0.3">
      <c r="A210" s="62" t="s">
        <v>664</v>
      </c>
      <c r="B210" s="59" t="s">
        <v>354</v>
      </c>
      <c r="C210" s="60"/>
      <c r="D210" s="60"/>
      <c r="E210" s="60"/>
      <c r="F210" s="60"/>
      <c r="G210" s="62" t="s">
        <v>593</v>
      </c>
      <c r="H210" s="101">
        <v>1044.67</v>
      </c>
      <c r="I210" s="101">
        <v>15540.16</v>
      </c>
      <c r="J210" s="101">
        <v>11220.34</v>
      </c>
      <c r="K210" s="101">
        <v>5364.49</v>
      </c>
      <c r="L210" s="101"/>
    </row>
    <row r="211" spans="1:12" x14ac:dyDescent="0.3">
      <c r="A211" s="61" t="s">
        <v>665</v>
      </c>
      <c r="B211" s="59" t="s">
        <v>354</v>
      </c>
      <c r="C211" s="60"/>
      <c r="D211" s="60"/>
      <c r="E211" s="60"/>
      <c r="F211" s="60"/>
      <c r="G211" s="62" t="s">
        <v>595</v>
      </c>
      <c r="H211" s="101">
        <v>7423.43</v>
      </c>
      <c r="I211" s="101">
        <v>9657.0300000000007</v>
      </c>
      <c r="J211" s="101">
        <v>6611.96</v>
      </c>
      <c r="K211" s="101">
        <v>10468.5</v>
      </c>
      <c r="L211" s="101"/>
    </row>
    <row r="212" spans="1:12" x14ac:dyDescent="0.3">
      <c r="A212" s="61" t="s">
        <v>666</v>
      </c>
      <c r="B212" s="59" t="s">
        <v>354</v>
      </c>
      <c r="C212" s="60"/>
      <c r="D212" s="60"/>
      <c r="E212" s="60"/>
      <c r="F212" s="60"/>
      <c r="G212" s="62" t="s">
        <v>628</v>
      </c>
      <c r="H212" s="101">
        <v>3098.26</v>
      </c>
      <c r="I212" s="101">
        <v>0</v>
      </c>
      <c r="J212" s="101">
        <v>0</v>
      </c>
      <c r="K212" s="101">
        <v>3098.26</v>
      </c>
      <c r="L212" s="101"/>
    </row>
    <row r="213" spans="1:12" x14ac:dyDescent="0.3">
      <c r="A213" s="61" t="s">
        <v>667</v>
      </c>
      <c r="B213" s="59" t="s">
        <v>354</v>
      </c>
      <c r="C213" s="60"/>
      <c r="D213" s="60"/>
      <c r="E213" s="60"/>
      <c r="F213" s="60"/>
      <c r="G213" s="62" t="s">
        <v>597</v>
      </c>
      <c r="H213" s="101">
        <v>19295.14</v>
      </c>
      <c r="I213" s="101">
        <v>6691.71</v>
      </c>
      <c r="J213" s="101">
        <v>0</v>
      </c>
      <c r="K213" s="101">
        <v>25986.85</v>
      </c>
      <c r="L213" s="101"/>
    </row>
    <row r="214" spans="1:12" x14ac:dyDescent="0.3">
      <c r="A214" s="61" t="s">
        <v>668</v>
      </c>
      <c r="B214" s="59" t="s">
        <v>354</v>
      </c>
      <c r="C214" s="60"/>
      <c r="D214" s="60"/>
      <c r="E214" s="60"/>
      <c r="F214" s="60"/>
      <c r="G214" s="62" t="s">
        <v>599</v>
      </c>
      <c r="H214" s="101">
        <v>8038.88</v>
      </c>
      <c r="I214" s="101">
        <v>1997.21</v>
      </c>
      <c r="J214" s="101">
        <v>0</v>
      </c>
      <c r="K214" s="101">
        <v>10036.09</v>
      </c>
      <c r="L214" s="101"/>
    </row>
    <row r="215" spans="1:12" x14ac:dyDescent="0.3">
      <c r="A215" s="61" t="s">
        <v>669</v>
      </c>
      <c r="B215" s="59" t="s">
        <v>354</v>
      </c>
      <c r="C215" s="60"/>
      <c r="D215" s="60"/>
      <c r="E215" s="60"/>
      <c r="F215" s="60"/>
      <c r="G215" s="62" t="s">
        <v>601</v>
      </c>
      <c r="H215" s="101">
        <v>720.04</v>
      </c>
      <c r="I215" s="101">
        <v>249.67</v>
      </c>
      <c r="J215" s="101">
        <v>0</v>
      </c>
      <c r="K215" s="101">
        <v>969.71</v>
      </c>
      <c r="L215" s="101"/>
    </row>
    <row r="216" spans="1:12" x14ac:dyDescent="0.3">
      <c r="A216" s="62" t="s">
        <v>670</v>
      </c>
      <c r="B216" s="59" t="s">
        <v>354</v>
      </c>
      <c r="C216" s="60"/>
      <c r="D216" s="60"/>
      <c r="E216" s="60"/>
      <c r="F216" s="60"/>
      <c r="G216" s="62" t="s">
        <v>603</v>
      </c>
      <c r="H216" s="101">
        <v>12255.37</v>
      </c>
      <c r="I216" s="101">
        <v>4818.53</v>
      </c>
      <c r="J216" s="101">
        <v>1389.4</v>
      </c>
      <c r="K216" s="101">
        <v>15684.5</v>
      </c>
      <c r="L216" s="101"/>
    </row>
    <row r="217" spans="1:12" x14ac:dyDescent="0.3">
      <c r="A217" s="62" t="s">
        <v>671</v>
      </c>
      <c r="B217" s="59" t="s">
        <v>354</v>
      </c>
      <c r="C217" s="60"/>
      <c r="D217" s="60"/>
      <c r="E217" s="60"/>
      <c r="F217" s="60"/>
      <c r="G217" s="62" t="s">
        <v>605</v>
      </c>
      <c r="H217" s="101">
        <v>717.31</v>
      </c>
      <c r="I217" s="101">
        <v>170.73</v>
      </c>
      <c r="J217" s="101">
        <v>0</v>
      </c>
      <c r="K217" s="101">
        <v>888.04</v>
      </c>
      <c r="L217" s="101"/>
    </row>
    <row r="218" spans="1:12" x14ac:dyDescent="0.3">
      <c r="A218" s="61" t="s">
        <v>672</v>
      </c>
      <c r="B218" s="59" t="s">
        <v>354</v>
      </c>
      <c r="C218" s="60"/>
      <c r="D218" s="60"/>
      <c r="E218" s="60"/>
      <c r="F218" s="60"/>
      <c r="G218" s="62" t="s">
        <v>607</v>
      </c>
      <c r="H218" s="101">
        <v>26407.03</v>
      </c>
      <c r="I218" s="101">
        <v>9198.48</v>
      </c>
      <c r="J218" s="101">
        <v>0</v>
      </c>
      <c r="K218" s="101">
        <v>35605.51</v>
      </c>
      <c r="L218" s="101"/>
    </row>
    <row r="219" spans="1:12" x14ac:dyDescent="0.3">
      <c r="A219" s="61" t="s">
        <v>673</v>
      </c>
      <c r="B219" s="59" t="s">
        <v>354</v>
      </c>
      <c r="C219" s="60"/>
      <c r="D219" s="60"/>
      <c r="E219" s="60"/>
      <c r="F219" s="60"/>
      <c r="G219" s="62" t="s">
        <v>636</v>
      </c>
      <c r="H219" s="101">
        <v>12997.32</v>
      </c>
      <c r="I219" s="101">
        <v>4321.3900000000003</v>
      </c>
      <c r="J219" s="101">
        <v>823.9</v>
      </c>
      <c r="K219" s="101">
        <v>16494.810000000001</v>
      </c>
      <c r="L219" s="101"/>
    </row>
    <row r="220" spans="1:12" x14ac:dyDescent="0.3">
      <c r="A220" s="65" t="s">
        <v>354</v>
      </c>
      <c r="B220" s="59" t="s">
        <v>354</v>
      </c>
      <c r="C220" s="60"/>
      <c r="D220" s="60"/>
      <c r="E220" s="60"/>
      <c r="F220" s="60"/>
      <c r="G220" s="66" t="s">
        <v>354</v>
      </c>
      <c r="H220" s="102"/>
      <c r="I220" s="102"/>
      <c r="J220" s="102"/>
      <c r="K220" s="102"/>
      <c r="L220" s="102"/>
    </row>
    <row r="221" spans="1:12" x14ac:dyDescent="0.3">
      <c r="A221" s="54" t="s">
        <v>675</v>
      </c>
      <c r="B221" s="59" t="s">
        <v>354</v>
      </c>
      <c r="C221" s="60"/>
      <c r="D221" s="55" t="s">
        <v>676</v>
      </c>
      <c r="E221" s="56"/>
      <c r="F221" s="56"/>
      <c r="G221" s="56"/>
      <c r="H221" s="100">
        <v>2363930.44</v>
      </c>
      <c r="I221" s="100">
        <v>484203.97</v>
      </c>
      <c r="J221" s="100">
        <v>0</v>
      </c>
      <c r="K221" s="100">
        <v>2848134.41</v>
      </c>
      <c r="L221" s="100">
        <f>I221-J221</f>
        <v>484203.97</v>
      </c>
    </row>
    <row r="222" spans="1:12" x14ac:dyDescent="0.3">
      <c r="A222" s="54" t="s">
        <v>677</v>
      </c>
      <c r="B222" s="59" t="s">
        <v>354</v>
      </c>
      <c r="C222" s="60"/>
      <c r="D222" s="60"/>
      <c r="E222" s="55" t="s">
        <v>676</v>
      </c>
      <c r="F222" s="56"/>
      <c r="G222" s="56"/>
      <c r="H222" s="100">
        <v>2363930.44</v>
      </c>
      <c r="I222" s="100">
        <v>484203.97</v>
      </c>
      <c r="J222" s="100">
        <v>0</v>
      </c>
      <c r="K222" s="100">
        <v>2848134.41</v>
      </c>
      <c r="L222" s="100"/>
    </row>
    <row r="223" spans="1:12" x14ac:dyDescent="0.3">
      <c r="A223" s="54" t="s">
        <v>678</v>
      </c>
      <c r="B223" s="59" t="s">
        <v>354</v>
      </c>
      <c r="C223" s="60"/>
      <c r="D223" s="60"/>
      <c r="E223" s="60"/>
      <c r="F223" s="55" t="s">
        <v>676</v>
      </c>
      <c r="G223" s="56"/>
      <c r="H223" s="100">
        <v>2363930.44</v>
      </c>
      <c r="I223" s="100">
        <v>484203.97</v>
      </c>
      <c r="J223" s="100">
        <v>0</v>
      </c>
      <c r="K223" s="100">
        <v>2848134.41</v>
      </c>
      <c r="L223" s="100"/>
    </row>
    <row r="224" spans="1:12" x14ac:dyDescent="0.3">
      <c r="A224" s="61" t="s">
        <v>679</v>
      </c>
      <c r="B224" s="59" t="s">
        <v>354</v>
      </c>
      <c r="C224" s="60"/>
      <c r="D224" s="60"/>
      <c r="E224" s="60"/>
      <c r="F224" s="60"/>
      <c r="G224" s="62" t="s">
        <v>680</v>
      </c>
      <c r="H224" s="101">
        <v>84108</v>
      </c>
      <c r="I224" s="101">
        <v>16821.599999999999</v>
      </c>
      <c r="J224" s="101">
        <v>0</v>
      </c>
      <c r="K224" s="101">
        <v>100929.60000000001</v>
      </c>
      <c r="L224" s="101">
        <f t="shared" ref="L224:L232" si="0">I224-J224</f>
        <v>16821.599999999999</v>
      </c>
    </row>
    <row r="225" spans="1:12" x14ac:dyDescent="0.3">
      <c r="A225" s="61" t="s">
        <v>681</v>
      </c>
      <c r="B225" s="59" t="s">
        <v>354</v>
      </c>
      <c r="C225" s="60"/>
      <c r="D225" s="60"/>
      <c r="E225" s="60"/>
      <c r="F225" s="60"/>
      <c r="G225" s="62" t="s">
        <v>682</v>
      </c>
      <c r="H225" s="101">
        <v>29400</v>
      </c>
      <c r="I225" s="101">
        <v>5880</v>
      </c>
      <c r="J225" s="101">
        <v>0</v>
      </c>
      <c r="K225" s="101">
        <v>35280</v>
      </c>
      <c r="L225" s="101">
        <f t="shared" si="0"/>
        <v>5880</v>
      </c>
    </row>
    <row r="226" spans="1:12" x14ac:dyDescent="0.3">
      <c r="A226" s="61" t="s">
        <v>683</v>
      </c>
      <c r="B226" s="59" t="s">
        <v>354</v>
      </c>
      <c r="C226" s="60"/>
      <c r="D226" s="60"/>
      <c r="E226" s="60"/>
      <c r="F226" s="60"/>
      <c r="G226" s="62" t="s">
        <v>684</v>
      </c>
      <c r="H226" s="101">
        <v>8862.9699999999993</v>
      </c>
      <c r="I226" s="101">
        <v>0</v>
      </c>
      <c r="J226" s="101">
        <v>0</v>
      </c>
      <c r="K226" s="101">
        <v>8862.9699999999993</v>
      </c>
      <c r="L226" s="101">
        <f t="shared" si="0"/>
        <v>0</v>
      </c>
    </row>
    <row r="227" spans="1:12" x14ac:dyDescent="0.3">
      <c r="A227" s="61" t="s">
        <v>685</v>
      </c>
      <c r="B227" s="59" t="s">
        <v>354</v>
      </c>
      <c r="C227" s="60"/>
      <c r="D227" s="60"/>
      <c r="E227" s="60"/>
      <c r="F227" s="60"/>
      <c r="G227" s="62" t="s">
        <v>686</v>
      </c>
      <c r="H227" s="101">
        <v>14175.49</v>
      </c>
      <c r="I227" s="101">
        <v>3298.99</v>
      </c>
      <c r="J227" s="101">
        <v>0</v>
      </c>
      <c r="K227" s="101">
        <v>17474.48</v>
      </c>
      <c r="L227" s="101">
        <f t="shared" si="0"/>
        <v>3298.99</v>
      </c>
    </row>
    <row r="228" spans="1:12" x14ac:dyDescent="0.3">
      <c r="A228" s="61" t="s">
        <v>687</v>
      </c>
      <c r="B228" s="59" t="s">
        <v>354</v>
      </c>
      <c r="C228" s="60"/>
      <c r="D228" s="60"/>
      <c r="E228" s="60"/>
      <c r="F228" s="60"/>
      <c r="G228" s="62" t="s">
        <v>688</v>
      </c>
      <c r="H228" s="101">
        <v>814946.6</v>
      </c>
      <c r="I228" s="101">
        <v>172286.89</v>
      </c>
      <c r="J228" s="101">
        <v>0</v>
      </c>
      <c r="K228" s="101">
        <v>987233.49</v>
      </c>
      <c r="L228" s="101">
        <f t="shared" si="0"/>
        <v>172286.89</v>
      </c>
    </row>
    <row r="229" spans="1:12" x14ac:dyDescent="0.3">
      <c r="A229" s="61" t="s">
        <v>689</v>
      </c>
      <c r="B229" s="59" t="s">
        <v>354</v>
      </c>
      <c r="C229" s="60"/>
      <c r="D229" s="60"/>
      <c r="E229" s="60"/>
      <c r="F229" s="60"/>
      <c r="G229" s="62" t="s">
        <v>690</v>
      </c>
      <c r="H229" s="101">
        <v>12094.74</v>
      </c>
      <c r="I229" s="101">
        <v>10762.46</v>
      </c>
      <c r="J229" s="101">
        <v>0</v>
      </c>
      <c r="K229" s="101">
        <v>22857.200000000001</v>
      </c>
      <c r="L229" s="101">
        <f t="shared" si="0"/>
        <v>10762.46</v>
      </c>
    </row>
    <row r="230" spans="1:12" x14ac:dyDescent="0.3">
      <c r="A230" s="61" t="s">
        <v>691</v>
      </c>
      <c r="B230" s="59" t="s">
        <v>354</v>
      </c>
      <c r="C230" s="60"/>
      <c r="D230" s="60"/>
      <c r="E230" s="60"/>
      <c r="F230" s="60"/>
      <c r="G230" s="62" t="s">
        <v>692</v>
      </c>
      <c r="H230" s="101">
        <v>1242609.43</v>
      </c>
      <c r="I230" s="101">
        <v>241666.02</v>
      </c>
      <c r="J230" s="101">
        <v>0</v>
      </c>
      <c r="K230" s="101">
        <v>1484275.45</v>
      </c>
      <c r="L230" s="101">
        <f t="shared" si="0"/>
        <v>241666.02</v>
      </c>
    </row>
    <row r="231" spans="1:12" x14ac:dyDescent="0.3">
      <c r="A231" s="61" t="s">
        <v>693</v>
      </c>
      <c r="B231" s="59" t="s">
        <v>354</v>
      </c>
      <c r="C231" s="60"/>
      <c r="D231" s="60"/>
      <c r="E231" s="60"/>
      <c r="F231" s="60"/>
      <c r="G231" s="62" t="s">
        <v>694</v>
      </c>
      <c r="H231" s="101">
        <v>83471.100000000006</v>
      </c>
      <c r="I231" s="101">
        <v>18516.71</v>
      </c>
      <c r="J231" s="101">
        <v>0</v>
      </c>
      <c r="K231" s="101">
        <v>101987.81</v>
      </c>
      <c r="L231" s="101">
        <f t="shared" si="0"/>
        <v>18516.71</v>
      </c>
    </row>
    <row r="232" spans="1:12" x14ac:dyDescent="0.3">
      <c r="A232" s="61" t="s">
        <v>695</v>
      </c>
      <c r="B232" s="59" t="s">
        <v>354</v>
      </c>
      <c r="C232" s="60"/>
      <c r="D232" s="60"/>
      <c r="E232" s="60"/>
      <c r="F232" s="60"/>
      <c r="G232" s="62" t="s">
        <v>696</v>
      </c>
      <c r="H232" s="101">
        <v>74262.11</v>
      </c>
      <c r="I232" s="101">
        <v>14971.3</v>
      </c>
      <c r="J232" s="101">
        <v>0</v>
      </c>
      <c r="K232" s="101">
        <v>89233.41</v>
      </c>
      <c r="L232" s="101">
        <f t="shared" si="0"/>
        <v>14971.3</v>
      </c>
    </row>
    <row r="233" spans="1:12" x14ac:dyDescent="0.3">
      <c r="A233" s="65" t="s">
        <v>354</v>
      </c>
      <c r="B233" s="59" t="s">
        <v>354</v>
      </c>
      <c r="C233" s="60"/>
      <c r="D233" s="60"/>
      <c r="E233" s="60"/>
      <c r="F233" s="60"/>
      <c r="G233" s="66" t="s">
        <v>354</v>
      </c>
      <c r="H233" s="102"/>
      <c r="I233" s="102"/>
      <c r="J233" s="102"/>
      <c r="K233" s="102"/>
      <c r="L233" s="102"/>
    </row>
    <row r="234" spans="1:12" x14ac:dyDescent="0.3">
      <c r="A234" s="54" t="s">
        <v>697</v>
      </c>
      <c r="B234" s="58" t="s">
        <v>354</v>
      </c>
      <c r="C234" s="55" t="s">
        <v>698</v>
      </c>
      <c r="D234" s="56"/>
      <c r="E234" s="56"/>
      <c r="F234" s="56"/>
      <c r="G234" s="56"/>
      <c r="H234" s="100">
        <v>1015924.92</v>
      </c>
      <c r="I234" s="100">
        <v>213548.01</v>
      </c>
      <c r="J234" s="100">
        <v>7.0000000000000007E-2</v>
      </c>
      <c r="K234" s="100">
        <v>1229472.8600000001</v>
      </c>
      <c r="L234" s="100">
        <f>I234-J234</f>
        <v>213547.94</v>
      </c>
    </row>
    <row r="235" spans="1:12" x14ac:dyDescent="0.3">
      <c r="A235" s="54" t="s">
        <v>699</v>
      </c>
      <c r="B235" s="59" t="s">
        <v>354</v>
      </c>
      <c r="C235" s="60"/>
      <c r="D235" s="55" t="s">
        <v>698</v>
      </c>
      <c r="E235" s="56"/>
      <c r="F235" s="56"/>
      <c r="G235" s="56"/>
      <c r="H235" s="100">
        <v>1015924.92</v>
      </c>
      <c r="I235" s="100">
        <v>213548.01</v>
      </c>
      <c r="J235" s="100">
        <v>7.0000000000000007E-2</v>
      </c>
      <c r="K235" s="100">
        <v>1229472.8600000001</v>
      </c>
      <c r="L235" s="100"/>
    </row>
    <row r="236" spans="1:12" x14ac:dyDescent="0.3">
      <c r="A236" s="54" t="s">
        <v>700</v>
      </c>
      <c r="B236" s="59" t="s">
        <v>354</v>
      </c>
      <c r="C236" s="60"/>
      <c r="D236" s="60"/>
      <c r="E236" s="55" t="s">
        <v>698</v>
      </c>
      <c r="F236" s="56"/>
      <c r="G236" s="56"/>
      <c r="H236" s="100">
        <v>1015924.92</v>
      </c>
      <c r="I236" s="100">
        <v>213548.01</v>
      </c>
      <c r="J236" s="100">
        <v>7.0000000000000007E-2</v>
      </c>
      <c r="K236" s="100">
        <v>1229472.8600000001</v>
      </c>
      <c r="L236" s="100"/>
    </row>
    <row r="237" spans="1:12" x14ac:dyDescent="0.3">
      <c r="A237" s="54" t="s">
        <v>701</v>
      </c>
      <c r="B237" s="59" t="s">
        <v>354</v>
      </c>
      <c r="C237" s="60"/>
      <c r="D237" s="60"/>
      <c r="E237" s="60"/>
      <c r="F237" s="55" t="s">
        <v>702</v>
      </c>
      <c r="G237" s="56"/>
      <c r="H237" s="100">
        <v>124150.25</v>
      </c>
      <c r="I237" s="100">
        <v>23459.26</v>
      </c>
      <c r="J237" s="100">
        <v>0.04</v>
      </c>
      <c r="K237" s="100">
        <v>147609.47</v>
      </c>
      <c r="L237" s="100">
        <f>I237-J237</f>
        <v>23459.219999999998</v>
      </c>
    </row>
    <row r="238" spans="1:12" x14ac:dyDescent="0.3">
      <c r="A238" s="61" t="s">
        <v>703</v>
      </c>
      <c r="B238" s="59" t="s">
        <v>354</v>
      </c>
      <c r="C238" s="60"/>
      <c r="D238" s="60"/>
      <c r="E238" s="60"/>
      <c r="F238" s="60"/>
      <c r="G238" s="62" t="s">
        <v>704</v>
      </c>
      <c r="H238" s="101">
        <v>124150.25</v>
      </c>
      <c r="I238" s="101">
        <v>23459.26</v>
      </c>
      <c r="J238" s="101">
        <v>0.04</v>
      </c>
      <c r="K238" s="101">
        <v>147609.47</v>
      </c>
      <c r="L238" s="101"/>
    </row>
    <row r="239" spans="1:12" x14ac:dyDescent="0.3">
      <c r="A239" s="65" t="s">
        <v>354</v>
      </c>
      <c r="B239" s="59" t="s">
        <v>354</v>
      </c>
      <c r="C239" s="60"/>
      <c r="D239" s="60"/>
      <c r="E239" s="60"/>
      <c r="F239" s="60"/>
      <c r="G239" s="66" t="s">
        <v>354</v>
      </c>
      <c r="H239" s="102"/>
      <c r="I239" s="102"/>
      <c r="J239" s="102"/>
      <c r="K239" s="102"/>
      <c r="L239" s="102"/>
    </row>
    <row r="240" spans="1:12" x14ac:dyDescent="0.3">
      <c r="A240" s="54" t="s">
        <v>705</v>
      </c>
      <c r="B240" s="59" t="s">
        <v>354</v>
      </c>
      <c r="C240" s="60"/>
      <c r="D240" s="60"/>
      <c r="E240" s="60"/>
      <c r="F240" s="55" t="s">
        <v>706</v>
      </c>
      <c r="G240" s="56"/>
      <c r="H240" s="100">
        <v>477371.44</v>
      </c>
      <c r="I240" s="100">
        <v>94249.600000000006</v>
      </c>
      <c r="J240" s="100">
        <v>0</v>
      </c>
      <c r="K240" s="100">
        <v>571621.04</v>
      </c>
      <c r="L240" s="100"/>
    </row>
    <row r="241" spans="1:12" x14ac:dyDescent="0.3">
      <c r="A241" s="61" t="s">
        <v>707</v>
      </c>
      <c r="B241" s="59" t="s">
        <v>354</v>
      </c>
      <c r="C241" s="60"/>
      <c r="D241" s="60"/>
      <c r="E241" s="60"/>
      <c r="F241" s="60"/>
      <c r="G241" s="62" t="s">
        <v>708</v>
      </c>
      <c r="H241" s="101">
        <v>225869.01</v>
      </c>
      <c r="I241" s="101">
        <v>29158.2</v>
      </c>
      <c r="J241" s="101">
        <v>0</v>
      </c>
      <c r="K241" s="101">
        <v>255027.21</v>
      </c>
      <c r="L241" s="101">
        <f t="shared" ref="L241:L244" si="1">I241-J241</f>
        <v>29158.2</v>
      </c>
    </row>
    <row r="242" spans="1:12" x14ac:dyDescent="0.3">
      <c r="A242" s="61" t="s">
        <v>709</v>
      </c>
      <c r="B242" s="59" t="s">
        <v>354</v>
      </c>
      <c r="C242" s="60"/>
      <c r="D242" s="60"/>
      <c r="E242" s="60"/>
      <c r="F242" s="60"/>
      <c r="G242" s="62" t="s">
        <v>710</v>
      </c>
      <c r="H242" s="101">
        <v>139114.29999999999</v>
      </c>
      <c r="I242" s="101">
        <v>28041.94</v>
      </c>
      <c r="J242" s="101">
        <v>0</v>
      </c>
      <c r="K242" s="101">
        <v>167156.24</v>
      </c>
      <c r="L242" s="101">
        <f t="shared" si="1"/>
        <v>28041.94</v>
      </c>
    </row>
    <row r="243" spans="1:12" x14ac:dyDescent="0.3">
      <c r="A243" s="61" t="s">
        <v>711</v>
      </c>
      <c r="B243" s="59" t="s">
        <v>354</v>
      </c>
      <c r="C243" s="60"/>
      <c r="D243" s="60"/>
      <c r="E243" s="60"/>
      <c r="F243" s="60"/>
      <c r="G243" s="62" t="s">
        <v>712</v>
      </c>
      <c r="H243" s="101">
        <v>75373.490000000005</v>
      </c>
      <c r="I243" s="101">
        <v>30250.09</v>
      </c>
      <c r="J243" s="101">
        <v>0</v>
      </c>
      <c r="K243" s="101">
        <v>105623.58</v>
      </c>
      <c r="L243" s="101">
        <f t="shared" si="1"/>
        <v>30250.09</v>
      </c>
    </row>
    <row r="244" spans="1:12" x14ac:dyDescent="0.3">
      <c r="A244" s="61" t="s">
        <v>713</v>
      </c>
      <c r="B244" s="59" t="s">
        <v>354</v>
      </c>
      <c r="C244" s="60"/>
      <c r="D244" s="60"/>
      <c r="E244" s="60"/>
      <c r="F244" s="60"/>
      <c r="G244" s="62" t="s">
        <v>714</v>
      </c>
      <c r="H244" s="101">
        <v>37014.639999999999</v>
      </c>
      <c r="I244" s="101">
        <v>6799.37</v>
      </c>
      <c r="J244" s="101">
        <v>0</v>
      </c>
      <c r="K244" s="101">
        <v>43814.01</v>
      </c>
      <c r="L244" s="101">
        <f t="shared" si="1"/>
        <v>6799.37</v>
      </c>
    </row>
    <row r="245" spans="1:12" x14ac:dyDescent="0.3">
      <c r="A245" s="65" t="s">
        <v>354</v>
      </c>
      <c r="B245" s="59" t="s">
        <v>354</v>
      </c>
      <c r="C245" s="60"/>
      <c r="D245" s="60"/>
      <c r="E245" s="60"/>
      <c r="F245" s="60"/>
      <c r="G245" s="66" t="s">
        <v>354</v>
      </c>
      <c r="H245" s="102"/>
      <c r="I245" s="102"/>
      <c r="J245" s="102"/>
      <c r="K245" s="102"/>
      <c r="L245" s="102"/>
    </row>
    <row r="246" spans="1:12" x14ac:dyDescent="0.3">
      <c r="A246" s="54" t="s">
        <v>715</v>
      </c>
      <c r="B246" s="59" t="s">
        <v>354</v>
      </c>
      <c r="C246" s="60"/>
      <c r="D246" s="60"/>
      <c r="E246" s="60"/>
      <c r="F246" s="55" t="s">
        <v>716</v>
      </c>
      <c r="G246" s="56"/>
      <c r="H246" s="100">
        <v>5535.2</v>
      </c>
      <c r="I246" s="100">
        <v>205.59</v>
      </c>
      <c r="J246" s="100">
        <v>0</v>
      </c>
      <c r="K246" s="100">
        <v>5740.79</v>
      </c>
      <c r="L246" s="100">
        <f>I246-J246</f>
        <v>205.59</v>
      </c>
    </row>
    <row r="247" spans="1:12" x14ac:dyDescent="0.3">
      <c r="A247" s="61" t="s">
        <v>717</v>
      </c>
      <c r="B247" s="59" t="s">
        <v>354</v>
      </c>
      <c r="C247" s="60"/>
      <c r="D247" s="60"/>
      <c r="E247" s="60"/>
      <c r="F247" s="60"/>
      <c r="G247" s="62" t="s">
        <v>718</v>
      </c>
      <c r="H247" s="101">
        <v>0</v>
      </c>
      <c r="I247" s="101">
        <v>205.59</v>
      </c>
      <c r="J247" s="101">
        <v>0</v>
      </c>
      <c r="K247" s="101">
        <v>205.59</v>
      </c>
      <c r="L247" s="101"/>
    </row>
    <row r="248" spans="1:12" x14ac:dyDescent="0.3">
      <c r="A248" s="61" t="s">
        <v>719</v>
      </c>
      <c r="B248" s="59" t="s">
        <v>354</v>
      </c>
      <c r="C248" s="60"/>
      <c r="D248" s="60"/>
      <c r="E248" s="60"/>
      <c r="F248" s="60"/>
      <c r="G248" s="62" t="s">
        <v>720</v>
      </c>
      <c r="H248" s="101">
        <v>5535.2</v>
      </c>
      <c r="I248" s="101">
        <v>0</v>
      </c>
      <c r="J248" s="101">
        <v>0</v>
      </c>
      <c r="K248" s="101">
        <v>5535.2</v>
      </c>
      <c r="L248" s="101"/>
    </row>
    <row r="249" spans="1:12" x14ac:dyDescent="0.3">
      <c r="A249" s="65" t="s">
        <v>354</v>
      </c>
      <c r="B249" s="59" t="s">
        <v>354</v>
      </c>
      <c r="C249" s="60"/>
      <c r="D249" s="60"/>
      <c r="E249" s="60"/>
      <c r="F249" s="60"/>
      <c r="G249" s="66" t="s">
        <v>354</v>
      </c>
      <c r="H249" s="102"/>
      <c r="I249" s="102"/>
      <c r="J249" s="102"/>
      <c r="K249" s="102"/>
      <c r="L249" s="102"/>
    </row>
    <row r="250" spans="1:12" x14ac:dyDescent="0.3">
      <c r="A250" s="54" t="s">
        <v>721</v>
      </c>
      <c r="B250" s="59" t="s">
        <v>354</v>
      </c>
      <c r="C250" s="60"/>
      <c r="D250" s="60"/>
      <c r="E250" s="60"/>
      <c r="F250" s="55" t="s">
        <v>722</v>
      </c>
      <c r="G250" s="56"/>
      <c r="H250" s="100">
        <v>738.7</v>
      </c>
      <c r="I250" s="100">
        <v>2733.28</v>
      </c>
      <c r="J250" s="100">
        <v>0</v>
      </c>
      <c r="K250" s="100">
        <v>3471.98</v>
      </c>
      <c r="L250" s="100">
        <f>I250-J250</f>
        <v>2733.28</v>
      </c>
    </row>
    <row r="251" spans="1:12" x14ac:dyDescent="0.3">
      <c r="A251" s="61" t="s">
        <v>727</v>
      </c>
      <c r="B251" s="59" t="s">
        <v>354</v>
      </c>
      <c r="C251" s="60"/>
      <c r="D251" s="60"/>
      <c r="E251" s="60"/>
      <c r="F251" s="60"/>
      <c r="G251" s="62" t="s">
        <v>728</v>
      </c>
      <c r="H251" s="101">
        <v>556.79999999999995</v>
      </c>
      <c r="I251" s="101">
        <v>0</v>
      </c>
      <c r="J251" s="101">
        <v>0</v>
      </c>
      <c r="K251" s="101">
        <v>556.79999999999995</v>
      </c>
      <c r="L251" s="101"/>
    </row>
    <row r="252" spans="1:12" x14ac:dyDescent="0.3">
      <c r="A252" s="61" t="s">
        <v>729</v>
      </c>
      <c r="B252" s="59" t="s">
        <v>354</v>
      </c>
      <c r="C252" s="60"/>
      <c r="D252" s="60"/>
      <c r="E252" s="60"/>
      <c r="F252" s="60"/>
      <c r="G252" s="62" t="s">
        <v>730</v>
      </c>
      <c r="H252" s="101">
        <v>0</v>
      </c>
      <c r="I252" s="101">
        <v>2552.08</v>
      </c>
      <c r="J252" s="101">
        <v>0</v>
      </c>
      <c r="K252" s="101">
        <v>2552.08</v>
      </c>
      <c r="L252" s="101"/>
    </row>
    <row r="253" spans="1:12" x14ac:dyDescent="0.3">
      <c r="A253" s="61" t="s">
        <v>731</v>
      </c>
      <c r="B253" s="59" t="s">
        <v>354</v>
      </c>
      <c r="C253" s="60"/>
      <c r="D253" s="60"/>
      <c r="E253" s="60"/>
      <c r="F253" s="60"/>
      <c r="G253" s="62" t="s">
        <v>732</v>
      </c>
      <c r="H253" s="101">
        <v>181.9</v>
      </c>
      <c r="I253" s="101">
        <v>181.2</v>
      </c>
      <c r="J253" s="101">
        <v>0</v>
      </c>
      <c r="K253" s="101">
        <v>363.1</v>
      </c>
      <c r="L253" s="101"/>
    </row>
    <row r="254" spans="1:12" x14ac:dyDescent="0.3">
      <c r="A254" s="65" t="s">
        <v>354</v>
      </c>
      <c r="B254" s="59" t="s">
        <v>354</v>
      </c>
      <c r="C254" s="60"/>
      <c r="D254" s="60"/>
      <c r="E254" s="60"/>
      <c r="F254" s="60"/>
      <c r="G254" s="66" t="s">
        <v>354</v>
      </c>
      <c r="H254" s="102"/>
      <c r="I254" s="102"/>
      <c r="J254" s="102"/>
      <c r="K254" s="102"/>
      <c r="L254" s="102"/>
    </row>
    <row r="255" spans="1:12" x14ac:dyDescent="0.3">
      <c r="A255" s="54" t="s">
        <v>733</v>
      </c>
      <c r="B255" s="59" t="s">
        <v>354</v>
      </c>
      <c r="C255" s="60"/>
      <c r="D255" s="60"/>
      <c r="E255" s="60"/>
      <c r="F255" s="55" t="s">
        <v>734</v>
      </c>
      <c r="G255" s="56"/>
      <c r="H255" s="100">
        <v>123898.14</v>
      </c>
      <c r="I255" s="100">
        <v>28002.16</v>
      </c>
      <c r="J255" s="100">
        <v>0</v>
      </c>
      <c r="K255" s="100">
        <v>151900.29999999999</v>
      </c>
      <c r="L255" s="100">
        <f>I255-J255</f>
        <v>28002.16</v>
      </c>
    </row>
    <row r="256" spans="1:12" x14ac:dyDescent="0.3">
      <c r="A256" s="61" t="s">
        <v>735</v>
      </c>
      <c r="B256" s="59" t="s">
        <v>354</v>
      </c>
      <c r="C256" s="60"/>
      <c r="D256" s="60"/>
      <c r="E256" s="60"/>
      <c r="F256" s="60"/>
      <c r="G256" s="62" t="s">
        <v>736</v>
      </c>
      <c r="H256" s="101">
        <v>66528.05</v>
      </c>
      <c r="I256" s="101">
        <v>15740.68</v>
      </c>
      <c r="J256" s="101">
        <v>0</v>
      </c>
      <c r="K256" s="101">
        <v>82268.73</v>
      </c>
      <c r="L256" s="101"/>
    </row>
    <row r="257" spans="1:12" x14ac:dyDescent="0.3">
      <c r="A257" s="61" t="s">
        <v>737</v>
      </c>
      <c r="B257" s="59" t="s">
        <v>354</v>
      </c>
      <c r="C257" s="60"/>
      <c r="D257" s="60"/>
      <c r="E257" s="60"/>
      <c r="F257" s="60"/>
      <c r="G257" s="62" t="s">
        <v>738</v>
      </c>
      <c r="H257" s="101">
        <v>24856.240000000002</v>
      </c>
      <c r="I257" s="101">
        <v>5890.78</v>
      </c>
      <c r="J257" s="101">
        <v>0</v>
      </c>
      <c r="K257" s="101">
        <v>30747.02</v>
      </c>
      <c r="L257" s="101"/>
    </row>
    <row r="258" spans="1:12" x14ac:dyDescent="0.3">
      <c r="A258" s="61" t="s">
        <v>739</v>
      </c>
      <c r="B258" s="59" t="s">
        <v>354</v>
      </c>
      <c r="C258" s="60"/>
      <c r="D258" s="60"/>
      <c r="E258" s="60"/>
      <c r="F258" s="60"/>
      <c r="G258" s="62" t="s">
        <v>740</v>
      </c>
      <c r="H258" s="101">
        <v>366.75</v>
      </c>
      <c r="I258" s="101">
        <v>357</v>
      </c>
      <c r="J258" s="101">
        <v>0</v>
      </c>
      <c r="K258" s="101">
        <v>723.75</v>
      </c>
      <c r="L258" s="101"/>
    </row>
    <row r="259" spans="1:12" x14ac:dyDescent="0.3">
      <c r="A259" s="61" t="s">
        <v>741</v>
      </c>
      <c r="B259" s="59" t="s">
        <v>354</v>
      </c>
      <c r="C259" s="60"/>
      <c r="D259" s="60"/>
      <c r="E259" s="60"/>
      <c r="F259" s="60"/>
      <c r="G259" s="62" t="s">
        <v>742</v>
      </c>
      <c r="H259" s="101">
        <v>32147.1</v>
      </c>
      <c r="I259" s="101">
        <v>5973.9</v>
      </c>
      <c r="J259" s="101">
        <v>0</v>
      </c>
      <c r="K259" s="101">
        <v>38121</v>
      </c>
      <c r="L259" s="101"/>
    </row>
    <row r="260" spans="1:12" x14ac:dyDescent="0.3">
      <c r="A260" s="61" t="s">
        <v>743</v>
      </c>
      <c r="B260" s="59" t="s">
        <v>354</v>
      </c>
      <c r="C260" s="60"/>
      <c r="D260" s="60"/>
      <c r="E260" s="60"/>
      <c r="F260" s="60"/>
      <c r="G260" s="62" t="s">
        <v>694</v>
      </c>
      <c r="H260" s="101">
        <v>0</v>
      </c>
      <c r="I260" s="101">
        <v>39.799999999999997</v>
      </c>
      <c r="J260" s="101">
        <v>0</v>
      </c>
      <c r="K260" s="101">
        <v>39.799999999999997</v>
      </c>
      <c r="L260" s="101"/>
    </row>
    <row r="261" spans="1:12" x14ac:dyDescent="0.3">
      <c r="A261" s="65" t="s">
        <v>354</v>
      </c>
      <c r="B261" s="59" t="s">
        <v>354</v>
      </c>
      <c r="C261" s="60"/>
      <c r="D261" s="60"/>
      <c r="E261" s="60"/>
      <c r="F261" s="60"/>
      <c r="G261" s="66" t="s">
        <v>354</v>
      </c>
      <c r="H261" s="102"/>
      <c r="I261" s="102"/>
      <c r="J261" s="102"/>
      <c r="K261" s="102"/>
      <c r="L261" s="102"/>
    </row>
    <row r="262" spans="1:12" x14ac:dyDescent="0.3">
      <c r="A262" s="54" t="s">
        <v>744</v>
      </c>
      <c r="B262" s="59" t="s">
        <v>354</v>
      </c>
      <c r="C262" s="60"/>
      <c r="D262" s="60"/>
      <c r="E262" s="60"/>
      <c r="F262" s="55" t="s">
        <v>745</v>
      </c>
      <c r="G262" s="56"/>
      <c r="H262" s="100">
        <v>172588.76</v>
      </c>
      <c r="I262" s="100">
        <v>57517.04</v>
      </c>
      <c r="J262" s="100">
        <v>0</v>
      </c>
      <c r="K262" s="100">
        <v>230105.8</v>
      </c>
      <c r="L262" s="100">
        <f>I262-J262</f>
        <v>57517.04</v>
      </c>
    </row>
    <row r="263" spans="1:12" x14ac:dyDescent="0.3">
      <c r="A263" s="61" t="s">
        <v>746</v>
      </c>
      <c r="B263" s="59" t="s">
        <v>354</v>
      </c>
      <c r="C263" s="60"/>
      <c r="D263" s="60"/>
      <c r="E263" s="60"/>
      <c r="F263" s="60"/>
      <c r="G263" s="62" t="s">
        <v>545</v>
      </c>
      <c r="H263" s="101">
        <v>25661.03</v>
      </c>
      <c r="I263" s="101">
        <v>9044.2800000000007</v>
      </c>
      <c r="J263" s="101">
        <v>0</v>
      </c>
      <c r="K263" s="101">
        <v>34705.31</v>
      </c>
      <c r="L263" s="101"/>
    </row>
    <row r="264" spans="1:12" x14ac:dyDescent="0.3">
      <c r="A264" s="61" t="s">
        <v>747</v>
      </c>
      <c r="B264" s="59" t="s">
        <v>354</v>
      </c>
      <c r="C264" s="60"/>
      <c r="D264" s="60"/>
      <c r="E264" s="60"/>
      <c r="F264" s="60"/>
      <c r="G264" s="62" t="s">
        <v>748</v>
      </c>
      <c r="H264" s="101">
        <v>9315.1</v>
      </c>
      <c r="I264" s="101">
        <v>2300.1</v>
      </c>
      <c r="J264" s="101">
        <v>0</v>
      </c>
      <c r="K264" s="101">
        <v>11615.2</v>
      </c>
      <c r="L264" s="101"/>
    </row>
    <row r="265" spans="1:12" x14ac:dyDescent="0.3">
      <c r="A265" s="61" t="s">
        <v>749</v>
      </c>
      <c r="B265" s="59" t="s">
        <v>354</v>
      </c>
      <c r="C265" s="60"/>
      <c r="D265" s="60"/>
      <c r="E265" s="60"/>
      <c r="F265" s="60"/>
      <c r="G265" s="62" t="s">
        <v>750</v>
      </c>
      <c r="H265" s="101">
        <v>137525.31</v>
      </c>
      <c r="I265" s="101">
        <v>46142.83</v>
      </c>
      <c r="J265" s="101">
        <v>0</v>
      </c>
      <c r="K265" s="101">
        <v>183668.14</v>
      </c>
      <c r="L265" s="101"/>
    </row>
    <row r="266" spans="1:12" x14ac:dyDescent="0.3">
      <c r="A266" s="61" t="s">
        <v>751</v>
      </c>
      <c r="B266" s="59" t="s">
        <v>354</v>
      </c>
      <c r="C266" s="60"/>
      <c r="D266" s="60"/>
      <c r="E266" s="60"/>
      <c r="F266" s="60"/>
      <c r="G266" s="62" t="s">
        <v>752</v>
      </c>
      <c r="H266" s="101">
        <v>87.32</v>
      </c>
      <c r="I266" s="101">
        <v>29.83</v>
      </c>
      <c r="J266" s="101">
        <v>0</v>
      </c>
      <c r="K266" s="101">
        <v>117.15</v>
      </c>
      <c r="L266" s="101"/>
    </row>
    <row r="267" spans="1:12" x14ac:dyDescent="0.3">
      <c r="A267" s="65" t="s">
        <v>354</v>
      </c>
      <c r="B267" s="59" t="s">
        <v>354</v>
      </c>
      <c r="C267" s="60"/>
      <c r="D267" s="60"/>
      <c r="E267" s="60"/>
      <c r="F267" s="60"/>
      <c r="G267" s="66" t="s">
        <v>354</v>
      </c>
      <c r="H267" s="102"/>
      <c r="I267" s="102"/>
      <c r="J267" s="102"/>
      <c r="K267" s="102"/>
      <c r="L267" s="102"/>
    </row>
    <row r="268" spans="1:12" x14ac:dyDescent="0.3">
      <c r="A268" s="54" t="s">
        <v>753</v>
      </c>
      <c r="B268" s="59" t="s">
        <v>354</v>
      </c>
      <c r="C268" s="60"/>
      <c r="D268" s="60"/>
      <c r="E268" s="60"/>
      <c r="F268" s="55" t="s">
        <v>754</v>
      </c>
      <c r="G268" s="56"/>
      <c r="H268" s="100">
        <v>92379.74</v>
      </c>
      <c r="I268" s="100">
        <v>6733.96</v>
      </c>
      <c r="J268" s="100">
        <v>0.03</v>
      </c>
      <c r="K268" s="100">
        <v>99113.67</v>
      </c>
      <c r="L268" s="100">
        <f>I268-J268</f>
        <v>6733.93</v>
      </c>
    </row>
    <row r="269" spans="1:12" x14ac:dyDescent="0.3">
      <c r="A269" s="61" t="s">
        <v>757</v>
      </c>
      <c r="B269" s="59" t="s">
        <v>354</v>
      </c>
      <c r="C269" s="60"/>
      <c r="D269" s="60"/>
      <c r="E269" s="60"/>
      <c r="F269" s="60"/>
      <c r="G269" s="62" t="s">
        <v>758</v>
      </c>
      <c r="H269" s="101">
        <v>107.11</v>
      </c>
      <c r="I269" s="101">
        <v>16.899999999999999</v>
      </c>
      <c r="J269" s="101">
        <v>0</v>
      </c>
      <c r="K269" s="101">
        <v>124.01</v>
      </c>
      <c r="L269" s="101"/>
    </row>
    <row r="270" spans="1:12" x14ac:dyDescent="0.3">
      <c r="A270" s="61" t="s">
        <v>759</v>
      </c>
      <c r="B270" s="59" t="s">
        <v>354</v>
      </c>
      <c r="C270" s="60"/>
      <c r="D270" s="60"/>
      <c r="E270" s="60"/>
      <c r="F270" s="60"/>
      <c r="G270" s="62" t="s">
        <v>760</v>
      </c>
      <c r="H270" s="101">
        <v>5048.1000000000004</v>
      </c>
      <c r="I270" s="101">
        <v>34.200000000000003</v>
      </c>
      <c r="J270" s="101">
        <v>0</v>
      </c>
      <c r="K270" s="101">
        <v>5082.3</v>
      </c>
      <c r="L270" s="101"/>
    </row>
    <row r="271" spans="1:12" x14ac:dyDescent="0.3">
      <c r="A271" s="61" t="s">
        <v>761</v>
      </c>
      <c r="B271" s="59" t="s">
        <v>354</v>
      </c>
      <c r="C271" s="60"/>
      <c r="D271" s="60"/>
      <c r="E271" s="60"/>
      <c r="F271" s="60"/>
      <c r="G271" s="62" t="s">
        <v>762</v>
      </c>
      <c r="H271" s="101">
        <v>581</v>
      </c>
      <c r="I271" s="101">
        <v>0</v>
      </c>
      <c r="J271" s="101">
        <v>0</v>
      </c>
      <c r="K271" s="101">
        <v>581</v>
      </c>
      <c r="L271" s="101"/>
    </row>
    <row r="272" spans="1:12" x14ac:dyDescent="0.3">
      <c r="A272" s="61" t="s">
        <v>763</v>
      </c>
      <c r="B272" s="59" t="s">
        <v>354</v>
      </c>
      <c r="C272" s="60"/>
      <c r="D272" s="60"/>
      <c r="E272" s="60"/>
      <c r="F272" s="60"/>
      <c r="G272" s="62" t="s">
        <v>764</v>
      </c>
      <c r="H272" s="101">
        <v>23096.799999999999</v>
      </c>
      <c r="I272" s="101">
        <v>0</v>
      </c>
      <c r="J272" s="101">
        <v>0</v>
      </c>
      <c r="K272" s="101">
        <v>23096.799999999999</v>
      </c>
      <c r="L272" s="101">
        <f>I272-J272</f>
        <v>0</v>
      </c>
    </row>
    <row r="273" spans="1:12" x14ac:dyDescent="0.3">
      <c r="A273" s="61" t="s">
        <v>765</v>
      </c>
      <c r="B273" s="59" t="s">
        <v>354</v>
      </c>
      <c r="C273" s="60"/>
      <c r="D273" s="60"/>
      <c r="E273" s="60"/>
      <c r="F273" s="60"/>
      <c r="G273" s="62" t="s">
        <v>766</v>
      </c>
      <c r="H273" s="101">
        <v>10</v>
      </c>
      <c r="I273" s="101">
        <v>0</v>
      </c>
      <c r="J273" s="101">
        <v>0</v>
      </c>
      <c r="K273" s="101">
        <v>10</v>
      </c>
      <c r="L273" s="101"/>
    </row>
    <row r="274" spans="1:12" x14ac:dyDescent="0.3">
      <c r="A274" s="61" t="s">
        <v>767</v>
      </c>
      <c r="B274" s="59" t="s">
        <v>354</v>
      </c>
      <c r="C274" s="60"/>
      <c r="D274" s="60"/>
      <c r="E274" s="60"/>
      <c r="F274" s="60"/>
      <c r="G274" s="62" t="s">
        <v>768</v>
      </c>
      <c r="H274" s="101">
        <v>4081.27</v>
      </c>
      <c r="I274" s="101">
        <v>0</v>
      </c>
      <c r="J274" s="101">
        <v>0</v>
      </c>
      <c r="K274" s="101">
        <v>4081.27</v>
      </c>
      <c r="L274" s="101"/>
    </row>
    <row r="275" spans="1:12" x14ac:dyDescent="0.3">
      <c r="A275" s="62" t="s">
        <v>769</v>
      </c>
      <c r="B275" s="59" t="s">
        <v>354</v>
      </c>
      <c r="C275" s="60"/>
      <c r="D275" s="60"/>
      <c r="E275" s="60"/>
      <c r="F275" s="60"/>
      <c r="G275" s="62" t="s">
        <v>770</v>
      </c>
      <c r="H275" s="101">
        <v>552.79999999999995</v>
      </c>
      <c r="I275" s="101">
        <v>6.99</v>
      </c>
      <c r="J275" s="101">
        <v>0</v>
      </c>
      <c r="K275" s="101">
        <v>559.79</v>
      </c>
      <c r="L275" s="101"/>
    </row>
    <row r="276" spans="1:12" x14ac:dyDescent="0.3">
      <c r="A276" s="61" t="s">
        <v>771</v>
      </c>
      <c r="B276" s="59" t="s">
        <v>354</v>
      </c>
      <c r="C276" s="60"/>
      <c r="D276" s="60"/>
      <c r="E276" s="60"/>
      <c r="F276" s="60"/>
      <c r="G276" s="62" t="s">
        <v>772</v>
      </c>
      <c r="H276" s="101">
        <v>3722.7</v>
      </c>
      <c r="I276" s="101">
        <v>1019.2</v>
      </c>
      <c r="J276" s="101">
        <v>0</v>
      </c>
      <c r="K276" s="101">
        <v>4741.8999999999996</v>
      </c>
      <c r="L276" s="101"/>
    </row>
    <row r="277" spans="1:12" x14ac:dyDescent="0.3">
      <c r="A277" s="62" t="s">
        <v>773</v>
      </c>
      <c r="B277" s="59" t="s">
        <v>354</v>
      </c>
      <c r="C277" s="60"/>
      <c r="D277" s="60"/>
      <c r="E277" s="60"/>
      <c r="F277" s="60"/>
      <c r="G277" s="62" t="s">
        <v>726</v>
      </c>
      <c r="H277" s="101">
        <v>0</v>
      </c>
      <c r="I277" s="101">
        <v>1200</v>
      </c>
      <c r="J277" s="101">
        <v>0</v>
      </c>
      <c r="K277" s="101">
        <v>1200</v>
      </c>
      <c r="L277" s="101"/>
    </row>
    <row r="278" spans="1:12" x14ac:dyDescent="0.3">
      <c r="A278" s="61" t="s">
        <v>774</v>
      </c>
      <c r="B278" s="59" t="s">
        <v>354</v>
      </c>
      <c r="C278" s="60"/>
      <c r="D278" s="60"/>
      <c r="E278" s="60"/>
      <c r="F278" s="60"/>
      <c r="G278" s="62" t="s">
        <v>775</v>
      </c>
      <c r="H278" s="101">
        <v>12390.21</v>
      </c>
      <c r="I278" s="101">
        <v>1879.21</v>
      </c>
      <c r="J278" s="101">
        <v>0</v>
      </c>
      <c r="K278" s="101">
        <v>14269.42</v>
      </c>
      <c r="L278" s="101"/>
    </row>
    <row r="279" spans="1:12" x14ac:dyDescent="0.3">
      <c r="A279" s="61" t="s">
        <v>776</v>
      </c>
      <c r="B279" s="59" t="s">
        <v>354</v>
      </c>
      <c r="C279" s="60"/>
      <c r="D279" s="60"/>
      <c r="E279" s="60"/>
      <c r="F279" s="60"/>
      <c r="G279" s="62" t="s">
        <v>777</v>
      </c>
      <c r="H279" s="101">
        <v>2792.47</v>
      </c>
      <c r="I279" s="101">
        <v>70.73</v>
      </c>
      <c r="J279" s="101">
        <v>0</v>
      </c>
      <c r="K279" s="101">
        <v>2863.2</v>
      </c>
      <c r="L279" s="101"/>
    </row>
    <row r="280" spans="1:12" x14ac:dyDescent="0.3">
      <c r="A280" s="61" t="s">
        <v>782</v>
      </c>
      <c r="B280" s="59" t="s">
        <v>354</v>
      </c>
      <c r="C280" s="60"/>
      <c r="D280" s="60"/>
      <c r="E280" s="60"/>
      <c r="F280" s="60"/>
      <c r="G280" s="62" t="s">
        <v>783</v>
      </c>
      <c r="H280" s="101">
        <v>15842.86</v>
      </c>
      <c r="I280" s="101">
        <v>1411.8</v>
      </c>
      <c r="J280" s="101">
        <v>0.03</v>
      </c>
      <c r="K280" s="101">
        <v>17254.63</v>
      </c>
      <c r="L280" s="101"/>
    </row>
    <row r="281" spans="1:12" x14ac:dyDescent="0.3">
      <c r="A281" s="61" t="s">
        <v>784</v>
      </c>
      <c r="B281" s="59" t="s">
        <v>354</v>
      </c>
      <c r="C281" s="60"/>
      <c r="D281" s="60"/>
      <c r="E281" s="60"/>
      <c r="F281" s="60"/>
      <c r="G281" s="62" t="s">
        <v>785</v>
      </c>
      <c r="H281" s="101">
        <v>24154.42</v>
      </c>
      <c r="I281" s="101">
        <v>1094.93</v>
      </c>
      <c r="J281" s="101">
        <v>0</v>
      </c>
      <c r="K281" s="101">
        <v>25249.35</v>
      </c>
      <c r="L281" s="101">
        <f>I281-J281</f>
        <v>1094.93</v>
      </c>
    </row>
    <row r="282" spans="1:12" x14ac:dyDescent="0.3">
      <c r="A282" s="65" t="s">
        <v>354</v>
      </c>
      <c r="B282" s="59" t="s">
        <v>354</v>
      </c>
      <c r="C282" s="60"/>
      <c r="D282" s="60"/>
      <c r="E282" s="60"/>
      <c r="F282" s="60"/>
      <c r="G282" s="66" t="s">
        <v>354</v>
      </c>
      <c r="H282" s="102"/>
      <c r="I282" s="102"/>
      <c r="J282" s="102"/>
      <c r="K282" s="102"/>
      <c r="L282" s="102"/>
    </row>
    <row r="283" spans="1:12" x14ac:dyDescent="0.3">
      <c r="A283" s="55" t="s">
        <v>786</v>
      </c>
      <c r="B283" s="59" t="s">
        <v>354</v>
      </c>
      <c r="C283" s="60"/>
      <c r="D283" s="60"/>
      <c r="E283" s="60"/>
      <c r="F283" s="55" t="s">
        <v>787</v>
      </c>
      <c r="G283" s="56"/>
      <c r="H283" s="100">
        <v>19262.689999999999</v>
      </c>
      <c r="I283" s="100">
        <v>647.12</v>
      </c>
      <c r="J283" s="100">
        <v>0</v>
      </c>
      <c r="K283" s="100">
        <v>19909.810000000001</v>
      </c>
      <c r="L283" s="101">
        <f>I283-J283</f>
        <v>647.12</v>
      </c>
    </row>
    <row r="284" spans="1:12" x14ac:dyDescent="0.3">
      <c r="A284" s="62" t="s">
        <v>788</v>
      </c>
      <c r="B284" s="59" t="s">
        <v>354</v>
      </c>
      <c r="C284" s="60"/>
      <c r="D284" s="60"/>
      <c r="E284" s="60"/>
      <c r="F284" s="60"/>
      <c r="G284" s="62" t="s">
        <v>789</v>
      </c>
      <c r="H284" s="101">
        <v>17166.689999999999</v>
      </c>
      <c r="I284" s="101">
        <v>340.22</v>
      </c>
      <c r="J284" s="101">
        <v>0</v>
      </c>
      <c r="K284" s="101">
        <v>17506.91</v>
      </c>
      <c r="L284" s="101"/>
    </row>
    <row r="285" spans="1:12" x14ac:dyDescent="0.3">
      <c r="A285" s="61" t="s">
        <v>790</v>
      </c>
      <c r="B285" s="59" t="s">
        <v>354</v>
      </c>
      <c r="C285" s="60"/>
      <c r="D285" s="60"/>
      <c r="E285" s="60"/>
      <c r="F285" s="60"/>
      <c r="G285" s="62" t="s">
        <v>791</v>
      </c>
      <c r="H285" s="101">
        <v>2096</v>
      </c>
      <c r="I285" s="101">
        <v>306.89999999999998</v>
      </c>
      <c r="J285" s="101">
        <v>0</v>
      </c>
      <c r="K285" s="101">
        <v>2402.9</v>
      </c>
      <c r="L285" s="101"/>
    </row>
    <row r="286" spans="1:12" x14ac:dyDescent="0.3">
      <c r="A286" s="65" t="s">
        <v>354</v>
      </c>
      <c r="B286" s="59" t="s">
        <v>354</v>
      </c>
      <c r="C286" s="60"/>
      <c r="D286" s="60"/>
      <c r="E286" s="60"/>
      <c r="F286" s="60"/>
      <c r="G286" s="66" t="s">
        <v>354</v>
      </c>
      <c r="H286" s="102"/>
      <c r="I286" s="102"/>
      <c r="J286" s="102"/>
      <c r="K286" s="102"/>
      <c r="L286" s="102"/>
    </row>
    <row r="287" spans="1:12" x14ac:dyDescent="0.3">
      <c r="A287" s="54" t="s">
        <v>792</v>
      </c>
      <c r="B287" s="58" t="s">
        <v>354</v>
      </c>
      <c r="C287" s="55" t="s">
        <v>793</v>
      </c>
      <c r="D287" s="56"/>
      <c r="E287" s="56"/>
      <c r="F287" s="56"/>
      <c r="G287" s="56"/>
      <c r="H287" s="100">
        <v>686498.52</v>
      </c>
      <c r="I287" s="100">
        <v>126962.65</v>
      </c>
      <c r="J287" s="100">
        <v>195.38</v>
      </c>
      <c r="K287" s="100">
        <v>813265.79</v>
      </c>
      <c r="L287" s="100">
        <f>I287-J287</f>
        <v>126767.26999999999</v>
      </c>
    </row>
    <row r="288" spans="1:12" x14ac:dyDescent="0.3">
      <c r="A288" s="55" t="s">
        <v>794</v>
      </c>
      <c r="B288" s="59" t="s">
        <v>354</v>
      </c>
      <c r="C288" s="60"/>
      <c r="D288" s="55" t="s">
        <v>793</v>
      </c>
      <c r="E288" s="56"/>
      <c r="F288" s="56"/>
      <c r="G288" s="56"/>
      <c r="H288" s="100">
        <v>686498.52</v>
      </c>
      <c r="I288" s="100">
        <v>126962.65</v>
      </c>
      <c r="J288" s="100">
        <v>195.38</v>
      </c>
      <c r="K288" s="100">
        <v>813265.79</v>
      </c>
      <c r="L288" s="100"/>
    </row>
    <row r="289" spans="1:12" x14ac:dyDescent="0.3">
      <c r="A289" s="54" t="s">
        <v>795</v>
      </c>
      <c r="B289" s="59" t="s">
        <v>354</v>
      </c>
      <c r="C289" s="60"/>
      <c r="D289" s="60"/>
      <c r="E289" s="55" t="s">
        <v>793</v>
      </c>
      <c r="F289" s="56"/>
      <c r="G289" s="56"/>
      <c r="H289" s="100">
        <v>686498.52</v>
      </c>
      <c r="I289" s="100">
        <v>126962.65</v>
      </c>
      <c r="J289" s="100">
        <v>195.38</v>
      </c>
      <c r="K289" s="100">
        <v>813265.79</v>
      </c>
      <c r="L289" s="100"/>
    </row>
    <row r="290" spans="1:12" x14ac:dyDescent="0.3">
      <c r="A290" s="54" t="s">
        <v>796</v>
      </c>
      <c r="B290" s="59" t="s">
        <v>354</v>
      </c>
      <c r="C290" s="60"/>
      <c r="D290" s="60"/>
      <c r="E290" s="60"/>
      <c r="F290" s="55" t="s">
        <v>797</v>
      </c>
      <c r="G290" s="56"/>
      <c r="H290" s="100">
        <v>318928.78999999998</v>
      </c>
      <c r="I290" s="100">
        <v>62523.73</v>
      </c>
      <c r="J290" s="100">
        <v>195.38</v>
      </c>
      <c r="K290" s="100">
        <v>381257.14</v>
      </c>
      <c r="L290" s="100">
        <f>I290-J290</f>
        <v>62328.350000000006</v>
      </c>
    </row>
    <row r="291" spans="1:12" x14ac:dyDescent="0.3">
      <c r="A291" s="61" t="s">
        <v>798</v>
      </c>
      <c r="B291" s="59" t="s">
        <v>354</v>
      </c>
      <c r="C291" s="60"/>
      <c r="D291" s="60"/>
      <c r="E291" s="60"/>
      <c r="F291" s="60"/>
      <c r="G291" s="62" t="s">
        <v>799</v>
      </c>
      <c r="H291" s="101">
        <v>35373.769999999997</v>
      </c>
      <c r="I291" s="101">
        <v>0</v>
      </c>
      <c r="J291" s="101">
        <v>0</v>
      </c>
      <c r="K291" s="101">
        <v>35373.769999999997</v>
      </c>
      <c r="L291" s="101"/>
    </row>
    <row r="292" spans="1:12" x14ac:dyDescent="0.3">
      <c r="A292" s="61" t="s">
        <v>800</v>
      </c>
      <c r="B292" s="59" t="s">
        <v>354</v>
      </c>
      <c r="C292" s="60"/>
      <c r="D292" s="60"/>
      <c r="E292" s="60"/>
      <c r="F292" s="60"/>
      <c r="G292" s="62" t="s">
        <v>801</v>
      </c>
      <c r="H292" s="101">
        <v>3700</v>
      </c>
      <c r="I292" s="101">
        <v>3650</v>
      </c>
      <c r="J292" s="101">
        <v>0</v>
      </c>
      <c r="K292" s="101">
        <v>7350</v>
      </c>
      <c r="L292" s="101"/>
    </row>
    <row r="293" spans="1:12" x14ac:dyDescent="0.3">
      <c r="A293" s="61" t="s">
        <v>802</v>
      </c>
      <c r="B293" s="59" t="s">
        <v>354</v>
      </c>
      <c r="C293" s="60"/>
      <c r="D293" s="60"/>
      <c r="E293" s="60"/>
      <c r="F293" s="60"/>
      <c r="G293" s="62" t="s">
        <v>803</v>
      </c>
      <c r="H293" s="101">
        <v>853.03</v>
      </c>
      <c r="I293" s="101">
        <v>0</v>
      </c>
      <c r="J293" s="101">
        <v>0</v>
      </c>
      <c r="K293" s="101">
        <v>853.03</v>
      </c>
      <c r="L293" s="101"/>
    </row>
    <row r="294" spans="1:12" x14ac:dyDescent="0.3">
      <c r="A294" s="61" t="s">
        <v>804</v>
      </c>
      <c r="B294" s="59" t="s">
        <v>354</v>
      </c>
      <c r="C294" s="60"/>
      <c r="D294" s="60"/>
      <c r="E294" s="60"/>
      <c r="F294" s="60"/>
      <c r="G294" s="62" t="s">
        <v>805</v>
      </c>
      <c r="H294" s="101">
        <v>36380</v>
      </c>
      <c r="I294" s="101">
        <v>7276</v>
      </c>
      <c r="J294" s="101">
        <v>0</v>
      </c>
      <c r="K294" s="101">
        <v>43656</v>
      </c>
      <c r="L294" s="101"/>
    </row>
    <row r="295" spans="1:12" x14ac:dyDescent="0.3">
      <c r="A295" s="61" t="s">
        <v>806</v>
      </c>
      <c r="B295" s="59" t="s">
        <v>354</v>
      </c>
      <c r="C295" s="60"/>
      <c r="D295" s="60"/>
      <c r="E295" s="60"/>
      <c r="F295" s="60"/>
      <c r="G295" s="62" t="s">
        <v>807</v>
      </c>
      <c r="H295" s="101">
        <v>2732.17</v>
      </c>
      <c r="I295" s="101">
        <v>91</v>
      </c>
      <c r="J295" s="101">
        <v>0</v>
      </c>
      <c r="K295" s="101">
        <v>2823.17</v>
      </c>
      <c r="L295" s="101"/>
    </row>
    <row r="296" spans="1:12" x14ac:dyDescent="0.3">
      <c r="A296" s="61" t="s">
        <v>808</v>
      </c>
      <c r="B296" s="59" t="s">
        <v>354</v>
      </c>
      <c r="C296" s="60"/>
      <c r="D296" s="60"/>
      <c r="E296" s="60"/>
      <c r="F296" s="60"/>
      <c r="G296" s="62" t="s">
        <v>809</v>
      </c>
      <c r="H296" s="101">
        <v>31567.99</v>
      </c>
      <c r="I296" s="101">
        <v>5680.2</v>
      </c>
      <c r="J296" s="101">
        <v>195.38</v>
      </c>
      <c r="K296" s="101">
        <v>37052.81</v>
      </c>
      <c r="L296" s="101"/>
    </row>
    <row r="297" spans="1:12" x14ac:dyDescent="0.3">
      <c r="A297" s="61" t="s">
        <v>810</v>
      </c>
      <c r="B297" s="59" t="s">
        <v>354</v>
      </c>
      <c r="C297" s="60"/>
      <c r="D297" s="60"/>
      <c r="E297" s="60"/>
      <c r="F297" s="60"/>
      <c r="G297" s="62" t="s">
        <v>811</v>
      </c>
      <c r="H297" s="101">
        <v>206952.83</v>
      </c>
      <c r="I297" s="101">
        <v>45826.53</v>
      </c>
      <c r="J297" s="101">
        <v>0</v>
      </c>
      <c r="K297" s="101">
        <v>252779.36</v>
      </c>
      <c r="L297" s="101"/>
    </row>
    <row r="298" spans="1:12" x14ac:dyDescent="0.3">
      <c r="A298" s="61" t="s">
        <v>812</v>
      </c>
      <c r="B298" s="59" t="s">
        <v>354</v>
      </c>
      <c r="C298" s="60"/>
      <c r="D298" s="60"/>
      <c r="E298" s="60"/>
      <c r="F298" s="60"/>
      <c r="G298" s="62" t="s">
        <v>813</v>
      </c>
      <c r="H298" s="101">
        <v>1369</v>
      </c>
      <c r="I298" s="101">
        <v>0</v>
      </c>
      <c r="J298" s="101">
        <v>0</v>
      </c>
      <c r="K298" s="101">
        <v>1369</v>
      </c>
      <c r="L298" s="101"/>
    </row>
    <row r="299" spans="1:12" x14ac:dyDescent="0.3">
      <c r="A299" s="65" t="s">
        <v>354</v>
      </c>
      <c r="B299" s="59" t="s">
        <v>354</v>
      </c>
      <c r="C299" s="60"/>
      <c r="D299" s="60"/>
      <c r="E299" s="60"/>
      <c r="F299" s="60"/>
      <c r="G299" s="66" t="s">
        <v>354</v>
      </c>
      <c r="H299" s="102"/>
      <c r="I299" s="102"/>
      <c r="J299" s="102"/>
      <c r="K299" s="102"/>
      <c r="L299" s="102"/>
    </row>
    <row r="300" spans="1:12" x14ac:dyDescent="0.3">
      <c r="A300" s="54" t="s">
        <v>814</v>
      </c>
      <c r="B300" s="59" t="s">
        <v>354</v>
      </c>
      <c r="C300" s="60"/>
      <c r="D300" s="60"/>
      <c r="E300" s="60"/>
      <c r="F300" s="55" t="s">
        <v>815</v>
      </c>
      <c r="G300" s="56"/>
      <c r="H300" s="100">
        <v>87525.1</v>
      </c>
      <c r="I300" s="100">
        <v>59148.92</v>
      </c>
      <c r="J300" s="100">
        <v>0</v>
      </c>
      <c r="K300" s="100">
        <v>146674.01999999999</v>
      </c>
      <c r="L300" s="100">
        <f>I300-J300</f>
        <v>59148.92</v>
      </c>
    </row>
    <row r="301" spans="1:12" x14ac:dyDescent="0.3">
      <c r="A301" s="61" t="s">
        <v>816</v>
      </c>
      <c r="B301" s="59" t="s">
        <v>354</v>
      </c>
      <c r="C301" s="60"/>
      <c r="D301" s="60"/>
      <c r="E301" s="60"/>
      <c r="F301" s="60"/>
      <c r="G301" s="62" t="s">
        <v>817</v>
      </c>
      <c r="H301" s="101">
        <v>87525.1</v>
      </c>
      <c r="I301" s="101">
        <v>59148.92</v>
      </c>
      <c r="J301" s="101">
        <v>0</v>
      </c>
      <c r="K301" s="101">
        <v>146674.01999999999</v>
      </c>
      <c r="L301" s="101"/>
    </row>
    <row r="302" spans="1:12" x14ac:dyDescent="0.3">
      <c r="A302" s="65" t="s">
        <v>354</v>
      </c>
      <c r="B302" s="59" t="s">
        <v>354</v>
      </c>
      <c r="C302" s="60"/>
      <c r="D302" s="60"/>
      <c r="E302" s="60"/>
      <c r="F302" s="60"/>
      <c r="G302" s="66" t="s">
        <v>354</v>
      </c>
      <c r="H302" s="102"/>
      <c r="I302" s="102"/>
      <c r="J302" s="102"/>
      <c r="K302" s="102"/>
      <c r="L302" s="102"/>
    </row>
    <row r="303" spans="1:12" x14ac:dyDescent="0.3">
      <c r="A303" s="54" t="s">
        <v>818</v>
      </c>
      <c r="B303" s="59" t="s">
        <v>354</v>
      </c>
      <c r="C303" s="60"/>
      <c r="D303" s="60"/>
      <c r="E303" s="60"/>
      <c r="F303" s="55" t="s">
        <v>819</v>
      </c>
      <c r="G303" s="56"/>
      <c r="H303" s="100">
        <v>22645.63</v>
      </c>
      <c r="I303" s="100">
        <v>4499.12</v>
      </c>
      <c r="J303" s="100">
        <v>0</v>
      </c>
      <c r="K303" s="100">
        <v>27144.75</v>
      </c>
      <c r="L303" s="100">
        <f>I303-J303</f>
        <v>4499.12</v>
      </c>
    </row>
    <row r="304" spans="1:12" x14ac:dyDescent="0.3">
      <c r="A304" s="61" t="s">
        <v>820</v>
      </c>
      <c r="B304" s="59" t="s">
        <v>354</v>
      </c>
      <c r="C304" s="60"/>
      <c r="D304" s="60"/>
      <c r="E304" s="60"/>
      <c r="F304" s="60"/>
      <c r="G304" s="62" t="s">
        <v>821</v>
      </c>
      <c r="H304" s="101">
        <v>22645.63</v>
      </c>
      <c r="I304" s="101">
        <v>4499.12</v>
      </c>
      <c r="J304" s="101">
        <v>0</v>
      </c>
      <c r="K304" s="101">
        <v>27144.75</v>
      </c>
      <c r="L304" s="101"/>
    </row>
    <row r="305" spans="1:12" x14ac:dyDescent="0.3">
      <c r="A305" s="65" t="s">
        <v>354</v>
      </c>
      <c r="B305" s="59" t="s">
        <v>354</v>
      </c>
      <c r="C305" s="60"/>
      <c r="D305" s="60"/>
      <c r="E305" s="60"/>
      <c r="F305" s="60"/>
      <c r="G305" s="66" t="s">
        <v>354</v>
      </c>
      <c r="H305" s="102"/>
      <c r="I305" s="102"/>
      <c r="J305" s="102"/>
      <c r="K305" s="102"/>
      <c r="L305" s="102"/>
    </row>
    <row r="306" spans="1:12" x14ac:dyDescent="0.3">
      <c r="A306" s="54" t="s">
        <v>826</v>
      </c>
      <c r="B306" s="59" t="s">
        <v>354</v>
      </c>
      <c r="C306" s="60"/>
      <c r="D306" s="60"/>
      <c r="E306" s="60"/>
      <c r="F306" s="55" t="s">
        <v>787</v>
      </c>
      <c r="G306" s="56"/>
      <c r="H306" s="100">
        <v>257399</v>
      </c>
      <c r="I306" s="100">
        <v>790.88</v>
      </c>
      <c r="J306" s="100">
        <v>0</v>
      </c>
      <c r="K306" s="100">
        <v>258189.88</v>
      </c>
      <c r="L306" s="100"/>
    </row>
    <row r="307" spans="1:12" x14ac:dyDescent="0.3">
      <c r="A307" s="61" t="s">
        <v>830</v>
      </c>
      <c r="B307" s="59" t="s">
        <v>354</v>
      </c>
      <c r="C307" s="60"/>
      <c r="D307" s="60"/>
      <c r="E307" s="60"/>
      <c r="F307" s="60"/>
      <c r="G307" s="62" t="s">
        <v>831</v>
      </c>
      <c r="H307" s="101">
        <v>242721</v>
      </c>
      <c r="I307" s="101">
        <v>0</v>
      </c>
      <c r="J307" s="101">
        <v>0</v>
      </c>
      <c r="K307" s="101">
        <v>242721</v>
      </c>
      <c r="L307" s="101">
        <f t="shared" ref="L307:L310" si="2">I307-J307</f>
        <v>0</v>
      </c>
    </row>
    <row r="308" spans="1:12" x14ac:dyDescent="0.3">
      <c r="A308" s="61" t="s">
        <v>832</v>
      </c>
      <c r="B308" s="59" t="s">
        <v>354</v>
      </c>
      <c r="C308" s="60"/>
      <c r="D308" s="60"/>
      <c r="E308" s="60"/>
      <c r="F308" s="60"/>
      <c r="G308" s="62" t="s">
        <v>791</v>
      </c>
      <c r="H308" s="101">
        <v>14678</v>
      </c>
      <c r="I308" s="101">
        <v>790.88</v>
      </c>
      <c r="J308" s="101">
        <v>0</v>
      </c>
      <c r="K308" s="101">
        <v>15468.88</v>
      </c>
      <c r="L308" s="101">
        <f t="shared" si="2"/>
        <v>790.88</v>
      </c>
    </row>
    <row r="309" spans="1:12" x14ac:dyDescent="0.3">
      <c r="A309" s="65" t="s">
        <v>354</v>
      </c>
      <c r="B309" s="59" t="s">
        <v>354</v>
      </c>
      <c r="C309" s="60"/>
      <c r="D309" s="60"/>
      <c r="E309" s="60"/>
      <c r="F309" s="60"/>
      <c r="G309" s="66" t="s">
        <v>354</v>
      </c>
      <c r="H309" s="102"/>
      <c r="I309" s="102"/>
      <c r="J309" s="102"/>
      <c r="K309" s="102"/>
      <c r="L309" s="102"/>
    </row>
    <row r="310" spans="1:12" x14ac:dyDescent="0.3">
      <c r="A310" s="54" t="s">
        <v>833</v>
      </c>
      <c r="B310" s="58" t="s">
        <v>354</v>
      </c>
      <c r="C310" s="55" t="s">
        <v>834</v>
      </c>
      <c r="D310" s="56"/>
      <c r="E310" s="56"/>
      <c r="F310" s="56"/>
      <c r="G310" s="56"/>
      <c r="H310" s="100">
        <v>52841.56</v>
      </c>
      <c r="I310" s="100">
        <v>18989.169999999998</v>
      </c>
      <c r="J310" s="100">
        <v>0.01</v>
      </c>
      <c r="K310" s="100">
        <v>71830.720000000001</v>
      </c>
      <c r="L310" s="100">
        <f t="shared" si="2"/>
        <v>18989.16</v>
      </c>
    </row>
    <row r="311" spans="1:12" x14ac:dyDescent="0.3">
      <c r="A311" s="54" t="s">
        <v>835</v>
      </c>
      <c r="B311" s="59" t="s">
        <v>354</v>
      </c>
      <c r="C311" s="60"/>
      <c r="D311" s="55" t="s">
        <v>834</v>
      </c>
      <c r="E311" s="56"/>
      <c r="F311" s="56"/>
      <c r="G311" s="56"/>
      <c r="H311" s="100">
        <v>52841.56</v>
      </c>
      <c r="I311" s="100">
        <v>18989.169999999998</v>
      </c>
      <c r="J311" s="100">
        <v>0.01</v>
      </c>
      <c r="K311" s="100">
        <v>71830.720000000001</v>
      </c>
      <c r="L311" s="100"/>
    </row>
    <row r="312" spans="1:12" x14ac:dyDescent="0.3">
      <c r="A312" s="54" t="s">
        <v>836</v>
      </c>
      <c r="B312" s="59" t="s">
        <v>354</v>
      </c>
      <c r="C312" s="60"/>
      <c r="D312" s="60"/>
      <c r="E312" s="55" t="s">
        <v>837</v>
      </c>
      <c r="F312" s="56"/>
      <c r="G312" s="56"/>
      <c r="H312" s="100">
        <v>52841.56</v>
      </c>
      <c r="I312" s="100">
        <v>18989.169999999998</v>
      </c>
      <c r="J312" s="100">
        <v>0.01</v>
      </c>
      <c r="K312" s="100">
        <v>71830.720000000001</v>
      </c>
      <c r="L312" s="100"/>
    </row>
    <row r="313" spans="1:12" x14ac:dyDescent="0.3">
      <c r="A313" s="54" t="s">
        <v>838</v>
      </c>
      <c r="B313" s="59" t="s">
        <v>354</v>
      </c>
      <c r="C313" s="60"/>
      <c r="D313" s="60"/>
      <c r="E313" s="60"/>
      <c r="F313" s="55" t="s">
        <v>839</v>
      </c>
      <c r="G313" s="56"/>
      <c r="H313" s="100">
        <v>37090.19</v>
      </c>
      <c r="I313" s="100">
        <v>10052.74</v>
      </c>
      <c r="J313" s="100">
        <v>0.01</v>
      </c>
      <c r="K313" s="100">
        <v>47142.92</v>
      </c>
      <c r="L313" s="100">
        <f t="shared" ref="L313" si="3">I313-J313</f>
        <v>10052.73</v>
      </c>
    </row>
    <row r="314" spans="1:12" x14ac:dyDescent="0.3">
      <c r="A314" s="61" t="s">
        <v>840</v>
      </c>
      <c r="B314" s="59" t="s">
        <v>354</v>
      </c>
      <c r="C314" s="60"/>
      <c r="D314" s="60"/>
      <c r="E314" s="60"/>
      <c r="F314" s="60"/>
      <c r="G314" s="62" t="s">
        <v>841</v>
      </c>
      <c r="H314" s="101">
        <v>37090.19</v>
      </c>
      <c r="I314" s="101">
        <v>10052.74</v>
      </c>
      <c r="J314" s="101">
        <v>0.01</v>
      </c>
      <c r="K314" s="101">
        <v>47142.92</v>
      </c>
      <c r="L314" s="101"/>
    </row>
    <row r="315" spans="1:12" x14ac:dyDescent="0.3">
      <c r="A315" s="65" t="s">
        <v>354</v>
      </c>
      <c r="B315" s="59" t="s">
        <v>354</v>
      </c>
      <c r="C315" s="60"/>
      <c r="D315" s="60"/>
      <c r="E315" s="60"/>
      <c r="F315" s="60"/>
      <c r="G315" s="66" t="s">
        <v>354</v>
      </c>
      <c r="H315" s="102"/>
      <c r="I315" s="102"/>
      <c r="J315" s="102"/>
      <c r="K315" s="102"/>
      <c r="L315" s="102"/>
    </row>
    <row r="316" spans="1:12" x14ac:dyDescent="0.3">
      <c r="A316" s="54" t="s">
        <v>842</v>
      </c>
      <c r="B316" s="59" t="s">
        <v>354</v>
      </c>
      <c r="C316" s="60"/>
      <c r="D316" s="60"/>
      <c r="E316" s="60"/>
      <c r="F316" s="55" t="s">
        <v>843</v>
      </c>
      <c r="G316" s="56"/>
      <c r="H316" s="100">
        <v>0</v>
      </c>
      <c r="I316" s="100">
        <v>6600</v>
      </c>
      <c r="J316" s="100">
        <v>0</v>
      </c>
      <c r="K316" s="100">
        <v>6600</v>
      </c>
      <c r="L316" s="100">
        <f t="shared" ref="L316" si="4">I316-J316</f>
        <v>6600</v>
      </c>
    </row>
    <row r="317" spans="1:12" x14ac:dyDescent="0.3">
      <c r="A317" s="61" t="s">
        <v>844</v>
      </c>
      <c r="B317" s="59" t="s">
        <v>354</v>
      </c>
      <c r="C317" s="60"/>
      <c r="D317" s="60"/>
      <c r="E317" s="60"/>
      <c r="F317" s="60"/>
      <c r="G317" s="62" t="s">
        <v>845</v>
      </c>
      <c r="H317" s="101">
        <v>0</v>
      </c>
      <c r="I317" s="101">
        <v>6600</v>
      </c>
      <c r="J317" s="101">
        <v>0</v>
      </c>
      <c r="K317" s="101">
        <v>6600</v>
      </c>
      <c r="L317" s="101"/>
    </row>
    <row r="318" spans="1:12" x14ac:dyDescent="0.3">
      <c r="A318" s="65" t="s">
        <v>354</v>
      </c>
      <c r="B318" s="59" t="s">
        <v>354</v>
      </c>
      <c r="C318" s="60"/>
      <c r="D318" s="60"/>
      <c r="E318" s="60"/>
      <c r="F318" s="60"/>
      <c r="G318" s="66" t="s">
        <v>354</v>
      </c>
      <c r="H318" s="102"/>
      <c r="I318" s="102"/>
      <c r="J318" s="102"/>
      <c r="K318" s="102"/>
      <c r="L318" s="102"/>
    </row>
    <row r="319" spans="1:12" x14ac:dyDescent="0.3">
      <c r="A319" s="54" t="s">
        <v>846</v>
      </c>
      <c r="B319" s="59" t="s">
        <v>354</v>
      </c>
      <c r="C319" s="60"/>
      <c r="D319" s="60"/>
      <c r="E319" s="60"/>
      <c r="F319" s="55" t="s">
        <v>847</v>
      </c>
      <c r="G319" s="56"/>
      <c r="H319" s="100">
        <v>8039.41</v>
      </c>
      <c r="I319" s="100">
        <v>385.02</v>
      </c>
      <c r="J319" s="100">
        <v>0</v>
      </c>
      <c r="K319" s="100">
        <v>8424.43</v>
      </c>
      <c r="L319" s="100">
        <f t="shared" ref="L319" si="5">I319-J319</f>
        <v>385.02</v>
      </c>
    </row>
    <row r="320" spans="1:12" x14ac:dyDescent="0.3">
      <c r="A320" s="61" t="s">
        <v>848</v>
      </c>
      <c r="B320" s="59" t="s">
        <v>354</v>
      </c>
      <c r="C320" s="60"/>
      <c r="D320" s="60"/>
      <c r="E320" s="60"/>
      <c r="F320" s="60"/>
      <c r="G320" s="62" t="s">
        <v>849</v>
      </c>
      <c r="H320" s="101">
        <v>8039.41</v>
      </c>
      <c r="I320" s="101">
        <v>385.02</v>
      </c>
      <c r="J320" s="101">
        <v>0</v>
      </c>
      <c r="K320" s="101">
        <v>8424.43</v>
      </c>
      <c r="L320" s="101"/>
    </row>
    <row r="321" spans="1:12" x14ac:dyDescent="0.3">
      <c r="A321" s="65" t="s">
        <v>354</v>
      </c>
      <c r="B321" s="59" t="s">
        <v>354</v>
      </c>
      <c r="C321" s="60"/>
      <c r="D321" s="60"/>
      <c r="E321" s="60"/>
      <c r="F321" s="60"/>
      <c r="G321" s="66" t="s">
        <v>354</v>
      </c>
      <c r="H321" s="102"/>
      <c r="I321" s="102"/>
      <c r="J321" s="102"/>
      <c r="K321" s="102"/>
      <c r="L321" s="102"/>
    </row>
    <row r="322" spans="1:12" x14ac:dyDescent="0.3">
      <c r="A322" s="54" t="s">
        <v>850</v>
      </c>
      <c r="B322" s="59" t="s">
        <v>354</v>
      </c>
      <c r="C322" s="60"/>
      <c r="D322" s="60"/>
      <c r="E322" s="60"/>
      <c r="F322" s="55" t="s">
        <v>787</v>
      </c>
      <c r="G322" s="56"/>
      <c r="H322" s="100">
        <v>7711.96</v>
      </c>
      <c r="I322" s="100">
        <v>1951.41</v>
      </c>
      <c r="J322" s="100">
        <v>0</v>
      </c>
      <c r="K322" s="100">
        <v>9663.3700000000008</v>
      </c>
      <c r="L322" s="100">
        <f t="shared" ref="L322" si="6">I322-J322</f>
        <v>1951.41</v>
      </c>
    </row>
    <row r="323" spans="1:12" x14ac:dyDescent="0.3">
      <c r="A323" s="61" t="s">
        <v>851</v>
      </c>
      <c r="B323" s="59" t="s">
        <v>354</v>
      </c>
      <c r="C323" s="60"/>
      <c r="D323" s="60"/>
      <c r="E323" s="60"/>
      <c r="F323" s="60"/>
      <c r="G323" s="62" t="s">
        <v>791</v>
      </c>
      <c r="H323" s="101">
        <v>420</v>
      </c>
      <c r="I323" s="101">
        <v>493</v>
      </c>
      <c r="J323" s="101">
        <v>0</v>
      </c>
      <c r="K323" s="101">
        <v>913</v>
      </c>
      <c r="L323" s="101"/>
    </row>
    <row r="324" spans="1:12" x14ac:dyDescent="0.3">
      <c r="A324" s="61" t="s">
        <v>852</v>
      </c>
      <c r="B324" s="59" t="s">
        <v>354</v>
      </c>
      <c r="C324" s="60"/>
      <c r="D324" s="60"/>
      <c r="E324" s="60"/>
      <c r="F324" s="60"/>
      <c r="G324" s="62" t="s">
        <v>853</v>
      </c>
      <c r="H324" s="101">
        <v>7291.96</v>
      </c>
      <c r="I324" s="101">
        <v>1458.41</v>
      </c>
      <c r="J324" s="101">
        <v>0</v>
      </c>
      <c r="K324" s="101">
        <v>8750.3700000000008</v>
      </c>
      <c r="L324" s="101"/>
    </row>
    <row r="325" spans="1:12" x14ac:dyDescent="0.3">
      <c r="A325" s="54" t="s">
        <v>354</v>
      </c>
      <c r="B325" s="59" t="s">
        <v>354</v>
      </c>
      <c r="C325" s="60"/>
      <c r="D325" s="60"/>
      <c r="E325" s="55" t="s">
        <v>354</v>
      </c>
      <c r="F325" s="56"/>
      <c r="G325" s="56"/>
      <c r="H325" s="99"/>
      <c r="I325" s="99"/>
      <c r="J325" s="99"/>
      <c r="K325" s="99"/>
      <c r="L325" s="99"/>
    </row>
    <row r="326" spans="1:12" x14ac:dyDescent="0.3">
      <c r="A326" s="54" t="s">
        <v>854</v>
      </c>
      <c r="B326" s="58" t="s">
        <v>354</v>
      </c>
      <c r="C326" s="55" t="s">
        <v>855</v>
      </c>
      <c r="D326" s="56"/>
      <c r="E326" s="56"/>
      <c r="F326" s="56"/>
      <c r="G326" s="56"/>
      <c r="H326" s="100">
        <v>267137.94</v>
      </c>
      <c r="I326" s="100">
        <v>139526.95000000001</v>
      </c>
      <c r="J326" s="100">
        <v>0.01</v>
      </c>
      <c r="K326" s="100">
        <v>406664.88</v>
      </c>
      <c r="L326" s="100"/>
    </row>
    <row r="327" spans="1:12" x14ac:dyDescent="0.3">
      <c r="A327" s="54" t="s">
        <v>856</v>
      </c>
      <c r="B327" s="59" t="s">
        <v>354</v>
      </c>
      <c r="C327" s="60"/>
      <c r="D327" s="55" t="s">
        <v>855</v>
      </c>
      <c r="E327" s="56"/>
      <c r="F327" s="56"/>
      <c r="G327" s="56"/>
      <c r="H327" s="100">
        <v>267137.94</v>
      </c>
      <c r="I327" s="100">
        <v>139526.95000000001</v>
      </c>
      <c r="J327" s="100">
        <v>0.01</v>
      </c>
      <c r="K327" s="100">
        <v>406664.88</v>
      </c>
      <c r="L327" s="100"/>
    </row>
    <row r="328" spans="1:12" x14ac:dyDescent="0.3">
      <c r="A328" s="54" t="s">
        <v>857</v>
      </c>
      <c r="B328" s="59" t="s">
        <v>354</v>
      </c>
      <c r="C328" s="60"/>
      <c r="D328" s="60"/>
      <c r="E328" s="55" t="s">
        <v>855</v>
      </c>
      <c r="F328" s="56"/>
      <c r="G328" s="56"/>
      <c r="H328" s="100">
        <v>267137.94</v>
      </c>
      <c r="I328" s="100">
        <v>139526.95000000001</v>
      </c>
      <c r="J328" s="100">
        <v>0.01</v>
      </c>
      <c r="K328" s="100">
        <v>406664.88</v>
      </c>
      <c r="L328" s="100"/>
    </row>
    <row r="329" spans="1:12" x14ac:dyDescent="0.3">
      <c r="A329" s="54" t="s">
        <v>858</v>
      </c>
      <c r="B329" s="59" t="s">
        <v>354</v>
      </c>
      <c r="C329" s="60"/>
      <c r="D329" s="60"/>
      <c r="E329" s="60"/>
      <c r="F329" s="55" t="s">
        <v>843</v>
      </c>
      <c r="G329" s="56"/>
      <c r="H329" s="100">
        <v>203765.73</v>
      </c>
      <c r="I329" s="100">
        <v>72191.199999999997</v>
      </c>
      <c r="J329" s="100">
        <v>0</v>
      </c>
      <c r="K329" s="100">
        <v>275956.93</v>
      </c>
      <c r="L329" s="100">
        <f t="shared" ref="L329" si="7">I329-J329</f>
        <v>72191.199999999997</v>
      </c>
    </row>
    <row r="330" spans="1:12" x14ac:dyDescent="0.3">
      <c r="A330" s="61" t="s">
        <v>859</v>
      </c>
      <c r="B330" s="59" t="s">
        <v>354</v>
      </c>
      <c r="C330" s="60"/>
      <c r="D330" s="60"/>
      <c r="E330" s="60"/>
      <c r="F330" s="60"/>
      <c r="G330" s="62" t="s">
        <v>860</v>
      </c>
      <c r="H330" s="101">
        <v>203765.73</v>
      </c>
      <c r="I330" s="101">
        <v>72191.199999999997</v>
      </c>
      <c r="J330" s="101">
        <v>0</v>
      </c>
      <c r="K330" s="101">
        <v>275956.93</v>
      </c>
      <c r="L330" s="101"/>
    </row>
    <row r="331" spans="1:12" x14ac:dyDescent="0.3">
      <c r="A331" s="65" t="s">
        <v>354</v>
      </c>
      <c r="B331" s="59" t="s">
        <v>354</v>
      </c>
      <c r="C331" s="60"/>
      <c r="D331" s="60"/>
      <c r="E331" s="60"/>
      <c r="F331" s="60"/>
      <c r="G331" s="66" t="s">
        <v>354</v>
      </c>
      <c r="H331" s="102"/>
      <c r="I331" s="102"/>
      <c r="J331" s="102"/>
      <c r="K331" s="102"/>
      <c r="L331" s="102"/>
    </row>
    <row r="332" spans="1:12" x14ac:dyDescent="0.3">
      <c r="A332" s="54" t="s">
        <v>861</v>
      </c>
      <c r="B332" s="59" t="s">
        <v>354</v>
      </c>
      <c r="C332" s="60"/>
      <c r="D332" s="60"/>
      <c r="E332" s="60"/>
      <c r="F332" s="55" t="s">
        <v>862</v>
      </c>
      <c r="G332" s="56"/>
      <c r="H332" s="100">
        <v>57224.41</v>
      </c>
      <c r="I332" s="100">
        <v>28068.25</v>
      </c>
      <c r="J332" s="100">
        <v>0.01</v>
      </c>
      <c r="K332" s="100">
        <v>85292.65</v>
      </c>
      <c r="L332" s="100"/>
    </row>
    <row r="333" spans="1:12" x14ac:dyDescent="0.3">
      <c r="A333" s="61" t="s">
        <v>863</v>
      </c>
      <c r="B333" s="59" t="s">
        <v>354</v>
      </c>
      <c r="C333" s="60"/>
      <c r="D333" s="60"/>
      <c r="E333" s="60"/>
      <c r="F333" s="60"/>
      <c r="G333" s="62" t="s">
        <v>864</v>
      </c>
      <c r="H333" s="101">
        <v>23881.84</v>
      </c>
      <c r="I333" s="101">
        <v>21552.43</v>
      </c>
      <c r="J333" s="101">
        <v>0.01</v>
      </c>
      <c r="K333" s="101">
        <v>45434.26</v>
      </c>
      <c r="L333" s="101">
        <f t="shared" ref="L333:L334" si="8">I333-J333</f>
        <v>21552.420000000002</v>
      </c>
    </row>
    <row r="334" spans="1:12" x14ac:dyDescent="0.3">
      <c r="A334" s="61" t="s">
        <v>865</v>
      </c>
      <c r="B334" s="59" t="s">
        <v>354</v>
      </c>
      <c r="C334" s="60"/>
      <c r="D334" s="60"/>
      <c r="E334" s="60"/>
      <c r="F334" s="60"/>
      <c r="G334" s="62" t="s">
        <v>866</v>
      </c>
      <c r="H334" s="101">
        <v>33342.57</v>
      </c>
      <c r="I334" s="101">
        <v>6515.82</v>
      </c>
      <c r="J334" s="101">
        <v>0</v>
      </c>
      <c r="K334" s="101">
        <v>39858.39</v>
      </c>
      <c r="L334" s="101">
        <f t="shared" si="8"/>
        <v>6515.82</v>
      </c>
    </row>
    <row r="335" spans="1:12" x14ac:dyDescent="0.3">
      <c r="A335" s="65" t="s">
        <v>354</v>
      </c>
      <c r="B335" s="59" t="s">
        <v>354</v>
      </c>
      <c r="C335" s="60"/>
      <c r="D335" s="60"/>
      <c r="E335" s="60"/>
      <c r="F335" s="60"/>
      <c r="G335" s="66" t="s">
        <v>354</v>
      </c>
      <c r="H335" s="102"/>
      <c r="I335" s="102"/>
      <c r="J335" s="102"/>
      <c r="K335" s="102"/>
      <c r="L335" s="102"/>
    </row>
    <row r="336" spans="1:12" x14ac:dyDescent="0.3">
      <c r="A336" s="54" t="s">
        <v>867</v>
      </c>
      <c r="B336" s="59" t="s">
        <v>354</v>
      </c>
      <c r="C336" s="60"/>
      <c r="D336" s="60"/>
      <c r="E336" s="60"/>
      <c r="F336" s="55" t="s">
        <v>787</v>
      </c>
      <c r="G336" s="56"/>
      <c r="H336" s="100">
        <v>6147.8</v>
      </c>
      <c r="I336" s="100">
        <v>39267.5</v>
      </c>
      <c r="J336" s="100">
        <v>0</v>
      </c>
      <c r="K336" s="100">
        <v>45415.3</v>
      </c>
      <c r="L336" s="100">
        <f t="shared" ref="L336" si="9">I336-J336</f>
        <v>39267.5</v>
      </c>
    </row>
    <row r="337" spans="1:12" x14ac:dyDescent="0.3">
      <c r="A337" s="61" t="s">
        <v>868</v>
      </c>
      <c r="B337" s="59" t="s">
        <v>354</v>
      </c>
      <c r="C337" s="60"/>
      <c r="D337" s="60"/>
      <c r="E337" s="60"/>
      <c r="F337" s="60"/>
      <c r="G337" s="62" t="s">
        <v>789</v>
      </c>
      <c r="H337" s="101">
        <v>0</v>
      </c>
      <c r="I337" s="101">
        <v>37765</v>
      </c>
      <c r="J337" s="101">
        <v>0</v>
      </c>
      <c r="K337" s="101">
        <v>37765</v>
      </c>
      <c r="L337" s="101"/>
    </row>
    <row r="338" spans="1:12" x14ac:dyDescent="0.3">
      <c r="A338" s="61" t="s">
        <v>869</v>
      </c>
      <c r="B338" s="59" t="s">
        <v>354</v>
      </c>
      <c r="C338" s="60"/>
      <c r="D338" s="60"/>
      <c r="E338" s="60"/>
      <c r="F338" s="60"/>
      <c r="G338" s="62" t="s">
        <v>791</v>
      </c>
      <c r="H338" s="101">
        <v>6147.8</v>
      </c>
      <c r="I338" s="101">
        <v>1502.5</v>
      </c>
      <c r="J338" s="101">
        <v>0</v>
      </c>
      <c r="K338" s="101">
        <v>7650.3</v>
      </c>
      <c r="L338" s="101"/>
    </row>
    <row r="339" spans="1:12" x14ac:dyDescent="0.3">
      <c r="A339" s="65" t="s">
        <v>354</v>
      </c>
      <c r="B339" s="59" t="s">
        <v>354</v>
      </c>
      <c r="C339" s="60"/>
      <c r="D339" s="60"/>
      <c r="E339" s="60"/>
      <c r="F339" s="60"/>
      <c r="G339" s="66" t="s">
        <v>354</v>
      </c>
      <c r="H339" s="102"/>
      <c r="I339" s="102"/>
      <c r="J339" s="102"/>
      <c r="K339" s="102"/>
      <c r="L339" s="102"/>
    </row>
    <row r="340" spans="1:12" x14ac:dyDescent="0.3">
      <c r="A340" s="54" t="s">
        <v>870</v>
      </c>
      <c r="B340" s="58" t="s">
        <v>354</v>
      </c>
      <c r="C340" s="55" t="s">
        <v>871</v>
      </c>
      <c r="D340" s="56"/>
      <c r="E340" s="56"/>
      <c r="F340" s="56"/>
      <c r="G340" s="56"/>
      <c r="H340" s="100">
        <v>515496.9</v>
      </c>
      <c r="I340" s="100">
        <v>164100.43</v>
      </c>
      <c r="J340" s="100">
        <v>100</v>
      </c>
      <c r="K340" s="100">
        <v>679497.33</v>
      </c>
      <c r="L340" s="100">
        <f t="shared" ref="L340" si="10">I340-J340</f>
        <v>164000.43</v>
      </c>
    </row>
    <row r="341" spans="1:12" x14ac:dyDescent="0.3">
      <c r="A341" s="54" t="s">
        <v>872</v>
      </c>
      <c r="B341" s="59" t="s">
        <v>354</v>
      </c>
      <c r="C341" s="60"/>
      <c r="D341" s="55" t="s">
        <v>871</v>
      </c>
      <c r="E341" s="56"/>
      <c r="F341" s="56"/>
      <c r="G341" s="56"/>
      <c r="H341" s="100">
        <v>515496.9</v>
      </c>
      <c r="I341" s="100">
        <v>164100.43</v>
      </c>
      <c r="J341" s="100">
        <v>100</v>
      </c>
      <c r="K341" s="100">
        <v>679497.33</v>
      </c>
      <c r="L341" s="100"/>
    </row>
    <row r="342" spans="1:12" x14ac:dyDescent="0.3">
      <c r="A342" s="55" t="s">
        <v>873</v>
      </c>
      <c r="B342" s="59" t="s">
        <v>354</v>
      </c>
      <c r="C342" s="60"/>
      <c r="D342" s="60"/>
      <c r="E342" s="55" t="s">
        <v>871</v>
      </c>
      <c r="F342" s="56"/>
      <c r="G342" s="56"/>
      <c r="H342" s="100">
        <v>515496.9</v>
      </c>
      <c r="I342" s="100">
        <v>164100.43</v>
      </c>
      <c r="J342" s="100">
        <v>100</v>
      </c>
      <c r="K342" s="100">
        <v>679497.33</v>
      </c>
      <c r="L342" s="100"/>
    </row>
    <row r="343" spans="1:12" x14ac:dyDescent="0.3">
      <c r="A343" s="54" t="s">
        <v>874</v>
      </c>
      <c r="B343" s="59" t="s">
        <v>354</v>
      </c>
      <c r="C343" s="60"/>
      <c r="D343" s="60"/>
      <c r="E343" s="60"/>
      <c r="F343" s="55" t="s">
        <v>875</v>
      </c>
      <c r="G343" s="56"/>
      <c r="H343" s="100">
        <v>33839.9</v>
      </c>
      <c r="I343" s="100">
        <v>10852.5</v>
      </c>
      <c r="J343" s="100">
        <v>0</v>
      </c>
      <c r="K343" s="100">
        <v>44692.4</v>
      </c>
      <c r="L343" s="100">
        <f t="shared" ref="L343" si="11">I343-J343</f>
        <v>10852.5</v>
      </c>
    </row>
    <row r="344" spans="1:12" x14ac:dyDescent="0.3">
      <c r="A344" s="62" t="s">
        <v>876</v>
      </c>
      <c r="B344" s="59" t="s">
        <v>354</v>
      </c>
      <c r="C344" s="60"/>
      <c r="D344" s="60"/>
      <c r="E344" s="60"/>
      <c r="F344" s="60"/>
      <c r="G344" s="62" t="s">
        <v>875</v>
      </c>
      <c r="H344" s="101">
        <v>33839.9</v>
      </c>
      <c r="I344" s="101">
        <v>10852.5</v>
      </c>
      <c r="J344" s="101">
        <v>0</v>
      </c>
      <c r="K344" s="101">
        <v>44692.4</v>
      </c>
      <c r="L344" s="101"/>
    </row>
    <row r="345" spans="1:12" x14ac:dyDescent="0.3">
      <c r="A345" s="65" t="s">
        <v>354</v>
      </c>
      <c r="B345" s="59" t="s">
        <v>354</v>
      </c>
      <c r="C345" s="60"/>
      <c r="D345" s="60"/>
      <c r="E345" s="60"/>
      <c r="F345" s="60"/>
      <c r="G345" s="66" t="s">
        <v>354</v>
      </c>
      <c r="H345" s="102"/>
      <c r="I345" s="102"/>
      <c r="J345" s="102"/>
      <c r="K345" s="102"/>
      <c r="L345" s="102"/>
    </row>
    <row r="346" spans="1:12" x14ac:dyDescent="0.3">
      <c r="A346" s="54" t="s">
        <v>877</v>
      </c>
      <c r="B346" s="59" t="s">
        <v>354</v>
      </c>
      <c r="C346" s="60"/>
      <c r="D346" s="60"/>
      <c r="E346" s="60"/>
      <c r="F346" s="55" t="s">
        <v>878</v>
      </c>
      <c r="G346" s="56"/>
      <c r="H346" s="100">
        <v>36328</v>
      </c>
      <c r="I346" s="100">
        <v>6600</v>
      </c>
      <c r="J346" s="100">
        <v>0</v>
      </c>
      <c r="K346" s="100">
        <v>42928</v>
      </c>
      <c r="L346" s="100">
        <f t="shared" ref="L346" si="12">I346-J346</f>
        <v>6600</v>
      </c>
    </row>
    <row r="347" spans="1:12" x14ac:dyDescent="0.3">
      <c r="A347" s="61" t="s">
        <v>879</v>
      </c>
      <c r="B347" s="59" t="s">
        <v>354</v>
      </c>
      <c r="C347" s="60"/>
      <c r="D347" s="60"/>
      <c r="E347" s="60"/>
      <c r="F347" s="60"/>
      <c r="G347" s="62" t="s">
        <v>880</v>
      </c>
      <c r="H347" s="101">
        <v>32680</v>
      </c>
      <c r="I347" s="101">
        <v>6600</v>
      </c>
      <c r="J347" s="101">
        <v>0</v>
      </c>
      <c r="K347" s="101">
        <v>39280</v>
      </c>
      <c r="L347" s="101"/>
    </row>
    <row r="348" spans="1:12" x14ac:dyDescent="0.3">
      <c r="A348" s="61" t="s">
        <v>881</v>
      </c>
      <c r="B348" s="59" t="s">
        <v>354</v>
      </c>
      <c r="C348" s="60"/>
      <c r="D348" s="60"/>
      <c r="E348" s="60"/>
      <c r="F348" s="60"/>
      <c r="G348" s="62" t="s">
        <v>882</v>
      </c>
      <c r="H348" s="101">
        <v>3648</v>
      </c>
      <c r="I348" s="101">
        <v>0</v>
      </c>
      <c r="J348" s="101">
        <v>0</v>
      </c>
      <c r="K348" s="101">
        <v>3648</v>
      </c>
      <c r="L348" s="101"/>
    </row>
    <row r="349" spans="1:12" x14ac:dyDescent="0.3">
      <c r="A349" s="65" t="s">
        <v>354</v>
      </c>
      <c r="B349" s="59" t="s">
        <v>354</v>
      </c>
      <c r="C349" s="60"/>
      <c r="D349" s="60"/>
      <c r="E349" s="60"/>
      <c r="F349" s="60"/>
      <c r="G349" s="66" t="s">
        <v>354</v>
      </c>
      <c r="H349" s="102"/>
      <c r="I349" s="102"/>
      <c r="J349" s="102"/>
      <c r="K349" s="102"/>
      <c r="L349" s="102"/>
    </row>
    <row r="350" spans="1:12" x14ac:dyDescent="0.3">
      <c r="A350" s="55" t="s">
        <v>883</v>
      </c>
      <c r="B350" s="59" t="s">
        <v>354</v>
      </c>
      <c r="C350" s="60"/>
      <c r="D350" s="60"/>
      <c r="E350" s="60"/>
      <c r="F350" s="55" t="s">
        <v>884</v>
      </c>
      <c r="G350" s="56"/>
      <c r="H350" s="100">
        <v>1056</v>
      </c>
      <c r="I350" s="100">
        <v>0</v>
      </c>
      <c r="J350" s="100">
        <v>0</v>
      </c>
      <c r="K350" s="100">
        <v>1056</v>
      </c>
      <c r="L350" s="100">
        <f t="shared" ref="L350" si="13">I350-J350</f>
        <v>0</v>
      </c>
    </row>
    <row r="351" spans="1:12" x14ac:dyDescent="0.3">
      <c r="A351" s="62" t="s">
        <v>885</v>
      </c>
      <c r="B351" s="59" t="s">
        <v>354</v>
      </c>
      <c r="C351" s="60"/>
      <c r="D351" s="60"/>
      <c r="E351" s="60"/>
      <c r="F351" s="60"/>
      <c r="G351" s="62" t="s">
        <v>886</v>
      </c>
      <c r="H351" s="101">
        <v>1056</v>
      </c>
      <c r="I351" s="101">
        <v>0</v>
      </c>
      <c r="J351" s="101">
        <v>0</v>
      </c>
      <c r="K351" s="101">
        <v>1056</v>
      </c>
      <c r="L351" s="101"/>
    </row>
    <row r="352" spans="1:12" x14ac:dyDescent="0.3">
      <c r="A352" s="65" t="s">
        <v>354</v>
      </c>
      <c r="B352" s="59" t="s">
        <v>354</v>
      </c>
      <c r="C352" s="60"/>
      <c r="D352" s="60"/>
      <c r="E352" s="60"/>
      <c r="F352" s="60"/>
      <c r="G352" s="66" t="s">
        <v>354</v>
      </c>
      <c r="H352" s="102"/>
      <c r="I352" s="102"/>
      <c r="J352" s="102"/>
      <c r="K352" s="102"/>
      <c r="L352" s="102"/>
    </row>
    <row r="353" spans="1:12" x14ac:dyDescent="0.3">
      <c r="A353" s="54" t="s">
        <v>887</v>
      </c>
      <c r="B353" s="59" t="s">
        <v>354</v>
      </c>
      <c r="C353" s="60"/>
      <c r="D353" s="60"/>
      <c r="E353" s="60"/>
      <c r="F353" s="55" t="s">
        <v>888</v>
      </c>
      <c r="G353" s="56"/>
      <c r="H353" s="100">
        <v>432762</v>
      </c>
      <c r="I353" s="100">
        <v>128645.29</v>
      </c>
      <c r="J353" s="100">
        <v>100</v>
      </c>
      <c r="K353" s="100">
        <v>561307.29</v>
      </c>
      <c r="L353" s="100">
        <f t="shared" ref="L353" si="14">I353-J353</f>
        <v>128545.29</v>
      </c>
    </row>
    <row r="354" spans="1:12" x14ac:dyDescent="0.3">
      <c r="A354" s="61" t="s">
        <v>889</v>
      </c>
      <c r="B354" s="59" t="s">
        <v>354</v>
      </c>
      <c r="C354" s="60"/>
      <c r="D354" s="60"/>
      <c r="E354" s="60"/>
      <c r="F354" s="60"/>
      <c r="G354" s="62" t="s">
        <v>849</v>
      </c>
      <c r="H354" s="101">
        <v>6198.3</v>
      </c>
      <c r="I354" s="101">
        <v>3677.4</v>
      </c>
      <c r="J354" s="101">
        <v>0</v>
      </c>
      <c r="K354" s="101">
        <v>9875.7000000000007</v>
      </c>
      <c r="L354" s="101">
        <f t="shared" ref="L354:L361" si="15">I354-J354</f>
        <v>3677.4</v>
      </c>
    </row>
    <row r="355" spans="1:12" x14ac:dyDescent="0.3">
      <c r="A355" s="62" t="s">
        <v>890</v>
      </c>
      <c r="B355" s="59" t="s">
        <v>354</v>
      </c>
      <c r="C355" s="60"/>
      <c r="D355" s="60"/>
      <c r="E355" s="60"/>
      <c r="F355" s="60"/>
      <c r="G355" s="62" t="s">
        <v>891</v>
      </c>
      <c r="H355" s="101">
        <v>184875.5</v>
      </c>
      <c r="I355" s="101">
        <v>68478.600000000006</v>
      </c>
      <c r="J355" s="101">
        <v>0</v>
      </c>
      <c r="K355" s="101">
        <v>253354.1</v>
      </c>
      <c r="L355" s="101">
        <f t="shared" si="15"/>
        <v>68478.600000000006</v>
      </c>
    </row>
    <row r="356" spans="1:12" x14ac:dyDescent="0.3">
      <c r="A356" s="61" t="s">
        <v>892</v>
      </c>
      <c r="B356" s="59" t="s">
        <v>354</v>
      </c>
      <c r="C356" s="60"/>
      <c r="D356" s="60"/>
      <c r="E356" s="60"/>
      <c r="F356" s="60"/>
      <c r="G356" s="62" t="s">
        <v>893</v>
      </c>
      <c r="H356" s="101">
        <v>100166.11</v>
      </c>
      <c r="I356" s="101">
        <v>16662.12</v>
      </c>
      <c r="J356" s="101">
        <v>100</v>
      </c>
      <c r="K356" s="101">
        <v>116728.23</v>
      </c>
      <c r="L356" s="101">
        <f t="shared" si="15"/>
        <v>16562.12</v>
      </c>
    </row>
    <row r="357" spans="1:12" x14ac:dyDescent="0.3">
      <c r="A357" s="61" t="s">
        <v>894</v>
      </c>
      <c r="B357" s="59" t="s">
        <v>354</v>
      </c>
      <c r="C357" s="60"/>
      <c r="D357" s="60"/>
      <c r="E357" s="60"/>
      <c r="F357" s="60"/>
      <c r="G357" s="62" t="s">
        <v>895</v>
      </c>
      <c r="H357" s="101">
        <v>28909.96</v>
      </c>
      <c r="I357" s="101">
        <v>11900</v>
      </c>
      <c r="J357" s="101">
        <v>0</v>
      </c>
      <c r="K357" s="101">
        <v>40809.96</v>
      </c>
      <c r="L357" s="101">
        <f t="shared" si="15"/>
        <v>11900</v>
      </c>
    </row>
    <row r="358" spans="1:12" x14ac:dyDescent="0.3">
      <c r="A358" s="61" t="s">
        <v>896</v>
      </c>
      <c r="B358" s="59" t="s">
        <v>354</v>
      </c>
      <c r="C358" s="60"/>
      <c r="D358" s="60"/>
      <c r="E358" s="60"/>
      <c r="F358" s="60"/>
      <c r="G358" s="62" t="s">
        <v>897</v>
      </c>
      <c r="H358" s="101">
        <v>103649.75</v>
      </c>
      <c r="I358" s="101">
        <v>20263.68</v>
      </c>
      <c r="J358" s="101">
        <v>0</v>
      </c>
      <c r="K358" s="101">
        <v>123913.43</v>
      </c>
      <c r="L358" s="101">
        <f t="shared" si="15"/>
        <v>20263.68</v>
      </c>
    </row>
    <row r="359" spans="1:12" x14ac:dyDescent="0.3">
      <c r="A359" s="61" t="s">
        <v>898</v>
      </c>
      <c r="B359" s="59" t="s">
        <v>354</v>
      </c>
      <c r="C359" s="60"/>
      <c r="D359" s="60"/>
      <c r="E359" s="60"/>
      <c r="F359" s="60"/>
      <c r="G359" s="62" t="s">
        <v>899</v>
      </c>
      <c r="H359" s="101">
        <v>0</v>
      </c>
      <c r="I359" s="101">
        <v>4000</v>
      </c>
      <c r="J359" s="101">
        <v>0</v>
      </c>
      <c r="K359" s="101">
        <v>4000</v>
      </c>
      <c r="L359" s="101">
        <f t="shared" si="15"/>
        <v>4000</v>
      </c>
    </row>
    <row r="360" spans="1:12" x14ac:dyDescent="0.3">
      <c r="A360" s="61" t="s">
        <v>900</v>
      </c>
      <c r="B360" s="59" t="s">
        <v>354</v>
      </c>
      <c r="C360" s="60"/>
      <c r="D360" s="60"/>
      <c r="E360" s="60"/>
      <c r="F360" s="60"/>
      <c r="G360" s="62" t="s">
        <v>901</v>
      </c>
      <c r="H360" s="101">
        <v>5807.61</v>
      </c>
      <c r="I360" s="101">
        <v>3663.49</v>
      </c>
      <c r="J360" s="101">
        <v>0</v>
      </c>
      <c r="K360" s="101">
        <v>9471.1</v>
      </c>
      <c r="L360" s="101">
        <f t="shared" si="15"/>
        <v>3663.49</v>
      </c>
    </row>
    <row r="361" spans="1:12" x14ac:dyDescent="0.3">
      <c r="A361" s="61" t="s">
        <v>902</v>
      </c>
      <c r="B361" s="59" t="s">
        <v>354</v>
      </c>
      <c r="C361" s="60"/>
      <c r="D361" s="60"/>
      <c r="E361" s="60"/>
      <c r="F361" s="60"/>
      <c r="G361" s="62" t="s">
        <v>903</v>
      </c>
      <c r="H361" s="101">
        <v>3154.77</v>
      </c>
      <c r="I361" s="101">
        <v>0</v>
      </c>
      <c r="J361" s="101">
        <v>0</v>
      </c>
      <c r="K361" s="101">
        <v>3154.77</v>
      </c>
      <c r="L361" s="101">
        <f t="shared" si="15"/>
        <v>0</v>
      </c>
    </row>
    <row r="362" spans="1:12" x14ac:dyDescent="0.3">
      <c r="A362" s="65" t="s">
        <v>354</v>
      </c>
      <c r="B362" s="59" t="s">
        <v>354</v>
      </c>
      <c r="C362" s="60"/>
      <c r="D362" s="60"/>
      <c r="E362" s="60"/>
      <c r="F362" s="60"/>
      <c r="G362" s="66" t="s">
        <v>354</v>
      </c>
      <c r="H362" s="102"/>
      <c r="I362" s="102"/>
      <c r="J362" s="102"/>
      <c r="K362" s="102"/>
      <c r="L362" s="102"/>
    </row>
    <row r="363" spans="1:12" x14ac:dyDescent="0.3">
      <c r="A363" s="54" t="s">
        <v>904</v>
      </c>
      <c r="B363" s="59" t="s">
        <v>354</v>
      </c>
      <c r="C363" s="60"/>
      <c r="D363" s="60"/>
      <c r="E363" s="60"/>
      <c r="F363" s="55" t="s">
        <v>787</v>
      </c>
      <c r="G363" s="56"/>
      <c r="H363" s="100">
        <v>11511</v>
      </c>
      <c r="I363" s="100">
        <v>18002.64</v>
      </c>
      <c r="J363" s="100">
        <v>0</v>
      </c>
      <c r="K363" s="100">
        <v>29513.64</v>
      </c>
      <c r="L363" s="100">
        <f t="shared" ref="L363" si="16">I363-J363</f>
        <v>18002.64</v>
      </c>
    </row>
    <row r="364" spans="1:12" x14ac:dyDescent="0.3">
      <c r="A364" s="61" t="s">
        <v>905</v>
      </c>
      <c r="B364" s="59" t="s">
        <v>354</v>
      </c>
      <c r="C364" s="60"/>
      <c r="D364" s="60"/>
      <c r="E364" s="60"/>
      <c r="F364" s="60"/>
      <c r="G364" s="62" t="s">
        <v>789</v>
      </c>
      <c r="H364" s="101">
        <v>0</v>
      </c>
      <c r="I364" s="101">
        <v>17595.64</v>
      </c>
      <c r="J364" s="101">
        <v>0</v>
      </c>
      <c r="K364" s="101">
        <v>17595.64</v>
      </c>
      <c r="L364" s="101"/>
    </row>
    <row r="365" spans="1:12" x14ac:dyDescent="0.3">
      <c r="A365" s="61" t="s">
        <v>906</v>
      </c>
      <c r="B365" s="59" t="s">
        <v>354</v>
      </c>
      <c r="C365" s="60"/>
      <c r="D365" s="60"/>
      <c r="E365" s="60"/>
      <c r="F365" s="60"/>
      <c r="G365" s="62" t="s">
        <v>791</v>
      </c>
      <c r="H365" s="101">
        <v>11511</v>
      </c>
      <c r="I365" s="101">
        <v>407</v>
      </c>
      <c r="J365" s="101">
        <v>0</v>
      </c>
      <c r="K365" s="101">
        <v>11918</v>
      </c>
      <c r="L365" s="101"/>
    </row>
    <row r="366" spans="1:12" x14ac:dyDescent="0.3">
      <c r="A366" s="65" t="s">
        <v>354</v>
      </c>
      <c r="B366" s="59" t="s">
        <v>354</v>
      </c>
      <c r="C366" s="60"/>
      <c r="D366" s="60"/>
      <c r="E366" s="60"/>
      <c r="F366" s="60"/>
      <c r="G366" s="66" t="s">
        <v>354</v>
      </c>
      <c r="H366" s="102"/>
      <c r="I366" s="102"/>
      <c r="J366" s="102"/>
      <c r="K366" s="102"/>
      <c r="L366" s="102"/>
    </row>
    <row r="367" spans="1:12" x14ac:dyDescent="0.3">
      <c r="A367" s="54" t="s">
        <v>907</v>
      </c>
      <c r="B367" s="58" t="s">
        <v>354</v>
      </c>
      <c r="C367" s="55" t="s">
        <v>908</v>
      </c>
      <c r="D367" s="56"/>
      <c r="E367" s="56"/>
      <c r="F367" s="56"/>
      <c r="G367" s="56"/>
      <c r="H367" s="100">
        <v>119144.32000000001</v>
      </c>
      <c r="I367" s="100">
        <v>23954.99</v>
      </c>
      <c r="J367" s="100">
        <v>0.01</v>
      </c>
      <c r="K367" s="100">
        <v>143099.29999999999</v>
      </c>
      <c r="L367" s="100"/>
    </row>
    <row r="368" spans="1:12" x14ac:dyDescent="0.3">
      <c r="A368" s="54" t="s">
        <v>909</v>
      </c>
      <c r="B368" s="59" t="s">
        <v>354</v>
      </c>
      <c r="C368" s="60"/>
      <c r="D368" s="55" t="s">
        <v>908</v>
      </c>
      <c r="E368" s="56"/>
      <c r="F368" s="56"/>
      <c r="G368" s="56"/>
      <c r="H368" s="100">
        <v>119144.32000000001</v>
      </c>
      <c r="I368" s="100">
        <v>23954.99</v>
      </c>
      <c r="J368" s="100">
        <v>0.01</v>
      </c>
      <c r="K368" s="100">
        <v>143099.29999999999</v>
      </c>
      <c r="L368" s="100"/>
    </row>
    <row r="369" spans="1:12" x14ac:dyDescent="0.3">
      <c r="A369" s="54" t="s">
        <v>910</v>
      </c>
      <c r="B369" s="59" t="s">
        <v>354</v>
      </c>
      <c r="C369" s="60"/>
      <c r="D369" s="60"/>
      <c r="E369" s="55" t="s">
        <v>908</v>
      </c>
      <c r="F369" s="56"/>
      <c r="G369" s="56"/>
      <c r="H369" s="100">
        <v>119144.32000000001</v>
      </c>
      <c r="I369" s="100">
        <v>23954.99</v>
      </c>
      <c r="J369" s="100">
        <v>0.01</v>
      </c>
      <c r="K369" s="100">
        <v>143099.29999999999</v>
      </c>
      <c r="L369" s="100"/>
    </row>
    <row r="370" spans="1:12" x14ac:dyDescent="0.3">
      <c r="A370" s="54" t="s">
        <v>911</v>
      </c>
      <c r="B370" s="59" t="s">
        <v>354</v>
      </c>
      <c r="C370" s="60"/>
      <c r="D370" s="60"/>
      <c r="E370" s="60"/>
      <c r="F370" s="55" t="s">
        <v>912</v>
      </c>
      <c r="G370" s="56"/>
      <c r="H370" s="100">
        <v>13696.01</v>
      </c>
      <c r="I370" s="100">
        <v>2673.12</v>
      </c>
      <c r="J370" s="100">
        <v>0.01</v>
      </c>
      <c r="K370" s="100">
        <v>16369.12</v>
      </c>
      <c r="L370" s="100">
        <f t="shared" ref="L370" si="17">I370-J370</f>
        <v>2673.1099999999997</v>
      </c>
    </row>
    <row r="371" spans="1:12" x14ac:dyDescent="0.3">
      <c r="A371" s="61" t="s">
        <v>913</v>
      </c>
      <c r="B371" s="59" t="s">
        <v>354</v>
      </c>
      <c r="C371" s="60"/>
      <c r="D371" s="60"/>
      <c r="E371" s="60"/>
      <c r="F371" s="60"/>
      <c r="G371" s="62" t="s">
        <v>914</v>
      </c>
      <c r="H371" s="101">
        <v>6687.45</v>
      </c>
      <c r="I371" s="101">
        <v>1337.51</v>
      </c>
      <c r="J371" s="101">
        <v>0.01</v>
      </c>
      <c r="K371" s="101">
        <v>8024.95</v>
      </c>
      <c r="L371" s="101"/>
    </row>
    <row r="372" spans="1:12" x14ac:dyDescent="0.3">
      <c r="A372" s="61" t="s">
        <v>915</v>
      </c>
      <c r="B372" s="59" t="s">
        <v>354</v>
      </c>
      <c r="C372" s="60"/>
      <c r="D372" s="60"/>
      <c r="E372" s="60"/>
      <c r="F372" s="60"/>
      <c r="G372" s="62" t="s">
        <v>916</v>
      </c>
      <c r="H372" s="101">
        <v>7008.56</v>
      </c>
      <c r="I372" s="101">
        <v>1335.61</v>
      </c>
      <c r="J372" s="101">
        <v>0</v>
      </c>
      <c r="K372" s="101">
        <v>8344.17</v>
      </c>
      <c r="L372" s="101"/>
    </row>
    <row r="373" spans="1:12" x14ac:dyDescent="0.3">
      <c r="A373" s="65" t="s">
        <v>354</v>
      </c>
      <c r="B373" s="59" t="s">
        <v>354</v>
      </c>
      <c r="C373" s="60"/>
      <c r="D373" s="60"/>
      <c r="E373" s="60"/>
      <c r="F373" s="60"/>
      <c r="G373" s="66" t="s">
        <v>354</v>
      </c>
      <c r="H373" s="102"/>
      <c r="I373" s="102"/>
      <c r="J373" s="102"/>
      <c r="K373" s="102"/>
      <c r="L373" s="102"/>
    </row>
    <row r="374" spans="1:12" x14ac:dyDescent="0.3">
      <c r="A374" s="54" t="s">
        <v>917</v>
      </c>
      <c r="B374" s="59" t="s">
        <v>354</v>
      </c>
      <c r="C374" s="60"/>
      <c r="D374" s="60"/>
      <c r="E374" s="60"/>
      <c r="F374" s="55" t="s">
        <v>918</v>
      </c>
      <c r="G374" s="56"/>
      <c r="H374" s="100">
        <v>78368.31</v>
      </c>
      <c r="I374" s="100">
        <v>21281.87</v>
      </c>
      <c r="J374" s="100">
        <v>0</v>
      </c>
      <c r="K374" s="100">
        <v>99650.18</v>
      </c>
      <c r="L374" s="100">
        <f t="shared" ref="L374" si="18">I374-J374</f>
        <v>21281.87</v>
      </c>
    </row>
    <row r="375" spans="1:12" x14ac:dyDescent="0.3">
      <c r="A375" s="61" t="s">
        <v>919</v>
      </c>
      <c r="B375" s="59" t="s">
        <v>354</v>
      </c>
      <c r="C375" s="60"/>
      <c r="D375" s="60"/>
      <c r="E375" s="60"/>
      <c r="F375" s="60"/>
      <c r="G375" s="62" t="s">
        <v>920</v>
      </c>
      <c r="H375" s="101">
        <v>288</v>
      </c>
      <c r="I375" s="101">
        <v>3676.61</v>
      </c>
      <c r="J375" s="101">
        <v>0</v>
      </c>
      <c r="K375" s="101">
        <v>3964.61</v>
      </c>
      <c r="L375" s="101"/>
    </row>
    <row r="376" spans="1:12" x14ac:dyDescent="0.3">
      <c r="A376" s="61" t="s">
        <v>921</v>
      </c>
      <c r="B376" s="59" t="s">
        <v>354</v>
      </c>
      <c r="C376" s="60"/>
      <c r="D376" s="60"/>
      <c r="E376" s="60"/>
      <c r="F376" s="60"/>
      <c r="G376" s="62" t="s">
        <v>922</v>
      </c>
      <c r="H376" s="101">
        <v>55773.41</v>
      </c>
      <c r="I376" s="101">
        <v>17605.259999999998</v>
      </c>
      <c r="J376" s="101">
        <v>0</v>
      </c>
      <c r="K376" s="101">
        <v>73378.67</v>
      </c>
      <c r="L376" s="101"/>
    </row>
    <row r="377" spans="1:12" x14ac:dyDescent="0.3">
      <c r="A377" s="61" t="s">
        <v>923</v>
      </c>
      <c r="B377" s="59" t="s">
        <v>354</v>
      </c>
      <c r="C377" s="60"/>
      <c r="D377" s="60"/>
      <c r="E377" s="60"/>
      <c r="F377" s="60"/>
      <c r="G377" s="62" t="s">
        <v>924</v>
      </c>
      <c r="H377" s="101">
        <v>10843.95</v>
      </c>
      <c r="I377" s="101">
        <v>0</v>
      </c>
      <c r="J377" s="101">
        <v>0</v>
      </c>
      <c r="K377" s="101">
        <v>10843.95</v>
      </c>
      <c r="L377" s="101"/>
    </row>
    <row r="378" spans="1:12" x14ac:dyDescent="0.3">
      <c r="A378" s="61" t="s">
        <v>926</v>
      </c>
      <c r="B378" s="59" t="s">
        <v>354</v>
      </c>
      <c r="C378" s="60"/>
      <c r="D378" s="60"/>
      <c r="E378" s="60"/>
      <c r="F378" s="60"/>
      <c r="G378" s="62" t="s">
        <v>927</v>
      </c>
      <c r="H378" s="101">
        <v>11462.95</v>
      </c>
      <c r="I378" s="101">
        <v>0</v>
      </c>
      <c r="J378" s="101">
        <v>0</v>
      </c>
      <c r="K378" s="101">
        <v>11462.95</v>
      </c>
      <c r="L378" s="101"/>
    </row>
    <row r="379" spans="1:12" x14ac:dyDescent="0.3">
      <c r="A379" s="65" t="s">
        <v>354</v>
      </c>
      <c r="B379" s="59" t="s">
        <v>354</v>
      </c>
      <c r="C379" s="60"/>
      <c r="D379" s="60"/>
      <c r="E379" s="60"/>
      <c r="F379" s="60"/>
      <c r="G379" s="66" t="s">
        <v>354</v>
      </c>
      <c r="H379" s="102"/>
      <c r="I379" s="102"/>
      <c r="J379" s="102"/>
      <c r="K379" s="102"/>
      <c r="L379" s="102"/>
    </row>
    <row r="380" spans="1:12" x14ac:dyDescent="0.3">
      <c r="A380" s="54" t="s">
        <v>928</v>
      </c>
      <c r="B380" s="59" t="s">
        <v>354</v>
      </c>
      <c r="C380" s="60"/>
      <c r="D380" s="60"/>
      <c r="E380" s="60"/>
      <c r="F380" s="55" t="s">
        <v>929</v>
      </c>
      <c r="G380" s="56"/>
      <c r="H380" s="100">
        <v>27080</v>
      </c>
      <c r="I380" s="100">
        <v>0</v>
      </c>
      <c r="J380" s="100">
        <v>0</v>
      </c>
      <c r="K380" s="100">
        <v>27080</v>
      </c>
      <c r="L380" s="100">
        <f t="shared" ref="L380" si="19">I380-J380</f>
        <v>0</v>
      </c>
    </row>
    <row r="381" spans="1:12" x14ac:dyDescent="0.3">
      <c r="A381" s="61" t="s">
        <v>930</v>
      </c>
      <c r="B381" s="59" t="s">
        <v>354</v>
      </c>
      <c r="C381" s="60"/>
      <c r="D381" s="60"/>
      <c r="E381" s="60"/>
      <c r="F381" s="60"/>
      <c r="G381" s="62" t="s">
        <v>931</v>
      </c>
      <c r="H381" s="101">
        <v>27080</v>
      </c>
      <c r="I381" s="101">
        <v>0</v>
      </c>
      <c r="J381" s="101">
        <v>0</v>
      </c>
      <c r="K381" s="101">
        <v>27080</v>
      </c>
      <c r="L381" s="101"/>
    </row>
    <row r="382" spans="1:12" x14ac:dyDescent="0.3">
      <c r="A382" s="65" t="s">
        <v>354</v>
      </c>
      <c r="B382" s="59" t="s">
        <v>354</v>
      </c>
      <c r="C382" s="60"/>
      <c r="D382" s="60"/>
      <c r="E382" s="60"/>
      <c r="F382" s="60"/>
      <c r="G382" s="66" t="s">
        <v>354</v>
      </c>
      <c r="H382" s="102"/>
      <c r="I382" s="102"/>
      <c r="J382" s="102"/>
      <c r="K382" s="102"/>
      <c r="L382" s="102"/>
    </row>
    <row r="383" spans="1:12" x14ac:dyDescent="0.3">
      <c r="A383" s="54" t="s">
        <v>936</v>
      </c>
      <c r="B383" s="58" t="s">
        <v>354</v>
      </c>
      <c r="C383" s="55" t="s">
        <v>937</v>
      </c>
      <c r="D383" s="56"/>
      <c r="E383" s="56"/>
      <c r="F383" s="56"/>
      <c r="G383" s="56"/>
      <c r="H383" s="100">
        <v>724983.49</v>
      </c>
      <c r="I383" s="100">
        <v>150009.75</v>
      </c>
      <c r="J383" s="100">
        <v>0</v>
      </c>
      <c r="K383" s="100">
        <v>874993.24</v>
      </c>
      <c r="L383" s="100"/>
    </row>
    <row r="384" spans="1:12" x14ac:dyDescent="0.3">
      <c r="A384" s="54" t="s">
        <v>938</v>
      </c>
      <c r="B384" s="59" t="s">
        <v>354</v>
      </c>
      <c r="C384" s="60"/>
      <c r="D384" s="55" t="s">
        <v>937</v>
      </c>
      <c r="E384" s="56"/>
      <c r="F384" s="56"/>
      <c r="G384" s="56"/>
      <c r="H384" s="100">
        <v>724983.49</v>
      </c>
      <c r="I384" s="100">
        <v>150009.75</v>
      </c>
      <c r="J384" s="100">
        <v>0</v>
      </c>
      <c r="K384" s="100">
        <v>874993.24</v>
      </c>
      <c r="L384" s="100"/>
    </row>
    <row r="385" spans="1:12" x14ac:dyDescent="0.3">
      <c r="A385" s="54" t="s">
        <v>939</v>
      </c>
      <c r="B385" s="59" t="s">
        <v>354</v>
      </c>
      <c r="C385" s="60"/>
      <c r="D385" s="60"/>
      <c r="E385" s="55" t="s">
        <v>937</v>
      </c>
      <c r="F385" s="56"/>
      <c r="G385" s="56"/>
      <c r="H385" s="100">
        <v>724983.49</v>
      </c>
      <c r="I385" s="100">
        <v>150009.75</v>
      </c>
      <c r="J385" s="100">
        <v>0</v>
      </c>
      <c r="K385" s="100">
        <v>874993.24</v>
      </c>
      <c r="L385" s="100"/>
    </row>
    <row r="386" spans="1:12" x14ac:dyDescent="0.3">
      <c r="A386" s="54" t="s">
        <v>940</v>
      </c>
      <c r="B386" s="59" t="s">
        <v>354</v>
      </c>
      <c r="C386" s="60"/>
      <c r="D386" s="60"/>
      <c r="E386" s="60"/>
      <c r="F386" s="55" t="s">
        <v>937</v>
      </c>
      <c r="G386" s="56"/>
      <c r="H386" s="100">
        <v>724983.49</v>
      </c>
      <c r="I386" s="100">
        <v>150009.75</v>
      </c>
      <c r="J386" s="100">
        <v>0</v>
      </c>
      <c r="K386" s="100">
        <v>874993.24</v>
      </c>
      <c r="L386" s="100"/>
    </row>
    <row r="387" spans="1:12" x14ac:dyDescent="0.3">
      <c r="A387" s="61" t="s">
        <v>941</v>
      </c>
      <c r="B387" s="59" t="s">
        <v>354</v>
      </c>
      <c r="C387" s="60"/>
      <c r="D387" s="60"/>
      <c r="E387" s="60"/>
      <c r="F387" s="60"/>
      <c r="G387" s="62" t="s">
        <v>942</v>
      </c>
      <c r="H387" s="101">
        <v>720977.37</v>
      </c>
      <c r="I387" s="101">
        <v>149213.82999999999</v>
      </c>
      <c r="J387" s="101">
        <v>0</v>
      </c>
      <c r="K387" s="101">
        <v>870191.2</v>
      </c>
      <c r="L387" s="101">
        <f t="shared" ref="L387:L388" si="20">I387-J387</f>
        <v>149213.82999999999</v>
      </c>
    </row>
    <row r="388" spans="1:12" x14ac:dyDescent="0.3">
      <c r="A388" s="61" t="s">
        <v>943</v>
      </c>
      <c r="B388" s="59" t="s">
        <v>354</v>
      </c>
      <c r="C388" s="60"/>
      <c r="D388" s="60"/>
      <c r="E388" s="60"/>
      <c r="F388" s="60"/>
      <c r="G388" s="62" t="s">
        <v>944</v>
      </c>
      <c r="H388" s="101">
        <v>4006.12</v>
      </c>
      <c r="I388" s="101">
        <v>795.92</v>
      </c>
      <c r="J388" s="101">
        <v>0</v>
      </c>
      <c r="K388" s="101">
        <v>4802.04</v>
      </c>
      <c r="L388" s="101">
        <f t="shared" si="20"/>
        <v>795.92</v>
      </c>
    </row>
    <row r="389" spans="1:12" x14ac:dyDescent="0.3">
      <c r="A389" s="65" t="s">
        <v>354</v>
      </c>
      <c r="B389" s="59" t="s">
        <v>354</v>
      </c>
      <c r="C389" s="60"/>
      <c r="D389" s="60"/>
      <c r="E389" s="60"/>
      <c r="F389" s="60"/>
      <c r="G389" s="66" t="s">
        <v>354</v>
      </c>
      <c r="H389" s="102"/>
      <c r="I389" s="102"/>
      <c r="J389" s="102"/>
      <c r="K389" s="102"/>
      <c r="L389" s="102"/>
    </row>
    <row r="390" spans="1:12" x14ac:dyDescent="0.3">
      <c r="A390" s="54" t="s">
        <v>945</v>
      </c>
      <c r="B390" s="58" t="s">
        <v>354</v>
      </c>
      <c r="C390" s="55" t="s">
        <v>946</v>
      </c>
      <c r="D390" s="56"/>
      <c r="E390" s="56"/>
      <c r="F390" s="56"/>
      <c r="G390" s="56"/>
      <c r="H390" s="100">
        <v>10171.5</v>
      </c>
      <c r="I390" s="100">
        <v>2064.91</v>
      </c>
      <c r="J390" s="100">
        <v>0</v>
      </c>
      <c r="K390" s="100">
        <v>12236.41</v>
      </c>
      <c r="L390" s="100"/>
    </row>
    <row r="391" spans="1:12" x14ac:dyDescent="0.3">
      <c r="A391" s="54" t="s">
        <v>947</v>
      </c>
      <c r="B391" s="59" t="s">
        <v>354</v>
      </c>
      <c r="C391" s="60"/>
      <c r="D391" s="55" t="s">
        <v>946</v>
      </c>
      <c r="E391" s="56"/>
      <c r="F391" s="56"/>
      <c r="G391" s="56"/>
      <c r="H391" s="100">
        <v>10171.5</v>
      </c>
      <c r="I391" s="100">
        <v>2064.91</v>
      </c>
      <c r="J391" s="100">
        <v>0</v>
      </c>
      <c r="K391" s="100">
        <v>12236.41</v>
      </c>
      <c r="L391" s="100"/>
    </row>
    <row r="392" spans="1:12" x14ac:dyDescent="0.3">
      <c r="A392" s="54" t="s">
        <v>948</v>
      </c>
      <c r="B392" s="59" t="s">
        <v>354</v>
      </c>
      <c r="C392" s="60"/>
      <c r="D392" s="60"/>
      <c r="E392" s="55" t="s">
        <v>946</v>
      </c>
      <c r="F392" s="56"/>
      <c r="G392" s="56"/>
      <c r="H392" s="100">
        <v>10171.5</v>
      </c>
      <c r="I392" s="100">
        <v>2064.91</v>
      </c>
      <c r="J392" s="100">
        <v>0</v>
      </c>
      <c r="K392" s="100">
        <v>12236.41</v>
      </c>
      <c r="L392" s="100"/>
    </row>
    <row r="393" spans="1:12" x14ac:dyDescent="0.3">
      <c r="A393" s="54" t="s">
        <v>949</v>
      </c>
      <c r="B393" s="59" t="s">
        <v>354</v>
      </c>
      <c r="C393" s="60"/>
      <c r="D393" s="60"/>
      <c r="E393" s="60"/>
      <c r="F393" s="55" t="s">
        <v>946</v>
      </c>
      <c r="G393" s="56"/>
      <c r="H393" s="100">
        <v>10171.5</v>
      </c>
      <c r="I393" s="100">
        <v>2064.91</v>
      </c>
      <c r="J393" s="100">
        <v>0</v>
      </c>
      <c r="K393" s="100">
        <v>12236.41</v>
      </c>
      <c r="L393" s="100">
        <f t="shared" ref="L393" si="21">I393-J393</f>
        <v>2064.91</v>
      </c>
    </row>
    <row r="394" spans="1:12" x14ac:dyDescent="0.3">
      <c r="A394" s="61" t="s">
        <v>950</v>
      </c>
      <c r="B394" s="59" t="s">
        <v>354</v>
      </c>
      <c r="C394" s="60"/>
      <c r="D394" s="60"/>
      <c r="E394" s="60"/>
      <c r="F394" s="60"/>
      <c r="G394" s="62" t="s">
        <v>580</v>
      </c>
      <c r="H394" s="101">
        <v>9264.9699999999993</v>
      </c>
      <c r="I394" s="101">
        <v>1880.88</v>
      </c>
      <c r="J394" s="101">
        <v>0</v>
      </c>
      <c r="K394" s="101">
        <v>11145.85</v>
      </c>
      <c r="L394" s="101"/>
    </row>
    <row r="395" spans="1:12" x14ac:dyDescent="0.3">
      <c r="A395" s="61" t="s">
        <v>951</v>
      </c>
      <c r="B395" s="59" t="s">
        <v>354</v>
      </c>
      <c r="C395" s="60"/>
      <c r="D395" s="60"/>
      <c r="E395" s="60"/>
      <c r="F395" s="60"/>
      <c r="G395" s="62" t="s">
        <v>578</v>
      </c>
      <c r="H395" s="101">
        <v>906.53</v>
      </c>
      <c r="I395" s="101">
        <v>184.03</v>
      </c>
      <c r="J395" s="101">
        <v>0</v>
      </c>
      <c r="K395" s="101">
        <v>1090.56</v>
      </c>
      <c r="L395" s="101"/>
    </row>
    <row r="396" spans="1:12" x14ac:dyDescent="0.3">
      <c r="A396" s="65" t="s">
        <v>354</v>
      </c>
      <c r="B396" s="59" t="s">
        <v>354</v>
      </c>
      <c r="C396" s="60"/>
      <c r="D396" s="60"/>
      <c r="E396" s="60"/>
      <c r="F396" s="60"/>
      <c r="G396" s="66" t="s">
        <v>354</v>
      </c>
      <c r="H396" s="102"/>
      <c r="I396" s="102"/>
      <c r="J396" s="102"/>
      <c r="K396" s="102"/>
      <c r="L396" s="102"/>
    </row>
    <row r="397" spans="1:12" x14ac:dyDescent="0.3">
      <c r="A397" s="54" t="s">
        <v>952</v>
      </c>
      <c r="B397" s="58" t="s">
        <v>354</v>
      </c>
      <c r="C397" s="55" t="s">
        <v>953</v>
      </c>
      <c r="D397" s="56"/>
      <c r="E397" s="56"/>
      <c r="F397" s="56"/>
      <c r="G397" s="56"/>
      <c r="H397" s="100">
        <v>1117.1199999999999</v>
      </c>
      <c r="I397" s="100">
        <v>9956.07</v>
      </c>
      <c r="J397" s="100">
        <v>9845.7099999999991</v>
      </c>
      <c r="K397" s="100">
        <v>1227.48</v>
      </c>
      <c r="L397" s="100"/>
    </row>
    <row r="398" spans="1:12" x14ac:dyDescent="0.3">
      <c r="A398" s="54" t="s">
        <v>954</v>
      </c>
      <c r="B398" s="59" t="s">
        <v>354</v>
      </c>
      <c r="C398" s="60"/>
      <c r="D398" s="55" t="s">
        <v>953</v>
      </c>
      <c r="E398" s="56"/>
      <c r="F398" s="56"/>
      <c r="G398" s="56"/>
      <c r="H398" s="100">
        <v>1117.1199999999999</v>
      </c>
      <c r="I398" s="100">
        <v>9956.07</v>
      </c>
      <c r="J398" s="100">
        <v>9845.7099999999991</v>
      </c>
      <c r="K398" s="100">
        <v>1227.48</v>
      </c>
      <c r="L398" s="100"/>
    </row>
    <row r="399" spans="1:12" x14ac:dyDescent="0.3">
      <c r="A399" s="54" t="s">
        <v>955</v>
      </c>
      <c r="B399" s="59" t="s">
        <v>354</v>
      </c>
      <c r="C399" s="60"/>
      <c r="D399" s="60"/>
      <c r="E399" s="55" t="s">
        <v>953</v>
      </c>
      <c r="F399" s="56"/>
      <c r="G399" s="56"/>
      <c r="H399" s="100">
        <v>1117.1199999999999</v>
      </c>
      <c r="I399" s="100">
        <v>9956.07</v>
      </c>
      <c r="J399" s="100">
        <v>9845.7099999999991</v>
      </c>
      <c r="K399" s="100">
        <v>1227.48</v>
      </c>
      <c r="L399" s="100"/>
    </row>
    <row r="400" spans="1:12" x14ac:dyDescent="0.3">
      <c r="A400" s="54" t="s">
        <v>956</v>
      </c>
      <c r="B400" s="59" t="s">
        <v>354</v>
      </c>
      <c r="C400" s="60"/>
      <c r="D400" s="60"/>
      <c r="E400" s="60"/>
      <c r="F400" s="55" t="s">
        <v>953</v>
      </c>
      <c r="G400" s="56"/>
      <c r="H400" s="100">
        <v>1117.1199999999999</v>
      </c>
      <c r="I400" s="100">
        <v>9956.07</v>
      </c>
      <c r="J400" s="100">
        <v>9845.7099999999991</v>
      </c>
      <c r="K400" s="100">
        <v>1227.48</v>
      </c>
      <c r="L400" s="100">
        <f t="shared" ref="L400" si="22">I400-J400</f>
        <v>110.36000000000058</v>
      </c>
    </row>
    <row r="401" spans="1:12" x14ac:dyDescent="0.3">
      <c r="A401" s="61" t="s">
        <v>957</v>
      </c>
      <c r="B401" s="59" t="s">
        <v>354</v>
      </c>
      <c r="C401" s="60"/>
      <c r="D401" s="60"/>
      <c r="E401" s="60"/>
      <c r="F401" s="60"/>
      <c r="G401" s="62" t="s">
        <v>953</v>
      </c>
      <c r="H401" s="101">
        <v>1117.1199999999999</v>
      </c>
      <c r="I401" s="101">
        <v>9956.07</v>
      </c>
      <c r="J401" s="101">
        <v>9845.7099999999991</v>
      </c>
      <c r="K401" s="101">
        <v>1227.48</v>
      </c>
      <c r="L401" s="101"/>
    </row>
    <row r="402" spans="1:12" x14ac:dyDescent="0.3">
      <c r="A402" s="65" t="s">
        <v>354</v>
      </c>
      <c r="B402" s="59" t="s">
        <v>354</v>
      </c>
      <c r="C402" s="60"/>
      <c r="D402" s="60"/>
      <c r="E402" s="60"/>
      <c r="F402" s="60"/>
      <c r="G402" s="66" t="s">
        <v>354</v>
      </c>
      <c r="H402" s="102"/>
      <c r="I402" s="102"/>
      <c r="J402" s="102"/>
      <c r="K402" s="102"/>
      <c r="L402" s="102"/>
    </row>
    <row r="403" spans="1:12" x14ac:dyDescent="0.3">
      <c r="A403" s="54" t="s">
        <v>958</v>
      </c>
      <c r="B403" s="58" t="s">
        <v>354</v>
      </c>
      <c r="C403" s="55" t="s">
        <v>959</v>
      </c>
      <c r="D403" s="56"/>
      <c r="E403" s="56"/>
      <c r="F403" s="56"/>
      <c r="G403" s="56"/>
      <c r="H403" s="100">
        <v>210358.72</v>
      </c>
      <c r="I403" s="100">
        <v>24229.89</v>
      </c>
      <c r="J403" s="100">
        <v>0</v>
      </c>
      <c r="K403" s="100">
        <v>234588.61</v>
      </c>
      <c r="L403" s="100"/>
    </row>
    <row r="404" spans="1:12" x14ac:dyDescent="0.3">
      <c r="A404" s="54" t="s">
        <v>960</v>
      </c>
      <c r="B404" s="59" t="s">
        <v>354</v>
      </c>
      <c r="C404" s="60"/>
      <c r="D404" s="55" t="s">
        <v>959</v>
      </c>
      <c r="E404" s="56"/>
      <c r="F404" s="56"/>
      <c r="G404" s="56"/>
      <c r="H404" s="100">
        <v>210358.72</v>
      </c>
      <c r="I404" s="100">
        <v>24229.89</v>
      </c>
      <c r="J404" s="100">
        <v>0</v>
      </c>
      <c r="K404" s="100">
        <v>234588.61</v>
      </c>
      <c r="L404" s="100"/>
    </row>
    <row r="405" spans="1:12" x14ac:dyDescent="0.3">
      <c r="A405" s="54" t="s">
        <v>961</v>
      </c>
      <c r="B405" s="59" t="s">
        <v>354</v>
      </c>
      <c r="C405" s="60"/>
      <c r="D405" s="60"/>
      <c r="E405" s="55" t="s">
        <v>959</v>
      </c>
      <c r="F405" s="56"/>
      <c r="G405" s="56"/>
      <c r="H405" s="100">
        <v>210358.72</v>
      </c>
      <c r="I405" s="100">
        <v>24229.89</v>
      </c>
      <c r="J405" s="100">
        <v>0</v>
      </c>
      <c r="K405" s="100">
        <v>234588.61</v>
      </c>
      <c r="L405" s="100"/>
    </row>
    <row r="406" spans="1:12" x14ac:dyDescent="0.3">
      <c r="A406" s="54" t="s">
        <v>962</v>
      </c>
      <c r="B406" s="59" t="s">
        <v>354</v>
      </c>
      <c r="C406" s="60"/>
      <c r="D406" s="60"/>
      <c r="E406" s="60"/>
      <c r="F406" s="55" t="s">
        <v>959</v>
      </c>
      <c r="G406" s="56"/>
      <c r="H406" s="100">
        <v>210358.72</v>
      </c>
      <c r="I406" s="100">
        <v>24229.89</v>
      </c>
      <c r="J406" s="100">
        <v>0</v>
      </c>
      <c r="K406" s="100">
        <v>234588.61</v>
      </c>
      <c r="L406" s="100">
        <f t="shared" ref="L406" si="23">I406-J406</f>
        <v>24229.89</v>
      </c>
    </row>
    <row r="407" spans="1:12" x14ac:dyDescent="0.3">
      <c r="A407" s="61" t="s">
        <v>963</v>
      </c>
      <c r="B407" s="59" t="s">
        <v>354</v>
      </c>
      <c r="C407" s="60"/>
      <c r="D407" s="60"/>
      <c r="E407" s="60"/>
      <c r="F407" s="60"/>
      <c r="G407" s="62" t="s">
        <v>964</v>
      </c>
      <c r="H407" s="101">
        <v>2017.74</v>
      </c>
      <c r="I407" s="101">
        <v>3027.89</v>
      </c>
      <c r="J407" s="101">
        <v>0</v>
      </c>
      <c r="K407" s="101">
        <v>5045.63</v>
      </c>
      <c r="L407" s="64"/>
    </row>
    <row r="408" spans="1:12" x14ac:dyDescent="0.3">
      <c r="A408" s="62" t="s">
        <v>965</v>
      </c>
      <c r="B408" s="59" t="s">
        <v>354</v>
      </c>
      <c r="C408" s="60"/>
      <c r="D408" s="60"/>
      <c r="E408" s="60"/>
      <c r="F408" s="60"/>
      <c r="G408" s="62" t="s">
        <v>966</v>
      </c>
      <c r="H408" s="101">
        <v>200185.78</v>
      </c>
      <c r="I408" s="101">
        <v>21202</v>
      </c>
      <c r="J408" s="101">
        <v>0</v>
      </c>
      <c r="K408" s="101">
        <v>221387.78</v>
      </c>
      <c r="L408" s="64"/>
    </row>
    <row r="409" spans="1:12" x14ac:dyDescent="0.3">
      <c r="A409" s="61" t="s">
        <v>967</v>
      </c>
      <c r="B409" s="59" t="s">
        <v>354</v>
      </c>
      <c r="C409" s="60"/>
      <c r="D409" s="60"/>
      <c r="E409" s="60"/>
      <c r="F409" s="60"/>
      <c r="G409" s="62" t="s">
        <v>968</v>
      </c>
      <c r="H409" s="101">
        <v>8155.2</v>
      </c>
      <c r="I409" s="101">
        <v>0</v>
      </c>
      <c r="J409" s="101">
        <v>0</v>
      </c>
      <c r="K409" s="101">
        <v>8155.2</v>
      </c>
      <c r="L409" s="64"/>
    </row>
    <row r="410" spans="1:12" x14ac:dyDescent="0.3">
      <c r="A410" s="66" t="s">
        <v>354</v>
      </c>
      <c r="B410" s="59" t="s">
        <v>354</v>
      </c>
      <c r="C410" s="60"/>
      <c r="D410" s="60"/>
      <c r="E410" s="60"/>
      <c r="F410" s="60"/>
      <c r="G410" s="66" t="s">
        <v>354</v>
      </c>
      <c r="H410" s="102"/>
      <c r="I410" s="102"/>
      <c r="J410" s="102"/>
      <c r="K410" s="102"/>
      <c r="L410" s="68"/>
    </row>
    <row r="411" spans="1:12" x14ac:dyDescent="0.3">
      <c r="A411" s="54" t="s">
        <v>74</v>
      </c>
      <c r="B411" s="55" t="s">
        <v>969</v>
      </c>
      <c r="C411" s="56"/>
      <c r="D411" s="56"/>
      <c r="E411" s="56"/>
      <c r="F411" s="56"/>
      <c r="G411" s="56"/>
      <c r="H411" s="100">
        <v>18004782.57</v>
      </c>
      <c r="I411" s="100">
        <v>0</v>
      </c>
      <c r="J411" s="100">
        <v>5351467.16</v>
      </c>
      <c r="K411" s="100">
        <v>23356249.73</v>
      </c>
      <c r="L411" s="57"/>
    </row>
    <row r="412" spans="1:12" x14ac:dyDescent="0.3">
      <c r="A412" s="54" t="s">
        <v>970</v>
      </c>
      <c r="B412" s="58" t="s">
        <v>354</v>
      </c>
      <c r="C412" s="55" t="s">
        <v>969</v>
      </c>
      <c r="D412" s="56"/>
      <c r="E412" s="56"/>
      <c r="F412" s="56"/>
      <c r="G412" s="56"/>
      <c r="H412" s="100">
        <v>18004782.57</v>
      </c>
      <c r="I412" s="100">
        <v>0</v>
      </c>
      <c r="J412" s="100">
        <v>5351467.16</v>
      </c>
      <c r="K412" s="100">
        <v>23356249.73</v>
      </c>
      <c r="L412" s="57"/>
    </row>
    <row r="413" spans="1:12" x14ac:dyDescent="0.3">
      <c r="A413" s="54" t="s">
        <v>971</v>
      </c>
      <c r="B413" s="59" t="s">
        <v>354</v>
      </c>
      <c r="C413" s="60"/>
      <c r="D413" s="55" t="s">
        <v>969</v>
      </c>
      <c r="E413" s="56"/>
      <c r="F413" s="56"/>
      <c r="G413" s="56"/>
      <c r="H413" s="100">
        <v>18004782.57</v>
      </c>
      <c r="I413" s="100">
        <v>0</v>
      </c>
      <c r="J413" s="100">
        <v>5351467.16</v>
      </c>
      <c r="K413" s="100">
        <v>23356249.73</v>
      </c>
      <c r="L413" s="57"/>
    </row>
    <row r="414" spans="1:12" x14ac:dyDescent="0.3">
      <c r="A414" s="54" t="s">
        <v>972</v>
      </c>
      <c r="B414" s="59" t="s">
        <v>354</v>
      </c>
      <c r="C414" s="60"/>
      <c r="D414" s="60"/>
      <c r="E414" s="55" t="s">
        <v>973</v>
      </c>
      <c r="F414" s="56"/>
      <c r="G414" s="56"/>
      <c r="H414" s="100">
        <v>17109178.989999998</v>
      </c>
      <c r="I414" s="100">
        <v>0</v>
      </c>
      <c r="J414" s="100">
        <v>5100818.05</v>
      </c>
      <c r="K414" s="100">
        <v>22209997.039999999</v>
      </c>
      <c r="L414" s="57"/>
    </row>
    <row r="415" spans="1:12" x14ac:dyDescent="0.3">
      <c r="A415" s="54" t="s">
        <v>974</v>
      </c>
      <c r="B415" s="59" t="s">
        <v>354</v>
      </c>
      <c r="C415" s="60"/>
      <c r="D415" s="60"/>
      <c r="E415" s="60"/>
      <c r="F415" s="55" t="s">
        <v>973</v>
      </c>
      <c r="G415" s="56"/>
      <c r="H415" s="100">
        <v>17109178.989999998</v>
      </c>
      <c r="I415" s="100">
        <v>0</v>
      </c>
      <c r="J415" s="100">
        <v>5100818.05</v>
      </c>
      <c r="K415" s="100">
        <v>22209997.039999999</v>
      </c>
      <c r="L415" s="57"/>
    </row>
    <row r="416" spans="1:12" x14ac:dyDescent="0.3">
      <c r="A416" s="62" t="s">
        <v>975</v>
      </c>
      <c r="B416" s="59" t="s">
        <v>354</v>
      </c>
      <c r="C416" s="60"/>
      <c r="D416" s="60"/>
      <c r="E416" s="60"/>
      <c r="F416" s="60"/>
      <c r="G416" s="62" t="s">
        <v>976</v>
      </c>
      <c r="H416" s="101">
        <v>17109178.989999998</v>
      </c>
      <c r="I416" s="101">
        <v>0</v>
      </c>
      <c r="J416" s="101">
        <v>5100818.05</v>
      </c>
      <c r="K416" s="101">
        <v>22209997.039999999</v>
      </c>
      <c r="L416" s="64"/>
    </row>
    <row r="417" spans="1:12" x14ac:dyDescent="0.3">
      <c r="A417" s="66" t="s">
        <v>354</v>
      </c>
      <c r="B417" s="59" t="s">
        <v>354</v>
      </c>
      <c r="C417" s="60"/>
      <c r="D417" s="60"/>
      <c r="E417" s="60"/>
      <c r="F417" s="60"/>
      <c r="G417" s="66" t="s">
        <v>354</v>
      </c>
      <c r="H417" s="102"/>
      <c r="I417" s="102"/>
      <c r="J417" s="102"/>
      <c r="K417" s="102"/>
      <c r="L417" s="68"/>
    </row>
    <row r="418" spans="1:12" x14ac:dyDescent="0.3">
      <c r="A418" s="54" t="s">
        <v>977</v>
      </c>
      <c r="B418" s="59" t="s">
        <v>354</v>
      </c>
      <c r="C418" s="60"/>
      <c r="D418" s="60"/>
      <c r="E418" s="55" t="s">
        <v>978</v>
      </c>
      <c r="F418" s="56"/>
      <c r="G418" s="56"/>
      <c r="H418" s="100">
        <v>250010.9</v>
      </c>
      <c r="I418" s="100">
        <v>0</v>
      </c>
      <c r="J418" s="100">
        <v>21514.01</v>
      </c>
      <c r="K418" s="100">
        <v>271524.90999999997</v>
      </c>
      <c r="L418" s="57"/>
    </row>
    <row r="419" spans="1:12" x14ac:dyDescent="0.3">
      <c r="A419" s="54" t="s">
        <v>979</v>
      </c>
      <c r="B419" s="59" t="s">
        <v>354</v>
      </c>
      <c r="C419" s="60"/>
      <c r="D419" s="60"/>
      <c r="E419" s="60"/>
      <c r="F419" s="55" t="s">
        <v>980</v>
      </c>
      <c r="G419" s="56"/>
      <c r="H419" s="100">
        <v>40099.440000000002</v>
      </c>
      <c r="I419" s="100">
        <v>0</v>
      </c>
      <c r="J419" s="100">
        <v>0</v>
      </c>
      <c r="K419" s="100">
        <v>40099.440000000002</v>
      </c>
      <c r="L419" s="57"/>
    </row>
    <row r="420" spans="1:12" x14ac:dyDescent="0.3">
      <c r="A420" s="61" t="s">
        <v>981</v>
      </c>
      <c r="B420" s="59" t="s">
        <v>354</v>
      </c>
      <c r="C420" s="60"/>
      <c r="D420" s="60"/>
      <c r="E420" s="60"/>
      <c r="F420" s="60"/>
      <c r="G420" s="62" t="s">
        <v>982</v>
      </c>
      <c r="H420" s="101">
        <v>40099.440000000002</v>
      </c>
      <c r="I420" s="101">
        <v>0</v>
      </c>
      <c r="J420" s="101">
        <v>0</v>
      </c>
      <c r="K420" s="101">
        <v>40099.440000000002</v>
      </c>
      <c r="L420" s="64"/>
    </row>
    <row r="421" spans="1:12" x14ac:dyDescent="0.3">
      <c r="A421" s="66" t="s">
        <v>354</v>
      </c>
      <c r="B421" s="59" t="s">
        <v>354</v>
      </c>
      <c r="C421" s="60"/>
      <c r="D421" s="60"/>
      <c r="E421" s="60"/>
      <c r="F421" s="60"/>
      <c r="G421" s="66" t="s">
        <v>354</v>
      </c>
      <c r="H421" s="102"/>
      <c r="I421" s="102"/>
      <c r="J421" s="102"/>
      <c r="K421" s="102"/>
      <c r="L421" s="68"/>
    </row>
    <row r="422" spans="1:12" x14ac:dyDescent="0.3">
      <c r="A422" s="54" t="s">
        <v>983</v>
      </c>
      <c r="B422" s="59" t="s">
        <v>354</v>
      </c>
      <c r="C422" s="60"/>
      <c r="D422" s="60"/>
      <c r="E422" s="60"/>
      <c r="F422" s="55" t="s">
        <v>984</v>
      </c>
      <c r="G422" s="56"/>
      <c r="H422" s="100">
        <v>209911.46</v>
      </c>
      <c r="I422" s="100">
        <v>0</v>
      </c>
      <c r="J422" s="100">
        <v>21514.01</v>
      </c>
      <c r="K422" s="100">
        <v>231425.47</v>
      </c>
      <c r="L422" s="57"/>
    </row>
    <row r="423" spans="1:12" x14ac:dyDescent="0.3">
      <c r="A423" s="61" t="s">
        <v>985</v>
      </c>
      <c r="B423" s="59" t="s">
        <v>354</v>
      </c>
      <c r="C423" s="60"/>
      <c r="D423" s="60"/>
      <c r="E423" s="60"/>
      <c r="F423" s="60"/>
      <c r="G423" s="62" t="s">
        <v>986</v>
      </c>
      <c r="H423" s="101">
        <v>209911.46</v>
      </c>
      <c r="I423" s="101">
        <v>0</v>
      </c>
      <c r="J423" s="101">
        <v>21514.01</v>
      </c>
      <c r="K423" s="101">
        <v>231425.47</v>
      </c>
      <c r="L423" s="64"/>
    </row>
    <row r="424" spans="1:12" x14ac:dyDescent="0.3">
      <c r="A424" s="65" t="s">
        <v>354</v>
      </c>
      <c r="B424" s="59" t="s">
        <v>354</v>
      </c>
      <c r="C424" s="60"/>
      <c r="D424" s="60"/>
      <c r="E424" s="60"/>
      <c r="F424" s="60"/>
      <c r="G424" s="66" t="s">
        <v>354</v>
      </c>
      <c r="H424" s="102"/>
      <c r="I424" s="102"/>
      <c r="J424" s="102"/>
      <c r="K424" s="102"/>
      <c r="L424" s="68"/>
    </row>
    <row r="425" spans="1:12" x14ac:dyDescent="0.3">
      <c r="A425" s="54" t="s">
        <v>987</v>
      </c>
      <c r="B425" s="59" t="s">
        <v>354</v>
      </c>
      <c r="C425" s="60"/>
      <c r="D425" s="60"/>
      <c r="E425" s="55" t="s">
        <v>988</v>
      </c>
      <c r="F425" s="56"/>
      <c r="G425" s="56"/>
      <c r="H425" s="100">
        <v>641615.89</v>
      </c>
      <c r="I425" s="100">
        <v>0</v>
      </c>
      <c r="J425" s="100">
        <v>226107.21</v>
      </c>
      <c r="K425" s="100">
        <v>867723.1</v>
      </c>
      <c r="L425" s="57"/>
    </row>
    <row r="426" spans="1:12" x14ac:dyDescent="0.3">
      <c r="A426" s="54" t="s">
        <v>989</v>
      </c>
      <c r="B426" s="59" t="s">
        <v>354</v>
      </c>
      <c r="C426" s="60"/>
      <c r="D426" s="60"/>
      <c r="E426" s="60"/>
      <c r="F426" s="55" t="s">
        <v>988</v>
      </c>
      <c r="G426" s="56"/>
      <c r="H426" s="100">
        <v>641615.89</v>
      </c>
      <c r="I426" s="100">
        <v>0</v>
      </c>
      <c r="J426" s="100">
        <v>226107.21</v>
      </c>
      <c r="K426" s="100">
        <v>867723.1</v>
      </c>
      <c r="L426" s="57"/>
    </row>
    <row r="427" spans="1:12" x14ac:dyDescent="0.3">
      <c r="A427" s="61" t="s">
        <v>990</v>
      </c>
      <c r="B427" s="59" t="s">
        <v>354</v>
      </c>
      <c r="C427" s="60"/>
      <c r="D427" s="60"/>
      <c r="E427" s="60"/>
      <c r="F427" s="60"/>
      <c r="G427" s="62" t="s">
        <v>991</v>
      </c>
      <c r="H427" s="101">
        <v>641525.82999999996</v>
      </c>
      <c r="I427" s="101">
        <v>0</v>
      </c>
      <c r="J427" s="101">
        <v>226107.11</v>
      </c>
      <c r="K427" s="101">
        <v>867632.94</v>
      </c>
      <c r="L427" s="64"/>
    </row>
    <row r="428" spans="1:12" x14ac:dyDescent="0.3">
      <c r="A428" s="61" t="s">
        <v>992</v>
      </c>
      <c r="B428" s="59" t="s">
        <v>354</v>
      </c>
      <c r="C428" s="60"/>
      <c r="D428" s="60"/>
      <c r="E428" s="60"/>
      <c r="F428" s="60"/>
      <c r="G428" s="62" t="s">
        <v>993</v>
      </c>
      <c r="H428" s="101">
        <v>90.06</v>
      </c>
      <c r="I428" s="101">
        <v>0</v>
      </c>
      <c r="J428" s="101">
        <v>0.1</v>
      </c>
      <c r="K428" s="101">
        <v>90.16</v>
      </c>
      <c r="L428" s="64"/>
    </row>
    <row r="429" spans="1:12" x14ac:dyDescent="0.3">
      <c r="A429" s="65" t="s">
        <v>354</v>
      </c>
      <c r="B429" s="59" t="s">
        <v>354</v>
      </c>
      <c r="C429" s="60"/>
      <c r="D429" s="60"/>
      <c r="E429" s="60"/>
      <c r="F429" s="60"/>
      <c r="G429" s="66" t="s">
        <v>354</v>
      </c>
      <c r="H429" s="102"/>
      <c r="I429" s="102"/>
      <c r="J429" s="102"/>
      <c r="K429" s="102"/>
      <c r="L429" s="68"/>
    </row>
    <row r="430" spans="1:12" x14ac:dyDescent="0.3">
      <c r="A430" s="54" t="s">
        <v>994</v>
      </c>
      <c r="B430" s="59" t="s">
        <v>354</v>
      </c>
      <c r="C430" s="60"/>
      <c r="D430" s="60"/>
      <c r="E430" s="55" t="s">
        <v>995</v>
      </c>
      <c r="F430" s="56"/>
      <c r="G430" s="56"/>
      <c r="H430" s="100">
        <v>1959.05</v>
      </c>
      <c r="I430" s="100">
        <v>0</v>
      </c>
      <c r="J430" s="100">
        <v>0</v>
      </c>
      <c r="K430" s="100">
        <v>1959.05</v>
      </c>
      <c r="L430" s="57"/>
    </row>
    <row r="431" spans="1:12" x14ac:dyDescent="0.3">
      <c r="A431" s="54" t="s">
        <v>996</v>
      </c>
      <c r="B431" s="59" t="s">
        <v>354</v>
      </c>
      <c r="C431" s="60"/>
      <c r="D431" s="60"/>
      <c r="E431" s="60"/>
      <c r="F431" s="55" t="s">
        <v>995</v>
      </c>
      <c r="G431" s="56"/>
      <c r="H431" s="100">
        <v>1959.05</v>
      </c>
      <c r="I431" s="100">
        <v>0</v>
      </c>
      <c r="J431" s="100">
        <v>0</v>
      </c>
      <c r="K431" s="100">
        <v>1959.05</v>
      </c>
      <c r="L431" s="57"/>
    </row>
    <row r="432" spans="1:12" x14ac:dyDescent="0.3">
      <c r="A432" s="61" t="s">
        <v>997</v>
      </c>
      <c r="B432" s="59" t="s">
        <v>354</v>
      </c>
      <c r="C432" s="60"/>
      <c r="D432" s="60"/>
      <c r="E432" s="60"/>
      <c r="F432" s="60"/>
      <c r="G432" s="62" t="s">
        <v>998</v>
      </c>
      <c r="H432" s="101">
        <v>1959.05</v>
      </c>
      <c r="I432" s="101">
        <v>0</v>
      </c>
      <c r="J432" s="101">
        <v>0</v>
      </c>
      <c r="K432" s="101">
        <v>1959.05</v>
      </c>
      <c r="L432" s="64"/>
    </row>
    <row r="433" spans="1:12" x14ac:dyDescent="0.3">
      <c r="A433" s="65" t="s">
        <v>354</v>
      </c>
      <c r="B433" s="59" t="s">
        <v>354</v>
      </c>
      <c r="C433" s="60"/>
      <c r="D433" s="60"/>
      <c r="E433" s="60"/>
      <c r="F433" s="60"/>
      <c r="G433" s="66" t="s">
        <v>354</v>
      </c>
      <c r="H433" s="102"/>
      <c r="I433" s="102"/>
      <c r="J433" s="102"/>
      <c r="K433" s="102"/>
      <c r="L433" s="68"/>
    </row>
    <row r="434" spans="1:12" x14ac:dyDescent="0.3">
      <c r="A434" s="54" t="s">
        <v>1005</v>
      </c>
      <c r="B434" s="59" t="s">
        <v>354</v>
      </c>
      <c r="C434" s="60"/>
      <c r="D434" s="60"/>
      <c r="E434" s="55" t="s">
        <v>959</v>
      </c>
      <c r="F434" s="56"/>
      <c r="G434" s="56"/>
      <c r="H434" s="100">
        <v>2017.74</v>
      </c>
      <c r="I434" s="100">
        <v>0</v>
      </c>
      <c r="J434" s="100">
        <v>3027.89</v>
      </c>
      <c r="K434" s="100">
        <v>5045.63</v>
      </c>
      <c r="L434" s="57"/>
    </row>
    <row r="435" spans="1:12" x14ac:dyDescent="0.3">
      <c r="A435" s="54" t="s">
        <v>1006</v>
      </c>
      <c r="B435" s="59" t="s">
        <v>354</v>
      </c>
      <c r="C435" s="60"/>
      <c r="D435" s="60"/>
      <c r="E435" s="60"/>
      <c r="F435" s="55" t="s">
        <v>959</v>
      </c>
      <c r="G435" s="56"/>
      <c r="H435" s="100">
        <v>2017.74</v>
      </c>
      <c r="I435" s="100">
        <v>0</v>
      </c>
      <c r="J435" s="100">
        <v>3027.89</v>
      </c>
      <c r="K435" s="100">
        <v>5045.63</v>
      </c>
      <c r="L435" s="57"/>
    </row>
    <row r="436" spans="1:12" x14ac:dyDescent="0.3">
      <c r="A436" s="61" t="s">
        <v>1007</v>
      </c>
      <c r="B436" s="59" t="s">
        <v>354</v>
      </c>
      <c r="C436" s="60"/>
      <c r="D436" s="60"/>
      <c r="E436" s="60"/>
      <c r="F436" s="60"/>
      <c r="G436" s="62" t="s">
        <v>964</v>
      </c>
      <c r="H436" s="101">
        <v>2017.74</v>
      </c>
      <c r="I436" s="101">
        <v>0</v>
      </c>
      <c r="J436" s="101">
        <v>3027.89</v>
      </c>
      <c r="K436" s="101">
        <v>5045.63</v>
      </c>
      <c r="L436" s="64"/>
    </row>
  </sheetData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B57E8-E837-4577-8223-526E2874D2AC}">
  <dimension ref="A1:L416"/>
  <sheetViews>
    <sheetView topLeftCell="A343" workbookViewId="0">
      <selection activeCell="L405" sqref="L405"/>
    </sheetView>
  </sheetViews>
  <sheetFormatPr defaultRowHeight="14.4" x14ac:dyDescent="0.3"/>
  <cols>
    <col min="1" max="1" width="16" style="103" bestFit="1" customWidth="1"/>
    <col min="2" max="6" width="1.5546875" style="103" customWidth="1"/>
    <col min="7" max="7" width="51.33203125" style="103" bestFit="1" customWidth="1"/>
    <col min="8" max="11" width="14.44140625" style="104" bestFit="1" customWidth="1"/>
    <col min="12" max="12" width="13.33203125" style="103" bestFit="1" customWidth="1"/>
    <col min="13" max="256" width="9.109375" style="98"/>
    <col min="257" max="257" width="16" style="98" bestFit="1" customWidth="1"/>
    <col min="258" max="262" width="1.5546875" style="98" customWidth="1"/>
    <col min="263" max="263" width="51.33203125" style="98" bestFit="1" customWidth="1"/>
    <col min="264" max="267" width="14.44140625" style="98" bestFit="1" customWidth="1"/>
    <col min="268" max="268" width="13.33203125" style="98" bestFit="1" customWidth="1"/>
    <col min="269" max="512" width="9.109375" style="98"/>
    <col min="513" max="513" width="16" style="98" bestFit="1" customWidth="1"/>
    <col min="514" max="518" width="1.5546875" style="98" customWidth="1"/>
    <col min="519" max="519" width="51.33203125" style="98" bestFit="1" customWidth="1"/>
    <col min="520" max="523" width="14.44140625" style="98" bestFit="1" customWidth="1"/>
    <col min="524" max="524" width="13.33203125" style="98" bestFit="1" customWidth="1"/>
    <col min="525" max="768" width="9.109375" style="98"/>
    <col min="769" max="769" width="16" style="98" bestFit="1" customWidth="1"/>
    <col min="770" max="774" width="1.5546875" style="98" customWidth="1"/>
    <col min="775" max="775" width="51.33203125" style="98" bestFit="1" customWidth="1"/>
    <col min="776" max="779" width="14.44140625" style="98" bestFit="1" customWidth="1"/>
    <col min="780" max="780" width="13.33203125" style="98" bestFit="1" customWidth="1"/>
    <col min="781" max="1024" width="9.109375" style="98"/>
    <col min="1025" max="1025" width="16" style="98" bestFit="1" customWidth="1"/>
    <col min="1026" max="1030" width="1.5546875" style="98" customWidth="1"/>
    <col min="1031" max="1031" width="51.33203125" style="98" bestFit="1" customWidth="1"/>
    <col min="1032" max="1035" width="14.44140625" style="98" bestFit="1" customWidth="1"/>
    <col min="1036" max="1036" width="13.33203125" style="98" bestFit="1" customWidth="1"/>
    <col min="1037" max="1280" width="9.109375" style="98"/>
    <col min="1281" max="1281" width="16" style="98" bestFit="1" customWidth="1"/>
    <col min="1282" max="1286" width="1.5546875" style="98" customWidth="1"/>
    <col min="1287" max="1287" width="51.33203125" style="98" bestFit="1" customWidth="1"/>
    <col min="1288" max="1291" width="14.44140625" style="98" bestFit="1" customWidth="1"/>
    <col min="1292" max="1292" width="13.33203125" style="98" bestFit="1" customWidth="1"/>
    <col min="1293" max="1536" width="9.109375" style="98"/>
    <col min="1537" max="1537" width="16" style="98" bestFit="1" customWidth="1"/>
    <col min="1538" max="1542" width="1.5546875" style="98" customWidth="1"/>
    <col min="1543" max="1543" width="51.33203125" style="98" bestFit="1" customWidth="1"/>
    <col min="1544" max="1547" width="14.44140625" style="98" bestFit="1" customWidth="1"/>
    <col min="1548" max="1548" width="13.33203125" style="98" bestFit="1" customWidth="1"/>
    <col min="1549" max="1792" width="9.109375" style="98"/>
    <col min="1793" max="1793" width="16" style="98" bestFit="1" customWidth="1"/>
    <col min="1794" max="1798" width="1.5546875" style="98" customWidth="1"/>
    <col min="1799" max="1799" width="51.33203125" style="98" bestFit="1" customWidth="1"/>
    <col min="1800" max="1803" width="14.44140625" style="98" bestFit="1" customWidth="1"/>
    <col min="1804" max="1804" width="13.33203125" style="98" bestFit="1" customWidth="1"/>
    <col min="1805" max="2048" width="9.109375" style="98"/>
    <col min="2049" max="2049" width="16" style="98" bestFit="1" customWidth="1"/>
    <col min="2050" max="2054" width="1.5546875" style="98" customWidth="1"/>
    <col min="2055" max="2055" width="51.33203125" style="98" bestFit="1" customWidth="1"/>
    <col min="2056" max="2059" width="14.44140625" style="98" bestFit="1" customWidth="1"/>
    <col min="2060" max="2060" width="13.33203125" style="98" bestFit="1" customWidth="1"/>
    <col min="2061" max="2304" width="9.109375" style="98"/>
    <col min="2305" max="2305" width="16" style="98" bestFit="1" customWidth="1"/>
    <col min="2306" max="2310" width="1.5546875" style="98" customWidth="1"/>
    <col min="2311" max="2311" width="51.33203125" style="98" bestFit="1" customWidth="1"/>
    <col min="2312" max="2315" width="14.44140625" style="98" bestFit="1" customWidth="1"/>
    <col min="2316" max="2316" width="13.33203125" style="98" bestFit="1" customWidth="1"/>
    <col min="2317" max="2560" width="9.109375" style="98"/>
    <col min="2561" max="2561" width="16" style="98" bestFit="1" customWidth="1"/>
    <col min="2562" max="2566" width="1.5546875" style="98" customWidth="1"/>
    <col min="2567" max="2567" width="51.33203125" style="98" bestFit="1" customWidth="1"/>
    <col min="2568" max="2571" width="14.44140625" style="98" bestFit="1" customWidth="1"/>
    <col min="2572" max="2572" width="13.33203125" style="98" bestFit="1" customWidth="1"/>
    <col min="2573" max="2816" width="9.109375" style="98"/>
    <col min="2817" max="2817" width="16" style="98" bestFit="1" customWidth="1"/>
    <col min="2818" max="2822" width="1.5546875" style="98" customWidth="1"/>
    <col min="2823" max="2823" width="51.33203125" style="98" bestFit="1" customWidth="1"/>
    <col min="2824" max="2827" width="14.44140625" style="98" bestFit="1" customWidth="1"/>
    <col min="2828" max="2828" width="13.33203125" style="98" bestFit="1" customWidth="1"/>
    <col min="2829" max="3072" width="9.109375" style="98"/>
    <col min="3073" max="3073" width="16" style="98" bestFit="1" customWidth="1"/>
    <col min="3074" max="3078" width="1.5546875" style="98" customWidth="1"/>
    <col min="3079" max="3079" width="51.33203125" style="98" bestFit="1" customWidth="1"/>
    <col min="3080" max="3083" width="14.44140625" style="98" bestFit="1" customWidth="1"/>
    <col min="3084" max="3084" width="13.33203125" style="98" bestFit="1" customWidth="1"/>
    <col min="3085" max="3328" width="9.109375" style="98"/>
    <col min="3329" max="3329" width="16" style="98" bestFit="1" customWidth="1"/>
    <col min="3330" max="3334" width="1.5546875" style="98" customWidth="1"/>
    <col min="3335" max="3335" width="51.33203125" style="98" bestFit="1" customWidth="1"/>
    <col min="3336" max="3339" width="14.44140625" style="98" bestFit="1" customWidth="1"/>
    <col min="3340" max="3340" width="13.33203125" style="98" bestFit="1" customWidth="1"/>
    <col min="3341" max="3584" width="9.109375" style="98"/>
    <col min="3585" max="3585" width="16" style="98" bestFit="1" customWidth="1"/>
    <col min="3586" max="3590" width="1.5546875" style="98" customWidth="1"/>
    <col min="3591" max="3591" width="51.33203125" style="98" bestFit="1" customWidth="1"/>
    <col min="3592" max="3595" width="14.44140625" style="98" bestFit="1" customWidth="1"/>
    <col min="3596" max="3596" width="13.33203125" style="98" bestFit="1" customWidth="1"/>
    <col min="3597" max="3840" width="9.109375" style="98"/>
    <col min="3841" max="3841" width="16" style="98" bestFit="1" customWidth="1"/>
    <col min="3842" max="3846" width="1.5546875" style="98" customWidth="1"/>
    <col min="3847" max="3847" width="51.33203125" style="98" bestFit="1" customWidth="1"/>
    <col min="3848" max="3851" width="14.44140625" style="98" bestFit="1" customWidth="1"/>
    <col min="3852" max="3852" width="13.33203125" style="98" bestFit="1" customWidth="1"/>
    <col min="3853" max="4096" width="9.109375" style="98"/>
    <col min="4097" max="4097" width="16" style="98" bestFit="1" customWidth="1"/>
    <col min="4098" max="4102" width="1.5546875" style="98" customWidth="1"/>
    <col min="4103" max="4103" width="51.33203125" style="98" bestFit="1" customWidth="1"/>
    <col min="4104" max="4107" width="14.44140625" style="98" bestFit="1" customWidth="1"/>
    <col min="4108" max="4108" width="13.33203125" style="98" bestFit="1" customWidth="1"/>
    <col min="4109" max="4352" width="9.109375" style="98"/>
    <col min="4353" max="4353" width="16" style="98" bestFit="1" customWidth="1"/>
    <col min="4354" max="4358" width="1.5546875" style="98" customWidth="1"/>
    <col min="4359" max="4359" width="51.33203125" style="98" bestFit="1" customWidth="1"/>
    <col min="4360" max="4363" width="14.44140625" style="98" bestFit="1" customWidth="1"/>
    <col min="4364" max="4364" width="13.33203125" style="98" bestFit="1" customWidth="1"/>
    <col min="4365" max="4608" width="9.109375" style="98"/>
    <col min="4609" max="4609" width="16" style="98" bestFit="1" customWidth="1"/>
    <col min="4610" max="4614" width="1.5546875" style="98" customWidth="1"/>
    <col min="4615" max="4615" width="51.33203125" style="98" bestFit="1" customWidth="1"/>
    <col min="4616" max="4619" width="14.44140625" style="98" bestFit="1" customWidth="1"/>
    <col min="4620" max="4620" width="13.33203125" style="98" bestFit="1" customWidth="1"/>
    <col min="4621" max="4864" width="9.109375" style="98"/>
    <col min="4865" max="4865" width="16" style="98" bestFit="1" customWidth="1"/>
    <col min="4866" max="4870" width="1.5546875" style="98" customWidth="1"/>
    <col min="4871" max="4871" width="51.33203125" style="98" bestFit="1" customWidth="1"/>
    <col min="4872" max="4875" width="14.44140625" style="98" bestFit="1" customWidth="1"/>
    <col min="4876" max="4876" width="13.33203125" style="98" bestFit="1" customWidth="1"/>
    <col min="4877" max="5120" width="9.109375" style="98"/>
    <col min="5121" max="5121" width="16" style="98" bestFit="1" customWidth="1"/>
    <col min="5122" max="5126" width="1.5546875" style="98" customWidth="1"/>
    <col min="5127" max="5127" width="51.33203125" style="98" bestFit="1" customWidth="1"/>
    <col min="5128" max="5131" width="14.44140625" style="98" bestFit="1" customWidth="1"/>
    <col min="5132" max="5132" width="13.33203125" style="98" bestFit="1" customWidth="1"/>
    <col min="5133" max="5376" width="9.109375" style="98"/>
    <col min="5377" max="5377" width="16" style="98" bestFit="1" customWidth="1"/>
    <col min="5378" max="5382" width="1.5546875" style="98" customWidth="1"/>
    <col min="5383" max="5383" width="51.33203125" style="98" bestFit="1" customWidth="1"/>
    <col min="5384" max="5387" width="14.44140625" style="98" bestFit="1" customWidth="1"/>
    <col min="5388" max="5388" width="13.33203125" style="98" bestFit="1" customWidth="1"/>
    <col min="5389" max="5632" width="9.109375" style="98"/>
    <col min="5633" max="5633" width="16" style="98" bestFit="1" customWidth="1"/>
    <col min="5634" max="5638" width="1.5546875" style="98" customWidth="1"/>
    <col min="5639" max="5639" width="51.33203125" style="98" bestFit="1" customWidth="1"/>
    <col min="5640" max="5643" width="14.44140625" style="98" bestFit="1" customWidth="1"/>
    <col min="5644" max="5644" width="13.33203125" style="98" bestFit="1" customWidth="1"/>
    <col min="5645" max="5888" width="9.109375" style="98"/>
    <col min="5889" max="5889" width="16" style="98" bestFit="1" customWidth="1"/>
    <col min="5890" max="5894" width="1.5546875" style="98" customWidth="1"/>
    <col min="5895" max="5895" width="51.33203125" style="98" bestFit="1" customWidth="1"/>
    <col min="5896" max="5899" width="14.44140625" style="98" bestFit="1" customWidth="1"/>
    <col min="5900" max="5900" width="13.33203125" style="98" bestFit="1" customWidth="1"/>
    <col min="5901" max="6144" width="9.109375" style="98"/>
    <col min="6145" max="6145" width="16" style="98" bestFit="1" customWidth="1"/>
    <col min="6146" max="6150" width="1.5546875" style="98" customWidth="1"/>
    <col min="6151" max="6151" width="51.33203125" style="98" bestFit="1" customWidth="1"/>
    <col min="6152" max="6155" width="14.44140625" style="98" bestFit="1" customWidth="1"/>
    <col min="6156" max="6156" width="13.33203125" style="98" bestFit="1" customWidth="1"/>
    <col min="6157" max="6400" width="9.109375" style="98"/>
    <col min="6401" max="6401" width="16" style="98" bestFit="1" customWidth="1"/>
    <col min="6402" max="6406" width="1.5546875" style="98" customWidth="1"/>
    <col min="6407" max="6407" width="51.33203125" style="98" bestFit="1" customWidth="1"/>
    <col min="6408" max="6411" width="14.44140625" style="98" bestFit="1" customWidth="1"/>
    <col min="6412" max="6412" width="13.33203125" style="98" bestFit="1" customWidth="1"/>
    <col min="6413" max="6656" width="9.109375" style="98"/>
    <col min="6657" max="6657" width="16" style="98" bestFit="1" customWidth="1"/>
    <col min="6658" max="6662" width="1.5546875" style="98" customWidth="1"/>
    <col min="6663" max="6663" width="51.33203125" style="98" bestFit="1" customWidth="1"/>
    <col min="6664" max="6667" width="14.44140625" style="98" bestFit="1" customWidth="1"/>
    <col min="6668" max="6668" width="13.33203125" style="98" bestFit="1" customWidth="1"/>
    <col min="6669" max="6912" width="9.109375" style="98"/>
    <col min="6913" max="6913" width="16" style="98" bestFit="1" customWidth="1"/>
    <col min="6914" max="6918" width="1.5546875" style="98" customWidth="1"/>
    <col min="6919" max="6919" width="51.33203125" style="98" bestFit="1" customWidth="1"/>
    <col min="6920" max="6923" width="14.44140625" style="98" bestFit="1" customWidth="1"/>
    <col min="6924" max="6924" width="13.33203125" style="98" bestFit="1" customWidth="1"/>
    <col min="6925" max="7168" width="9.109375" style="98"/>
    <col min="7169" max="7169" width="16" style="98" bestFit="1" customWidth="1"/>
    <col min="7170" max="7174" width="1.5546875" style="98" customWidth="1"/>
    <col min="7175" max="7175" width="51.33203125" style="98" bestFit="1" customWidth="1"/>
    <col min="7176" max="7179" width="14.44140625" style="98" bestFit="1" customWidth="1"/>
    <col min="7180" max="7180" width="13.33203125" style="98" bestFit="1" customWidth="1"/>
    <col min="7181" max="7424" width="9.109375" style="98"/>
    <col min="7425" max="7425" width="16" style="98" bestFit="1" customWidth="1"/>
    <col min="7426" max="7430" width="1.5546875" style="98" customWidth="1"/>
    <col min="7431" max="7431" width="51.33203125" style="98" bestFit="1" customWidth="1"/>
    <col min="7432" max="7435" width="14.44140625" style="98" bestFit="1" customWidth="1"/>
    <col min="7436" max="7436" width="13.33203125" style="98" bestFit="1" customWidth="1"/>
    <col min="7437" max="7680" width="9.109375" style="98"/>
    <col min="7681" max="7681" width="16" style="98" bestFit="1" customWidth="1"/>
    <col min="7682" max="7686" width="1.5546875" style="98" customWidth="1"/>
    <col min="7687" max="7687" width="51.33203125" style="98" bestFit="1" customWidth="1"/>
    <col min="7688" max="7691" width="14.44140625" style="98" bestFit="1" customWidth="1"/>
    <col min="7692" max="7692" width="13.33203125" style="98" bestFit="1" customWidth="1"/>
    <col min="7693" max="7936" width="9.109375" style="98"/>
    <col min="7937" max="7937" width="16" style="98" bestFit="1" customWidth="1"/>
    <col min="7938" max="7942" width="1.5546875" style="98" customWidth="1"/>
    <col min="7943" max="7943" width="51.33203125" style="98" bestFit="1" customWidth="1"/>
    <col min="7944" max="7947" width="14.44140625" style="98" bestFit="1" customWidth="1"/>
    <col min="7948" max="7948" width="13.33203125" style="98" bestFit="1" customWidth="1"/>
    <col min="7949" max="8192" width="9.109375" style="98"/>
    <col min="8193" max="8193" width="16" style="98" bestFit="1" customWidth="1"/>
    <col min="8194" max="8198" width="1.5546875" style="98" customWidth="1"/>
    <col min="8199" max="8199" width="51.33203125" style="98" bestFit="1" customWidth="1"/>
    <col min="8200" max="8203" width="14.44140625" style="98" bestFit="1" customWidth="1"/>
    <col min="8204" max="8204" width="13.33203125" style="98" bestFit="1" customWidth="1"/>
    <col min="8205" max="8448" width="9.109375" style="98"/>
    <col min="8449" max="8449" width="16" style="98" bestFit="1" customWidth="1"/>
    <col min="8450" max="8454" width="1.5546875" style="98" customWidth="1"/>
    <col min="8455" max="8455" width="51.33203125" style="98" bestFit="1" customWidth="1"/>
    <col min="8456" max="8459" width="14.44140625" style="98" bestFit="1" customWidth="1"/>
    <col min="8460" max="8460" width="13.33203125" style="98" bestFit="1" customWidth="1"/>
    <col min="8461" max="8704" width="9.109375" style="98"/>
    <col min="8705" max="8705" width="16" style="98" bestFit="1" customWidth="1"/>
    <col min="8706" max="8710" width="1.5546875" style="98" customWidth="1"/>
    <col min="8711" max="8711" width="51.33203125" style="98" bestFit="1" customWidth="1"/>
    <col min="8712" max="8715" width="14.44140625" style="98" bestFit="1" customWidth="1"/>
    <col min="8716" max="8716" width="13.33203125" style="98" bestFit="1" customWidth="1"/>
    <col min="8717" max="8960" width="9.109375" style="98"/>
    <col min="8961" max="8961" width="16" style="98" bestFit="1" customWidth="1"/>
    <col min="8962" max="8966" width="1.5546875" style="98" customWidth="1"/>
    <col min="8967" max="8967" width="51.33203125" style="98" bestFit="1" customWidth="1"/>
    <col min="8968" max="8971" width="14.44140625" style="98" bestFit="1" customWidth="1"/>
    <col min="8972" max="8972" width="13.33203125" style="98" bestFit="1" customWidth="1"/>
    <col min="8973" max="9216" width="9.109375" style="98"/>
    <col min="9217" max="9217" width="16" style="98" bestFit="1" customWidth="1"/>
    <col min="9218" max="9222" width="1.5546875" style="98" customWidth="1"/>
    <col min="9223" max="9223" width="51.33203125" style="98" bestFit="1" customWidth="1"/>
    <col min="9224" max="9227" width="14.44140625" style="98" bestFit="1" customWidth="1"/>
    <col min="9228" max="9228" width="13.33203125" style="98" bestFit="1" customWidth="1"/>
    <col min="9229" max="9472" width="9.109375" style="98"/>
    <col min="9473" max="9473" width="16" style="98" bestFit="1" customWidth="1"/>
    <col min="9474" max="9478" width="1.5546875" style="98" customWidth="1"/>
    <col min="9479" max="9479" width="51.33203125" style="98" bestFit="1" customWidth="1"/>
    <col min="9480" max="9483" width="14.44140625" style="98" bestFit="1" customWidth="1"/>
    <col min="9484" max="9484" width="13.33203125" style="98" bestFit="1" customWidth="1"/>
    <col min="9485" max="9728" width="9.109375" style="98"/>
    <col min="9729" max="9729" width="16" style="98" bestFit="1" customWidth="1"/>
    <col min="9730" max="9734" width="1.5546875" style="98" customWidth="1"/>
    <col min="9735" max="9735" width="51.33203125" style="98" bestFit="1" customWidth="1"/>
    <col min="9736" max="9739" width="14.44140625" style="98" bestFit="1" customWidth="1"/>
    <col min="9740" max="9740" width="13.33203125" style="98" bestFit="1" customWidth="1"/>
    <col min="9741" max="9984" width="9.109375" style="98"/>
    <col min="9985" max="9985" width="16" style="98" bestFit="1" customWidth="1"/>
    <col min="9986" max="9990" width="1.5546875" style="98" customWidth="1"/>
    <col min="9991" max="9991" width="51.33203125" style="98" bestFit="1" customWidth="1"/>
    <col min="9992" max="9995" width="14.44140625" style="98" bestFit="1" customWidth="1"/>
    <col min="9996" max="9996" width="13.33203125" style="98" bestFit="1" customWidth="1"/>
    <col min="9997" max="10240" width="9.109375" style="98"/>
    <col min="10241" max="10241" width="16" style="98" bestFit="1" customWidth="1"/>
    <col min="10242" max="10246" width="1.5546875" style="98" customWidth="1"/>
    <col min="10247" max="10247" width="51.33203125" style="98" bestFit="1" customWidth="1"/>
    <col min="10248" max="10251" width="14.44140625" style="98" bestFit="1" customWidth="1"/>
    <col min="10252" max="10252" width="13.33203125" style="98" bestFit="1" customWidth="1"/>
    <col min="10253" max="10496" width="9.109375" style="98"/>
    <col min="10497" max="10497" width="16" style="98" bestFit="1" customWidth="1"/>
    <col min="10498" max="10502" width="1.5546875" style="98" customWidth="1"/>
    <col min="10503" max="10503" width="51.33203125" style="98" bestFit="1" customWidth="1"/>
    <col min="10504" max="10507" width="14.44140625" style="98" bestFit="1" customWidth="1"/>
    <col min="10508" max="10508" width="13.33203125" style="98" bestFit="1" customWidth="1"/>
    <col min="10509" max="10752" width="9.109375" style="98"/>
    <col min="10753" max="10753" width="16" style="98" bestFit="1" customWidth="1"/>
    <col min="10754" max="10758" width="1.5546875" style="98" customWidth="1"/>
    <col min="10759" max="10759" width="51.33203125" style="98" bestFit="1" customWidth="1"/>
    <col min="10760" max="10763" width="14.44140625" style="98" bestFit="1" customWidth="1"/>
    <col min="10764" max="10764" width="13.33203125" style="98" bestFit="1" customWidth="1"/>
    <col min="10765" max="11008" width="9.109375" style="98"/>
    <col min="11009" max="11009" width="16" style="98" bestFit="1" customWidth="1"/>
    <col min="11010" max="11014" width="1.5546875" style="98" customWidth="1"/>
    <col min="11015" max="11015" width="51.33203125" style="98" bestFit="1" customWidth="1"/>
    <col min="11016" max="11019" width="14.44140625" style="98" bestFit="1" customWidth="1"/>
    <col min="11020" max="11020" width="13.33203125" style="98" bestFit="1" customWidth="1"/>
    <col min="11021" max="11264" width="9.109375" style="98"/>
    <col min="11265" max="11265" width="16" style="98" bestFit="1" customWidth="1"/>
    <col min="11266" max="11270" width="1.5546875" style="98" customWidth="1"/>
    <col min="11271" max="11271" width="51.33203125" style="98" bestFit="1" customWidth="1"/>
    <col min="11272" max="11275" width="14.44140625" style="98" bestFit="1" customWidth="1"/>
    <col min="11276" max="11276" width="13.33203125" style="98" bestFit="1" customWidth="1"/>
    <col min="11277" max="11520" width="9.109375" style="98"/>
    <col min="11521" max="11521" width="16" style="98" bestFit="1" customWidth="1"/>
    <col min="11522" max="11526" width="1.5546875" style="98" customWidth="1"/>
    <col min="11527" max="11527" width="51.33203125" style="98" bestFit="1" customWidth="1"/>
    <col min="11528" max="11531" width="14.44140625" style="98" bestFit="1" customWidth="1"/>
    <col min="11532" max="11532" width="13.33203125" style="98" bestFit="1" customWidth="1"/>
    <col min="11533" max="11776" width="9.109375" style="98"/>
    <col min="11777" max="11777" width="16" style="98" bestFit="1" customWidth="1"/>
    <col min="11778" max="11782" width="1.5546875" style="98" customWidth="1"/>
    <col min="11783" max="11783" width="51.33203125" style="98" bestFit="1" customWidth="1"/>
    <col min="11784" max="11787" width="14.44140625" style="98" bestFit="1" customWidth="1"/>
    <col min="11788" max="11788" width="13.33203125" style="98" bestFit="1" customWidth="1"/>
    <col min="11789" max="12032" width="9.109375" style="98"/>
    <col min="12033" max="12033" width="16" style="98" bestFit="1" customWidth="1"/>
    <col min="12034" max="12038" width="1.5546875" style="98" customWidth="1"/>
    <col min="12039" max="12039" width="51.33203125" style="98" bestFit="1" customWidth="1"/>
    <col min="12040" max="12043" width="14.44140625" style="98" bestFit="1" customWidth="1"/>
    <col min="12044" max="12044" width="13.33203125" style="98" bestFit="1" customWidth="1"/>
    <col min="12045" max="12288" width="9.109375" style="98"/>
    <col min="12289" max="12289" width="16" style="98" bestFit="1" customWidth="1"/>
    <col min="12290" max="12294" width="1.5546875" style="98" customWidth="1"/>
    <col min="12295" max="12295" width="51.33203125" style="98" bestFit="1" customWidth="1"/>
    <col min="12296" max="12299" width="14.44140625" style="98" bestFit="1" customWidth="1"/>
    <col min="12300" max="12300" width="13.33203125" style="98" bestFit="1" customWidth="1"/>
    <col min="12301" max="12544" width="9.109375" style="98"/>
    <col min="12545" max="12545" width="16" style="98" bestFit="1" customWidth="1"/>
    <col min="12546" max="12550" width="1.5546875" style="98" customWidth="1"/>
    <col min="12551" max="12551" width="51.33203125" style="98" bestFit="1" customWidth="1"/>
    <col min="12552" max="12555" width="14.44140625" style="98" bestFit="1" customWidth="1"/>
    <col min="12556" max="12556" width="13.33203125" style="98" bestFit="1" customWidth="1"/>
    <col min="12557" max="12800" width="9.109375" style="98"/>
    <col min="12801" max="12801" width="16" style="98" bestFit="1" customWidth="1"/>
    <col min="12802" max="12806" width="1.5546875" style="98" customWidth="1"/>
    <col min="12807" max="12807" width="51.33203125" style="98" bestFit="1" customWidth="1"/>
    <col min="12808" max="12811" width="14.44140625" style="98" bestFit="1" customWidth="1"/>
    <col min="12812" max="12812" width="13.33203125" style="98" bestFit="1" customWidth="1"/>
    <col min="12813" max="13056" width="9.109375" style="98"/>
    <col min="13057" max="13057" width="16" style="98" bestFit="1" customWidth="1"/>
    <col min="13058" max="13062" width="1.5546875" style="98" customWidth="1"/>
    <col min="13063" max="13063" width="51.33203125" style="98" bestFit="1" customWidth="1"/>
    <col min="13064" max="13067" width="14.44140625" style="98" bestFit="1" customWidth="1"/>
    <col min="13068" max="13068" width="13.33203125" style="98" bestFit="1" customWidth="1"/>
    <col min="13069" max="13312" width="9.109375" style="98"/>
    <col min="13313" max="13313" width="16" style="98" bestFit="1" customWidth="1"/>
    <col min="13314" max="13318" width="1.5546875" style="98" customWidth="1"/>
    <col min="13319" max="13319" width="51.33203125" style="98" bestFit="1" customWidth="1"/>
    <col min="13320" max="13323" width="14.44140625" style="98" bestFit="1" customWidth="1"/>
    <col min="13324" max="13324" width="13.33203125" style="98" bestFit="1" customWidth="1"/>
    <col min="13325" max="13568" width="9.109375" style="98"/>
    <col min="13569" max="13569" width="16" style="98" bestFit="1" customWidth="1"/>
    <col min="13570" max="13574" width="1.5546875" style="98" customWidth="1"/>
    <col min="13575" max="13575" width="51.33203125" style="98" bestFit="1" customWidth="1"/>
    <col min="13576" max="13579" width="14.44140625" style="98" bestFit="1" customWidth="1"/>
    <col min="13580" max="13580" width="13.33203125" style="98" bestFit="1" customWidth="1"/>
    <col min="13581" max="13824" width="9.109375" style="98"/>
    <col min="13825" max="13825" width="16" style="98" bestFit="1" customWidth="1"/>
    <col min="13826" max="13830" width="1.5546875" style="98" customWidth="1"/>
    <col min="13831" max="13831" width="51.33203125" style="98" bestFit="1" customWidth="1"/>
    <col min="13832" max="13835" width="14.44140625" style="98" bestFit="1" customWidth="1"/>
    <col min="13836" max="13836" width="13.33203125" style="98" bestFit="1" customWidth="1"/>
    <col min="13837" max="14080" width="9.109375" style="98"/>
    <col min="14081" max="14081" width="16" style="98" bestFit="1" customWidth="1"/>
    <col min="14082" max="14086" width="1.5546875" style="98" customWidth="1"/>
    <col min="14087" max="14087" width="51.33203125" style="98" bestFit="1" customWidth="1"/>
    <col min="14088" max="14091" width="14.44140625" style="98" bestFit="1" customWidth="1"/>
    <col min="14092" max="14092" width="13.33203125" style="98" bestFit="1" customWidth="1"/>
    <col min="14093" max="14336" width="9.109375" style="98"/>
    <col min="14337" max="14337" width="16" style="98" bestFit="1" customWidth="1"/>
    <col min="14338" max="14342" width="1.5546875" style="98" customWidth="1"/>
    <col min="14343" max="14343" width="51.33203125" style="98" bestFit="1" customWidth="1"/>
    <col min="14344" max="14347" width="14.44140625" style="98" bestFit="1" customWidth="1"/>
    <col min="14348" max="14348" width="13.33203125" style="98" bestFit="1" customWidth="1"/>
    <col min="14349" max="14592" width="9.109375" style="98"/>
    <col min="14593" max="14593" width="16" style="98" bestFit="1" customWidth="1"/>
    <col min="14594" max="14598" width="1.5546875" style="98" customWidth="1"/>
    <col min="14599" max="14599" width="51.33203125" style="98" bestFit="1" customWidth="1"/>
    <col min="14600" max="14603" width="14.44140625" style="98" bestFit="1" customWidth="1"/>
    <col min="14604" max="14604" width="13.33203125" style="98" bestFit="1" customWidth="1"/>
    <col min="14605" max="14848" width="9.109375" style="98"/>
    <col min="14849" max="14849" width="16" style="98" bestFit="1" customWidth="1"/>
    <col min="14850" max="14854" width="1.5546875" style="98" customWidth="1"/>
    <col min="14855" max="14855" width="51.33203125" style="98" bestFit="1" customWidth="1"/>
    <col min="14856" max="14859" width="14.44140625" style="98" bestFit="1" customWidth="1"/>
    <col min="14860" max="14860" width="13.33203125" style="98" bestFit="1" customWidth="1"/>
    <col min="14861" max="15104" width="9.109375" style="98"/>
    <col min="15105" max="15105" width="16" style="98" bestFit="1" customWidth="1"/>
    <col min="15106" max="15110" width="1.5546875" style="98" customWidth="1"/>
    <col min="15111" max="15111" width="51.33203125" style="98" bestFit="1" customWidth="1"/>
    <col min="15112" max="15115" width="14.44140625" style="98" bestFit="1" customWidth="1"/>
    <col min="15116" max="15116" width="13.33203125" style="98" bestFit="1" customWidth="1"/>
    <col min="15117" max="15360" width="9.109375" style="98"/>
    <col min="15361" max="15361" width="16" style="98" bestFit="1" customWidth="1"/>
    <col min="15362" max="15366" width="1.5546875" style="98" customWidth="1"/>
    <col min="15367" max="15367" width="51.33203125" style="98" bestFit="1" customWidth="1"/>
    <col min="15368" max="15371" width="14.44140625" style="98" bestFit="1" customWidth="1"/>
    <col min="15372" max="15372" width="13.33203125" style="98" bestFit="1" customWidth="1"/>
    <col min="15373" max="15616" width="9.109375" style="98"/>
    <col min="15617" max="15617" width="16" style="98" bestFit="1" customWidth="1"/>
    <col min="15618" max="15622" width="1.5546875" style="98" customWidth="1"/>
    <col min="15623" max="15623" width="51.33203125" style="98" bestFit="1" customWidth="1"/>
    <col min="15624" max="15627" width="14.44140625" style="98" bestFit="1" customWidth="1"/>
    <col min="15628" max="15628" width="13.33203125" style="98" bestFit="1" customWidth="1"/>
    <col min="15629" max="15872" width="9.109375" style="98"/>
    <col min="15873" max="15873" width="16" style="98" bestFit="1" customWidth="1"/>
    <col min="15874" max="15878" width="1.5546875" style="98" customWidth="1"/>
    <col min="15879" max="15879" width="51.33203125" style="98" bestFit="1" customWidth="1"/>
    <col min="15880" max="15883" width="14.44140625" style="98" bestFit="1" customWidth="1"/>
    <col min="15884" max="15884" width="13.33203125" style="98" bestFit="1" customWidth="1"/>
    <col min="15885" max="16128" width="9.109375" style="98"/>
    <col min="16129" max="16129" width="16" style="98" bestFit="1" customWidth="1"/>
    <col min="16130" max="16134" width="1.5546875" style="98" customWidth="1"/>
    <col min="16135" max="16135" width="51.33203125" style="98" bestFit="1" customWidth="1"/>
    <col min="16136" max="16139" width="14.44140625" style="98" bestFit="1" customWidth="1"/>
    <col min="16140" max="16140" width="13.33203125" style="98" bestFit="1" customWidth="1"/>
    <col min="16141" max="16384" width="9.109375" style="98"/>
  </cols>
  <sheetData>
    <row r="1" spans="1:12" x14ac:dyDescent="0.3">
      <c r="A1" s="93" t="s">
        <v>345</v>
      </c>
      <c r="B1" s="94" t="s">
        <v>346</v>
      </c>
      <c r="C1" s="95"/>
      <c r="D1" s="95"/>
      <c r="E1" s="95"/>
      <c r="F1" s="95"/>
      <c r="G1" s="95"/>
      <c r="H1" s="96" t="s">
        <v>347</v>
      </c>
      <c r="I1" s="96" t="s">
        <v>348</v>
      </c>
      <c r="J1" s="96" t="s">
        <v>349</v>
      </c>
      <c r="K1" s="96" t="s">
        <v>350</v>
      </c>
      <c r="L1" s="97"/>
    </row>
    <row r="2" spans="1:12" x14ac:dyDescent="0.3">
      <c r="A2" s="51" t="s">
        <v>351</v>
      </c>
      <c r="B2" s="52"/>
      <c r="C2" s="52"/>
      <c r="D2" s="52"/>
      <c r="E2" s="52"/>
      <c r="F2" s="52"/>
      <c r="G2" s="52"/>
      <c r="H2" s="99"/>
      <c r="I2" s="99"/>
      <c r="J2" s="99"/>
      <c r="K2" s="99"/>
      <c r="L2" s="52"/>
    </row>
    <row r="3" spans="1:12" x14ac:dyDescent="0.3">
      <c r="A3" s="54" t="s">
        <v>26</v>
      </c>
      <c r="B3" s="55" t="s">
        <v>352</v>
      </c>
      <c r="C3" s="56"/>
      <c r="D3" s="56"/>
      <c r="E3" s="56"/>
      <c r="F3" s="56"/>
      <c r="G3" s="56"/>
      <c r="H3" s="100">
        <v>20839926.359999999</v>
      </c>
      <c r="I3" s="100">
        <v>9817136.4199999999</v>
      </c>
      <c r="J3" s="100">
        <v>9865767.8300000001</v>
      </c>
      <c r="K3" s="100">
        <v>20791294.949999999</v>
      </c>
      <c r="L3" s="57"/>
    </row>
    <row r="4" spans="1:12" x14ac:dyDescent="0.3">
      <c r="A4" s="54" t="s">
        <v>353</v>
      </c>
      <c r="B4" s="58" t="s">
        <v>354</v>
      </c>
      <c r="C4" s="55" t="s">
        <v>355</v>
      </c>
      <c r="D4" s="56"/>
      <c r="E4" s="56"/>
      <c r="F4" s="56"/>
      <c r="G4" s="56"/>
      <c r="H4" s="100">
        <v>17058681.960000001</v>
      </c>
      <c r="I4" s="100">
        <v>9782075.8200000003</v>
      </c>
      <c r="J4" s="100">
        <v>9718041.3399999999</v>
      </c>
      <c r="K4" s="100">
        <v>17122716.440000001</v>
      </c>
      <c r="L4" s="57"/>
    </row>
    <row r="5" spans="1:12" x14ac:dyDescent="0.3">
      <c r="A5" s="54" t="s">
        <v>356</v>
      </c>
      <c r="B5" s="59" t="s">
        <v>354</v>
      </c>
      <c r="C5" s="60"/>
      <c r="D5" s="55" t="s">
        <v>357</v>
      </c>
      <c r="E5" s="56"/>
      <c r="F5" s="56"/>
      <c r="G5" s="56"/>
      <c r="H5" s="100">
        <v>16964794.760000002</v>
      </c>
      <c r="I5" s="100">
        <v>9502815.7699999996</v>
      </c>
      <c r="J5" s="100">
        <v>9415298.6699999999</v>
      </c>
      <c r="K5" s="100">
        <v>17052311.859999999</v>
      </c>
      <c r="L5" s="57"/>
    </row>
    <row r="6" spans="1:12" x14ac:dyDescent="0.3">
      <c r="A6" s="54" t="s">
        <v>358</v>
      </c>
      <c r="B6" s="59" t="s">
        <v>354</v>
      </c>
      <c r="C6" s="60"/>
      <c r="D6" s="60"/>
      <c r="E6" s="55" t="s">
        <v>357</v>
      </c>
      <c r="F6" s="56"/>
      <c r="G6" s="56"/>
      <c r="H6" s="100">
        <v>16964794.760000002</v>
      </c>
      <c r="I6" s="100">
        <v>9502815.7699999996</v>
      </c>
      <c r="J6" s="100">
        <v>9415298.6699999999</v>
      </c>
      <c r="K6" s="100">
        <v>17052311.859999999</v>
      </c>
      <c r="L6" s="57"/>
    </row>
    <row r="7" spans="1:12" x14ac:dyDescent="0.3">
      <c r="A7" s="54" t="s">
        <v>359</v>
      </c>
      <c r="B7" s="59" t="s">
        <v>354</v>
      </c>
      <c r="C7" s="60"/>
      <c r="D7" s="60"/>
      <c r="E7" s="60"/>
      <c r="F7" s="55" t="s">
        <v>360</v>
      </c>
      <c r="G7" s="56"/>
      <c r="H7" s="100">
        <v>5000</v>
      </c>
      <c r="I7" s="100">
        <v>15271.04</v>
      </c>
      <c r="J7" s="100">
        <v>15271.04</v>
      </c>
      <c r="K7" s="100">
        <v>5000</v>
      </c>
      <c r="L7" s="57"/>
    </row>
    <row r="8" spans="1:12" x14ac:dyDescent="0.3">
      <c r="A8" s="61" t="s">
        <v>361</v>
      </c>
      <c r="B8" s="59" t="s">
        <v>354</v>
      </c>
      <c r="C8" s="60"/>
      <c r="D8" s="60"/>
      <c r="E8" s="60"/>
      <c r="F8" s="60"/>
      <c r="G8" s="62" t="s">
        <v>362</v>
      </c>
      <c r="H8" s="101">
        <v>5000</v>
      </c>
      <c r="I8" s="101">
        <v>15271.04</v>
      </c>
      <c r="J8" s="101">
        <v>15271.04</v>
      </c>
      <c r="K8" s="101">
        <v>5000</v>
      </c>
      <c r="L8" s="64"/>
    </row>
    <row r="9" spans="1:12" x14ac:dyDescent="0.3">
      <c r="A9" s="65" t="s">
        <v>354</v>
      </c>
      <c r="B9" s="59" t="s">
        <v>354</v>
      </c>
      <c r="C9" s="60"/>
      <c r="D9" s="60"/>
      <c r="E9" s="60"/>
      <c r="F9" s="60"/>
      <c r="G9" s="66" t="s">
        <v>354</v>
      </c>
      <c r="H9" s="102"/>
      <c r="I9" s="102"/>
      <c r="J9" s="102"/>
      <c r="K9" s="102"/>
      <c r="L9" s="68"/>
    </row>
    <row r="10" spans="1:12" x14ac:dyDescent="0.3">
      <c r="A10" s="54" t="s">
        <v>363</v>
      </c>
      <c r="B10" s="59" t="s">
        <v>354</v>
      </c>
      <c r="C10" s="60"/>
      <c r="D10" s="60"/>
      <c r="E10" s="60"/>
      <c r="F10" s="55" t="s">
        <v>364</v>
      </c>
      <c r="G10" s="56"/>
      <c r="H10" s="100">
        <v>34210.400000000001</v>
      </c>
      <c r="I10" s="100">
        <v>6670457.3499999996</v>
      </c>
      <c r="J10" s="100">
        <v>6678232.1399999997</v>
      </c>
      <c r="K10" s="100">
        <v>26435.61</v>
      </c>
      <c r="L10" s="57"/>
    </row>
    <row r="11" spans="1:12" x14ac:dyDescent="0.3">
      <c r="A11" s="61" t="s">
        <v>365</v>
      </c>
      <c r="B11" s="59" t="s">
        <v>354</v>
      </c>
      <c r="C11" s="60"/>
      <c r="D11" s="60"/>
      <c r="E11" s="60"/>
      <c r="F11" s="60"/>
      <c r="G11" s="62" t="s">
        <v>366</v>
      </c>
      <c r="H11" s="101">
        <v>33519.67</v>
      </c>
      <c r="I11" s="101">
        <v>6525369.2999999998</v>
      </c>
      <c r="J11" s="101">
        <v>6532682.6399999997</v>
      </c>
      <c r="K11" s="101">
        <v>26206.33</v>
      </c>
      <c r="L11" s="64"/>
    </row>
    <row r="12" spans="1:12" x14ac:dyDescent="0.3">
      <c r="A12" s="61" t="s">
        <v>367</v>
      </c>
      <c r="B12" s="59" t="s">
        <v>354</v>
      </c>
      <c r="C12" s="60"/>
      <c r="D12" s="60"/>
      <c r="E12" s="60"/>
      <c r="F12" s="60"/>
      <c r="G12" s="62" t="s">
        <v>368</v>
      </c>
      <c r="H12" s="101">
        <v>204.16</v>
      </c>
      <c r="I12" s="101">
        <v>108816.04</v>
      </c>
      <c r="J12" s="101">
        <v>109000</v>
      </c>
      <c r="K12" s="101">
        <v>20.2</v>
      </c>
      <c r="L12" s="64"/>
    </row>
    <row r="13" spans="1:12" x14ac:dyDescent="0.3">
      <c r="A13" s="61" t="s">
        <v>369</v>
      </c>
      <c r="B13" s="59" t="s">
        <v>354</v>
      </c>
      <c r="C13" s="60"/>
      <c r="D13" s="60"/>
      <c r="E13" s="60"/>
      <c r="F13" s="60"/>
      <c r="G13" s="62" t="s">
        <v>370</v>
      </c>
      <c r="H13" s="101">
        <v>386.87</v>
      </c>
      <c r="I13" s="101">
        <v>36272.01</v>
      </c>
      <c r="J13" s="101">
        <v>36500</v>
      </c>
      <c r="K13" s="101">
        <v>158.88</v>
      </c>
      <c r="L13" s="64"/>
    </row>
    <row r="14" spans="1:12" x14ac:dyDescent="0.3">
      <c r="A14" s="61" t="s">
        <v>371</v>
      </c>
      <c r="B14" s="59" t="s">
        <v>354</v>
      </c>
      <c r="C14" s="60"/>
      <c r="D14" s="60"/>
      <c r="E14" s="60"/>
      <c r="F14" s="60"/>
      <c r="G14" s="62" t="s">
        <v>372</v>
      </c>
      <c r="H14" s="101">
        <v>99.7</v>
      </c>
      <c r="I14" s="101">
        <v>0</v>
      </c>
      <c r="J14" s="101">
        <v>49.5</v>
      </c>
      <c r="K14" s="101">
        <v>50.2</v>
      </c>
      <c r="L14" s="64"/>
    </row>
    <row r="15" spans="1:12" x14ac:dyDescent="0.3">
      <c r="A15" s="65" t="s">
        <v>354</v>
      </c>
      <c r="B15" s="59" t="s">
        <v>354</v>
      </c>
      <c r="C15" s="60"/>
      <c r="D15" s="60"/>
      <c r="E15" s="60"/>
      <c r="F15" s="60"/>
      <c r="G15" s="66" t="s">
        <v>354</v>
      </c>
      <c r="H15" s="102"/>
      <c r="I15" s="102"/>
      <c r="J15" s="102"/>
      <c r="K15" s="102"/>
      <c r="L15" s="68"/>
    </row>
    <row r="16" spans="1:12" x14ac:dyDescent="0.3">
      <c r="A16" s="54" t="s">
        <v>373</v>
      </c>
      <c r="B16" s="59" t="s">
        <v>354</v>
      </c>
      <c r="C16" s="60"/>
      <c r="D16" s="60"/>
      <c r="E16" s="60"/>
      <c r="F16" s="55" t="s">
        <v>374</v>
      </c>
      <c r="G16" s="56"/>
      <c r="H16" s="100">
        <v>16925584.359999999</v>
      </c>
      <c r="I16" s="100">
        <v>2815532.83</v>
      </c>
      <c r="J16" s="100">
        <v>2720240.94</v>
      </c>
      <c r="K16" s="100">
        <v>17020876.25</v>
      </c>
      <c r="L16" s="57"/>
    </row>
    <row r="17" spans="1:12" x14ac:dyDescent="0.3">
      <c r="A17" s="61" t="s">
        <v>375</v>
      </c>
      <c r="B17" s="59" t="s">
        <v>354</v>
      </c>
      <c r="C17" s="60"/>
      <c r="D17" s="60"/>
      <c r="E17" s="60"/>
      <c r="F17" s="60"/>
      <c r="G17" s="62" t="s">
        <v>376</v>
      </c>
      <c r="H17" s="101">
        <v>14118889.25</v>
      </c>
      <c r="I17" s="101">
        <v>2641332.69</v>
      </c>
      <c r="J17" s="101">
        <v>2714995.48</v>
      </c>
      <c r="K17" s="101">
        <v>14045226.460000001</v>
      </c>
      <c r="L17" s="64"/>
    </row>
    <row r="18" spans="1:12" x14ac:dyDescent="0.3">
      <c r="A18" s="61" t="s">
        <v>377</v>
      </c>
      <c r="B18" s="59" t="s">
        <v>354</v>
      </c>
      <c r="C18" s="60"/>
      <c r="D18" s="60"/>
      <c r="E18" s="60"/>
      <c r="F18" s="60"/>
      <c r="G18" s="62" t="s">
        <v>378</v>
      </c>
      <c r="H18" s="101">
        <v>1965423.94</v>
      </c>
      <c r="I18" s="101">
        <v>129101.84</v>
      </c>
      <c r="J18" s="101">
        <v>3653.87</v>
      </c>
      <c r="K18" s="101">
        <v>2090871.91</v>
      </c>
      <c r="L18" s="64"/>
    </row>
    <row r="19" spans="1:12" x14ac:dyDescent="0.3">
      <c r="A19" s="61" t="s">
        <v>379</v>
      </c>
      <c r="B19" s="59" t="s">
        <v>354</v>
      </c>
      <c r="C19" s="60"/>
      <c r="D19" s="60"/>
      <c r="E19" s="60"/>
      <c r="F19" s="60"/>
      <c r="G19" s="62" t="s">
        <v>380</v>
      </c>
      <c r="H19" s="101">
        <v>789749.19</v>
      </c>
      <c r="I19" s="101">
        <v>44585.32</v>
      </c>
      <c r="J19" s="101">
        <v>1481.45</v>
      </c>
      <c r="K19" s="101">
        <v>832853.06</v>
      </c>
      <c r="L19" s="64"/>
    </row>
    <row r="20" spans="1:12" x14ac:dyDescent="0.3">
      <c r="A20" s="61" t="s">
        <v>381</v>
      </c>
      <c r="B20" s="59" t="s">
        <v>354</v>
      </c>
      <c r="C20" s="60"/>
      <c r="D20" s="60"/>
      <c r="E20" s="60"/>
      <c r="F20" s="60"/>
      <c r="G20" s="62" t="s">
        <v>382</v>
      </c>
      <c r="H20" s="101">
        <v>51521.98</v>
      </c>
      <c r="I20" s="101">
        <v>512.98</v>
      </c>
      <c r="J20" s="101">
        <v>110.14</v>
      </c>
      <c r="K20" s="101">
        <v>51924.82</v>
      </c>
      <c r="L20" s="64"/>
    </row>
    <row r="21" spans="1:12" x14ac:dyDescent="0.3">
      <c r="A21" s="65" t="s">
        <v>354</v>
      </c>
      <c r="B21" s="59" t="s">
        <v>354</v>
      </c>
      <c r="C21" s="60"/>
      <c r="D21" s="60"/>
      <c r="E21" s="60"/>
      <c r="F21" s="60"/>
      <c r="G21" s="66" t="s">
        <v>354</v>
      </c>
      <c r="H21" s="102"/>
      <c r="I21" s="102"/>
      <c r="J21" s="102"/>
      <c r="K21" s="102"/>
      <c r="L21" s="68"/>
    </row>
    <row r="22" spans="1:12" x14ac:dyDescent="0.3">
      <c r="A22" s="54" t="s">
        <v>383</v>
      </c>
      <c r="B22" s="59" t="s">
        <v>354</v>
      </c>
      <c r="C22" s="60"/>
      <c r="D22" s="60"/>
      <c r="E22" s="60"/>
      <c r="F22" s="55" t="s">
        <v>384</v>
      </c>
      <c r="G22" s="56"/>
      <c r="H22" s="100">
        <v>0</v>
      </c>
      <c r="I22" s="100">
        <v>1554.55</v>
      </c>
      <c r="J22" s="100">
        <v>1554.55</v>
      </c>
      <c r="K22" s="100">
        <v>0</v>
      </c>
      <c r="L22" s="57"/>
    </row>
    <row r="23" spans="1:12" x14ac:dyDescent="0.3">
      <c r="A23" s="61" t="s">
        <v>1010</v>
      </c>
      <c r="B23" s="59" t="s">
        <v>354</v>
      </c>
      <c r="C23" s="60"/>
      <c r="D23" s="60"/>
      <c r="E23" s="60"/>
      <c r="F23" s="60"/>
      <c r="G23" s="62" t="s">
        <v>1011</v>
      </c>
      <c r="H23" s="101">
        <v>0</v>
      </c>
      <c r="I23" s="101">
        <v>1351.05</v>
      </c>
      <c r="J23" s="101">
        <v>1351.05</v>
      </c>
      <c r="K23" s="101">
        <v>0</v>
      </c>
      <c r="L23" s="64"/>
    </row>
    <row r="24" spans="1:12" x14ac:dyDescent="0.3">
      <c r="A24" s="61" t="s">
        <v>385</v>
      </c>
      <c r="B24" s="59" t="s">
        <v>354</v>
      </c>
      <c r="C24" s="60"/>
      <c r="D24" s="60"/>
      <c r="E24" s="60"/>
      <c r="F24" s="60"/>
      <c r="G24" s="62" t="s">
        <v>386</v>
      </c>
      <c r="H24" s="101">
        <v>0</v>
      </c>
      <c r="I24" s="101">
        <v>203.5</v>
      </c>
      <c r="J24" s="101">
        <v>203.5</v>
      </c>
      <c r="K24" s="101">
        <v>0</v>
      </c>
      <c r="L24" s="64"/>
    </row>
    <row r="25" spans="1:12" x14ac:dyDescent="0.3">
      <c r="A25" s="65" t="s">
        <v>354</v>
      </c>
      <c r="B25" s="59" t="s">
        <v>354</v>
      </c>
      <c r="C25" s="60"/>
      <c r="D25" s="60"/>
      <c r="E25" s="60"/>
      <c r="F25" s="60"/>
      <c r="G25" s="66" t="s">
        <v>354</v>
      </c>
      <c r="H25" s="102"/>
      <c r="I25" s="102"/>
      <c r="J25" s="102"/>
      <c r="K25" s="102"/>
      <c r="L25" s="68"/>
    </row>
    <row r="26" spans="1:12" x14ac:dyDescent="0.3">
      <c r="A26" s="54" t="s">
        <v>387</v>
      </c>
      <c r="B26" s="59" t="s">
        <v>354</v>
      </c>
      <c r="C26" s="60"/>
      <c r="D26" s="55" t="s">
        <v>388</v>
      </c>
      <c r="E26" s="56"/>
      <c r="F26" s="56"/>
      <c r="G26" s="56"/>
      <c r="H26" s="100">
        <v>93887.2</v>
      </c>
      <c r="I26" s="100">
        <v>279260.05</v>
      </c>
      <c r="J26" s="100">
        <v>302742.67</v>
      </c>
      <c r="K26" s="100">
        <v>70404.58</v>
      </c>
      <c r="L26" s="57"/>
    </row>
    <row r="27" spans="1:12" x14ac:dyDescent="0.3">
      <c r="A27" s="54" t="s">
        <v>389</v>
      </c>
      <c r="B27" s="59" t="s">
        <v>354</v>
      </c>
      <c r="C27" s="60"/>
      <c r="D27" s="60"/>
      <c r="E27" s="55" t="s">
        <v>390</v>
      </c>
      <c r="F27" s="56"/>
      <c r="G27" s="56"/>
      <c r="H27" s="100">
        <v>57144.39</v>
      </c>
      <c r="I27" s="100">
        <v>279260.05</v>
      </c>
      <c r="J27" s="100">
        <v>298093.58</v>
      </c>
      <c r="K27" s="100">
        <v>38310.86</v>
      </c>
      <c r="L27" s="57"/>
    </row>
    <row r="28" spans="1:12" x14ac:dyDescent="0.3">
      <c r="A28" s="54" t="s">
        <v>391</v>
      </c>
      <c r="B28" s="59" t="s">
        <v>354</v>
      </c>
      <c r="C28" s="60"/>
      <c r="D28" s="60"/>
      <c r="E28" s="60"/>
      <c r="F28" s="55" t="s">
        <v>390</v>
      </c>
      <c r="G28" s="56"/>
      <c r="H28" s="100">
        <v>57144.39</v>
      </c>
      <c r="I28" s="100">
        <v>279260.05</v>
      </c>
      <c r="J28" s="100">
        <v>298093.58</v>
      </c>
      <c r="K28" s="100">
        <v>38310.86</v>
      </c>
      <c r="L28" s="57"/>
    </row>
    <row r="29" spans="1:12" x14ac:dyDescent="0.3">
      <c r="A29" s="61" t="s">
        <v>392</v>
      </c>
      <c r="B29" s="59" t="s">
        <v>354</v>
      </c>
      <c r="C29" s="60"/>
      <c r="D29" s="60"/>
      <c r="E29" s="60"/>
      <c r="F29" s="60"/>
      <c r="G29" s="62" t="s">
        <v>393</v>
      </c>
      <c r="H29" s="101">
        <v>9275.81</v>
      </c>
      <c r="I29" s="101">
        <v>374.91</v>
      </c>
      <c r="J29" s="101">
        <v>0</v>
      </c>
      <c r="K29" s="101">
        <v>9650.7199999999993</v>
      </c>
      <c r="L29" s="64"/>
    </row>
    <row r="30" spans="1:12" x14ac:dyDescent="0.3">
      <c r="A30" s="61" t="s">
        <v>394</v>
      </c>
      <c r="B30" s="59" t="s">
        <v>354</v>
      </c>
      <c r="C30" s="60"/>
      <c r="D30" s="60"/>
      <c r="E30" s="60"/>
      <c r="F30" s="60"/>
      <c r="G30" s="62" t="s">
        <v>395</v>
      </c>
      <c r="H30" s="101">
        <v>40947.51</v>
      </c>
      <c r="I30" s="101">
        <v>33989.279999999999</v>
      </c>
      <c r="J30" s="101">
        <v>56157.49</v>
      </c>
      <c r="K30" s="101">
        <v>18779.3</v>
      </c>
      <c r="L30" s="64"/>
    </row>
    <row r="31" spans="1:12" x14ac:dyDescent="0.3">
      <c r="A31" s="61" t="s">
        <v>396</v>
      </c>
      <c r="B31" s="59" t="s">
        <v>354</v>
      </c>
      <c r="C31" s="60"/>
      <c r="D31" s="60"/>
      <c r="E31" s="60"/>
      <c r="F31" s="60"/>
      <c r="G31" s="62" t="s">
        <v>397</v>
      </c>
      <c r="H31" s="101">
        <v>6521.16</v>
      </c>
      <c r="I31" s="101">
        <v>2959.77</v>
      </c>
      <c r="J31" s="101">
        <v>0</v>
      </c>
      <c r="K31" s="101">
        <v>9480.93</v>
      </c>
      <c r="L31" s="64"/>
    </row>
    <row r="32" spans="1:12" x14ac:dyDescent="0.3">
      <c r="A32" s="61" t="s">
        <v>398</v>
      </c>
      <c r="B32" s="59" t="s">
        <v>354</v>
      </c>
      <c r="C32" s="60"/>
      <c r="D32" s="60"/>
      <c r="E32" s="60"/>
      <c r="F32" s="60"/>
      <c r="G32" s="62" t="s">
        <v>399</v>
      </c>
      <c r="H32" s="101">
        <v>0</v>
      </c>
      <c r="I32" s="101">
        <v>28245.85</v>
      </c>
      <c r="J32" s="101">
        <v>28245.85</v>
      </c>
      <c r="K32" s="101">
        <v>0</v>
      </c>
      <c r="L32" s="64"/>
    </row>
    <row r="33" spans="1:12" x14ac:dyDescent="0.3">
      <c r="A33" s="61" t="s">
        <v>400</v>
      </c>
      <c r="B33" s="59" t="s">
        <v>354</v>
      </c>
      <c r="C33" s="60"/>
      <c r="D33" s="60"/>
      <c r="E33" s="60"/>
      <c r="F33" s="60"/>
      <c r="G33" s="62" t="s">
        <v>401</v>
      </c>
      <c r="H33" s="101">
        <v>399.91</v>
      </c>
      <c r="I33" s="101">
        <v>121.25</v>
      </c>
      <c r="J33" s="101">
        <v>121.25</v>
      </c>
      <c r="K33" s="101">
        <v>399.91</v>
      </c>
      <c r="L33" s="64"/>
    </row>
    <row r="34" spans="1:12" x14ac:dyDescent="0.3">
      <c r="A34" s="61" t="s">
        <v>402</v>
      </c>
      <c r="B34" s="59" t="s">
        <v>354</v>
      </c>
      <c r="C34" s="60"/>
      <c r="D34" s="60"/>
      <c r="E34" s="60"/>
      <c r="F34" s="60"/>
      <c r="G34" s="62" t="s">
        <v>403</v>
      </c>
      <c r="H34" s="101">
        <v>0</v>
      </c>
      <c r="I34" s="101">
        <v>213568.99</v>
      </c>
      <c r="J34" s="101">
        <v>213568.99</v>
      </c>
      <c r="K34" s="101">
        <v>0</v>
      </c>
      <c r="L34" s="64"/>
    </row>
    <row r="35" spans="1:12" x14ac:dyDescent="0.3">
      <c r="A35" s="65" t="s">
        <v>354</v>
      </c>
      <c r="B35" s="59" t="s">
        <v>354</v>
      </c>
      <c r="C35" s="60"/>
      <c r="D35" s="60"/>
      <c r="E35" s="60"/>
      <c r="F35" s="60"/>
      <c r="G35" s="66" t="s">
        <v>354</v>
      </c>
      <c r="H35" s="102"/>
      <c r="I35" s="102"/>
      <c r="J35" s="102"/>
      <c r="K35" s="102"/>
      <c r="L35" s="68"/>
    </row>
    <row r="36" spans="1:12" x14ac:dyDescent="0.3">
      <c r="A36" s="54" t="s">
        <v>406</v>
      </c>
      <c r="B36" s="59" t="s">
        <v>354</v>
      </c>
      <c r="C36" s="60"/>
      <c r="D36" s="60"/>
      <c r="E36" s="55" t="s">
        <v>407</v>
      </c>
      <c r="F36" s="56"/>
      <c r="G36" s="56"/>
      <c r="H36" s="100">
        <v>36742.81</v>
      </c>
      <c r="I36" s="100">
        <v>0</v>
      </c>
      <c r="J36" s="100">
        <v>4649.09</v>
      </c>
      <c r="K36" s="100">
        <v>32093.72</v>
      </c>
      <c r="L36" s="57"/>
    </row>
    <row r="37" spans="1:12" x14ac:dyDescent="0.3">
      <c r="A37" s="54" t="s">
        <v>408</v>
      </c>
      <c r="B37" s="59" t="s">
        <v>354</v>
      </c>
      <c r="C37" s="60"/>
      <c r="D37" s="60"/>
      <c r="E37" s="60"/>
      <c r="F37" s="55" t="s">
        <v>407</v>
      </c>
      <c r="G37" s="56"/>
      <c r="H37" s="100">
        <v>36742.81</v>
      </c>
      <c r="I37" s="100">
        <v>0</v>
      </c>
      <c r="J37" s="100">
        <v>4649.09</v>
      </c>
      <c r="K37" s="100">
        <v>32093.72</v>
      </c>
      <c r="L37" s="57"/>
    </row>
    <row r="38" spans="1:12" x14ac:dyDescent="0.3">
      <c r="A38" s="61" t="s">
        <v>409</v>
      </c>
      <c r="B38" s="59" t="s">
        <v>354</v>
      </c>
      <c r="C38" s="60"/>
      <c r="D38" s="60"/>
      <c r="E38" s="60"/>
      <c r="F38" s="60"/>
      <c r="G38" s="62" t="s">
        <v>410</v>
      </c>
      <c r="H38" s="101">
        <v>36742.81</v>
      </c>
      <c r="I38" s="101">
        <v>0</v>
      </c>
      <c r="J38" s="101">
        <v>4649.09</v>
      </c>
      <c r="K38" s="101">
        <v>32093.72</v>
      </c>
      <c r="L38" s="64"/>
    </row>
    <row r="39" spans="1:12" x14ac:dyDescent="0.3">
      <c r="A39" s="65" t="s">
        <v>354</v>
      </c>
      <c r="B39" s="59" t="s">
        <v>354</v>
      </c>
      <c r="C39" s="60"/>
      <c r="D39" s="60"/>
      <c r="E39" s="60"/>
      <c r="F39" s="60"/>
      <c r="G39" s="66" t="s">
        <v>354</v>
      </c>
      <c r="H39" s="102"/>
      <c r="I39" s="102"/>
      <c r="J39" s="102"/>
      <c r="K39" s="102"/>
      <c r="L39" s="68"/>
    </row>
    <row r="40" spans="1:12" x14ac:dyDescent="0.3">
      <c r="A40" s="54" t="s">
        <v>413</v>
      </c>
      <c r="B40" s="58" t="s">
        <v>354</v>
      </c>
      <c r="C40" s="55" t="s">
        <v>414</v>
      </c>
      <c r="D40" s="56"/>
      <c r="E40" s="56"/>
      <c r="F40" s="56"/>
      <c r="G40" s="56"/>
      <c r="H40" s="100">
        <v>3781244.4</v>
      </c>
      <c r="I40" s="100">
        <v>35060.6</v>
      </c>
      <c r="J40" s="100">
        <v>147726.49</v>
      </c>
      <c r="K40" s="100">
        <v>3668578.51</v>
      </c>
      <c r="L40" s="57"/>
    </row>
    <row r="41" spans="1:12" x14ac:dyDescent="0.3">
      <c r="A41" s="54" t="s">
        <v>415</v>
      </c>
      <c r="B41" s="59" t="s">
        <v>354</v>
      </c>
      <c r="C41" s="60"/>
      <c r="D41" s="55" t="s">
        <v>416</v>
      </c>
      <c r="E41" s="56"/>
      <c r="F41" s="56"/>
      <c r="G41" s="56"/>
      <c r="H41" s="100">
        <v>3781244.4</v>
      </c>
      <c r="I41" s="100">
        <v>35060.6</v>
      </c>
      <c r="J41" s="100">
        <v>147726.49</v>
      </c>
      <c r="K41" s="100">
        <v>3668578.51</v>
      </c>
      <c r="L41" s="57"/>
    </row>
    <row r="42" spans="1:12" x14ac:dyDescent="0.3">
      <c r="A42" s="54" t="s">
        <v>417</v>
      </c>
      <c r="B42" s="59" t="s">
        <v>354</v>
      </c>
      <c r="C42" s="60"/>
      <c r="D42" s="60"/>
      <c r="E42" s="55" t="s">
        <v>418</v>
      </c>
      <c r="F42" s="56"/>
      <c r="G42" s="56"/>
      <c r="H42" s="100">
        <v>1932009.85</v>
      </c>
      <c r="I42" s="100">
        <v>0</v>
      </c>
      <c r="J42" s="100">
        <v>0</v>
      </c>
      <c r="K42" s="100">
        <v>1932009.85</v>
      </c>
      <c r="L42" s="57"/>
    </row>
    <row r="43" spans="1:12" x14ac:dyDescent="0.3">
      <c r="A43" s="54" t="s">
        <v>419</v>
      </c>
      <c r="B43" s="59" t="s">
        <v>354</v>
      </c>
      <c r="C43" s="60"/>
      <c r="D43" s="60"/>
      <c r="E43" s="60"/>
      <c r="F43" s="55" t="s">
        <v>418</v>
      </c>
      <c r="G43" s="56"/>
      <c r="H43" s="100">
        <v>1932009.85</v>
      </c>
      <c r="I43" s="100">
        <v>0</v>
      </c>
      <c r="J43" s="100">
        <v>0</v>
      </c>
      <c r="K43" s="100">
        <v>1932009.85</v>
      </c>
      <c r="L43" s="57"/>
    </row>
    <row r="44" spans="1:12" x14ac:dyDescent="0.3">
      <c r="A44" s="61" t="s">
        <v>420</v>
      </c>
      <c r="B44" s="59" t="s">
        <v>354</v>
      </c>
      <c r="C44" s="60"/>
      <c r="D44" s="60"/>
      <c r="E44" s="60"/>
      <c r="F44" s="60"/>
      <c r="G44" s="62" t="s">
        <v>421</v>
      </c>
      <c r="H44" s="101">
        <v>181970</v>
      </c>
      <c r="I44" s="101">
        <v>0</v>
      </c>
      <c r="J44" s="101">
        <v>0</v>
      </c>
      <c r="K44" s="101">
        <v>181970</v>
      </c>
      <c r="L44" s="64"/>
    </row>
    <row r="45" spans="1:12" x14ac:dyDescent="0.3">
      <c r="A45" s="61" t="s">
        <v>422</v>
      </c>
      <c r="B45" s="59" t="s">
        <v>354</v>
      </c>
      <c r="C45" s="60"/>
      <c r="D45" s="60"/>
      <c r="E45" s="60"/>
      <c r="F45" s="60"/>
      <c r="G45" s="62" t="s">
        <v>423</v>
      </c>
      <c r="H45" s="101">
        <v>176360.55</v>
      </c>
      <c r="I45" s="101">
        <v>0</v>
      </c>
      <c r="J45" s="101">
        <v>0</v>
      </c>
      <c r="K45" s="101">
        <v>176360.55</v>
      </c>
      <c r="L45" s="64"/>
    </row>
    <row r="46" spans="1:12" x14ac:dyDescent="0.3">
      <c r="A46" s="61" t="s">
        <v>424</v>
      </c>
      <c r="B46" s="59" t="s">
        <v>354</v>
      </c>
      <c r="C46" s="60"/>
      <c r="D46" s="60"/>
      <c r="E46" s="60"/>
      <c r="F46" s="60"/>
      <c r="G46" s="62" t="s">
        <v>425</v>
      </c>
      <c r="H46" s="101">
        <v>75546.350000000006</v>
      </c>
      <c r="I46" s="101">
        <v>0</v>
      </c>
      <c r="J46" s="101">
        <v>0</v>
      </c>
      <c r="K46" s="101">
        <v>75546.350000000006</v>
      </c>
      <c r="L46" s="64"/>
    </row>
    <row r="47" spans="1:12" x14ac:dyDescent="0.3">
      <c r="A47" s="61" t="s">
        <v>426</v>
      </c>
      <c r="B47" s="59" t="s">
        <v>354</v>
      </c>
      <c r="C47" s="60"/>
      <c r="D47" s="60"/>
      <c r="E47" s="60"/>
      <c r="F47" s="60"/>
      <c r="G47" s="62" t="s">
        <v>427</v>
      </c>
      <c r="H47" s="101">
        <v>1377053.95</v>
      </c>
      <c r="I47" s="101">
        <v>0</v>
      </c>
      <c r="J47" s="101">
        <v>0</v>
      </c>
      <c r="K47" s="101">
        <v>1377053.95</v>
      </c>
      <c r="L47" s="64"/>
    </row>
    <row r="48" spans="1:12" x14ac:dyDescent="0.3">
      <c r="A48" s="61" t="s">
        <v>428</v>
      </c>
      <c r="B48" s="59" t="s">
        <v>354</v>
      </c>
      <c r="C48" s="60"/>
      <c r="D48" s="60"/>
      <c r="E48" s="60"/>
      <c r="F48" s="60"/>
      <c r="G48" s="62" t="s">
        <v>429</v>
      </c>
      <c r="H48" s="101">
        <v>121079</v>
      </c>
      <c r="I48" s="101">
        <v>0</v>
      </c>
      <c r="J48" s="101">
        <v>0</v>
      </c>
      <c r="K48" s="101">
        <v>121079</v>
      </c>
      <c r="L48" s="64"/>
    </row>
    <row r="49" spans="1:12" x14ac:dyDescent="0.3">
      <c r="A49" s="65" t="s">
        <v>354</v>
      </c>
      <c r="B49" s="59" t="s">
        <v>354</v>
      </c>
      <c r="C49" s="60"/>
      <c r="D49" s="60"/>
      <c r="E49" s="60"/>
      <c r="F49" s="60"/>
      <c r="G49" s="66" t="s">
        <v>354</v>
      </c>
      <c r="H49" s="102"/>
      <c r="I49" s="102"/>
      <c r="J49" s="102"/>
      <c r="K49" s="102"/>
      <c r="L49" s="68"/>
    </row>
    <row r="50" spans="1:12" x14ac:dyDescent="0.3">
      <c r="A50" s="54" t="s">
        <v>430</v>
      </c>
      <c r="B50" s="59" t="s">
        <v>354</v>
      </c>
      <c r="C50" s="60"/>
      <c r="D50" s="60"/>
      <c r="E50" s="55" t="s">
        <v>431</v>
      </c>
      <c r="F50" s="56"/>
      <c r="G50" s="56"/>
      <c r="H50" s="100">
        <v>-1932009.85</v>
      </c>
      <c r="I50" s="100">
        <v>0</v>
      </c>
      <c r="J50" s="100">
        <v>0</v>
      </c>
      <c r="K50" s="100">
        <v>-1932009.85</v>
      </c>
      <c r="L50" s="57"/>
    </row>
    <row r="51" spans="1:12" x14ac:dyDescent="0.3">
      <c r="A51" s="54" t="s">
        <v>432</v>
      </c>
      <c r="B51" s="59" t="s">
        <v>354</v>
      </c>
      <c r="C51" s="60"/>
      <c r="D51" s="60"/>
      <c r="E51" s="60"/>
      <c r="F51" s="55" t="s">
        <v>431</v>
      </c>
      <c r="G51" s="56"/>
      <c r="H51" s="100">
        <v>-1932009.85</v>
      </c>
      <c r="I51" s="100">
        <v>0</v>
      </c>
      <c r="J51" s="100">
        <v>0</v>
      </c>
      <c r="K51" s="100">
        <v>-1932009.85</v>
      </c>
      <c r="L51" s="57"/>
    </row>
    <row r="52" spans="1:12" x14ac:dyDescent="0.3">
      <c r="A52" s="61" t="s">
        <v>433</v>
      </c>
      <c r="B52" s="59" t="s">
        <v>354</v>
      </c>
      <c r="C52" s="60"/>
      <c r="D52" s="60"/>
      <c r="E52" s="60"/>
      <c r="F52" s="60"/>
      <c r="G52" s="62" t="s">
        <v>434</v>
      </c>
      <c r="H52" s="101">
        <v>-176360.55</v>
      </c>
      <c r="I52" s="101">
        <v>0</v>
      </c>
      <c r="J52" s="101">
        <v>0</v>
      </c>
      <c r="K52" s="101">
        <v>-176360.55</v>
      </c>
      <c r="L52" s="64"/>
    </row>
    <row r="53" spans="1:12" x14ac:dyDescent="0.3">
      <c r="A53" s="61" t="s">
        <v>435</v>
      </c>
      <c r="B53" s="59" t="s">
        <v>354</v>
      </c>
      <c r="C53" s="60"/>
      <c r="D53" s="60"/>
      <c r="E53" s="60"/>
      <c r="F53" s="60"/>
      <c r="G53" s="62" t="s">
        <v>436</v>
      </c>
      <c r="H53" s="101">
        <v>-75546.350000000006</v>
      </c>
      <c r="I53" s="101">
        <v>0</v>
      </c>
      <c r="J53" s="101">
        <v>0</v>
      </c>
      <c r="K53" s="101">
        <v>-75546.350000000006</v>
      </c>
      <c r="L53" s="64"/>
    </row>
    <row r="54" spans="1:12" x14ac:dyDescent="0.3">
      <c r="A54" s="61" t="s">
        <v>437</v>
      </c>
      <c r="B54" s="59" t="s">
        <v>354</v>
      </c>
      <c r="C54" s="60"/>
      <c r="D54" s="60"/>
      <c r="E54" s="60"/>
      <c r="F54" s="60"/>
      <c r="G54" s="62" t="s">
        <v>438</v>
      </c>
      <c r="H54" s="101">
        <v>-1377053.95</v>
      </c>
      <c r="I54" s="101">
        <v>0</v>
      </c>
      <c r="J54" s="101">
        <v>0</v>
      </c>
      <c r="K54" s="101">
        <v>-1377053.95</v>
      </c>
      <c r="L54" s="64"/>
    </row>
    <row r="55" spans="1:12" x14ac:dyDescent="0.3">
      <c r="A55" s="61" t="s">
        <v>439</v>
      </c>
      <c r="B55" s="59" t="s">
        <v>354</v>
      </c>
      <c r="C55" s="60"/>
      <c r="D55" s="60"/>
      <c r="E55" s="60"/>
      <c r="F55" s="60"/>
      <c r="G55" s="62" t="s">
        <v>440</v>
      </c>
      <c r="H55" s="101">
        <v>-181970</v>
      </c>
      <c r="I55" s="101">
        <v>0</v>
      </c>
      <c r="J55" s="101">
        <v>0</v>
      </c>
      <c r="K55" s="101">
        <v>-181970</v>
      </c>
      <c r="L55" s="64"/>
    </row>
    <row r="56" spans="1:12" x14ac:dyDescent="0.3">
      <c r="A56" s="61" t="s">
        <v>441</v>
      </c>
      <c r="B56" s="59" t="s">
        <v>354</v>
      </c>
      <c r="C56" s="60"/>
      <c r="D56" s="60"/>
      <c r="E56" s="60"/>
      <c r="F56" s="60"/>
      <c r="G56" s="62" t="s">
        <v>442</v>
      </c>
      <c r="H56" s="101">
        <v>-121079</v>
      </c>
      <c r="I56" s="101">
        <v>0</v>
      </c>
      <c r="J56" s="101">
        <v>0</v>
      </c>
      <c r="K56" s="101">
        <v>-121079</v>
      </c>
      <c r="L56" s="64"/>
    </row>
    <row r="57" spans="1:12" x14ac:dyDescent="0.3">
      <c r="A57" s="65" t="s">
        <v>354</v>
      </c>
      <c r="B57" s="59" t="s">
        <v>354</v>
      </c>
      <c r="C57" s="60"/>
      <c r="D57" s="60"/>
      <c r="E57" s="60"/>
      <c r="F57" s="60"/>
      <c r="G57" s="66" t="s">
        <v>354</v>
      </c>
      <c r="H57" s="102"/>
      <c r="I57" s="102"/>
      <c r="J57" s="102"/>
      <c r="K57" s="102"/>
      <c r="L57" s="68"/>
    </row>
    <row r="58" spans="1:12" x14ac:dyDescent="0.3">
      <c r="A58" s="54" t="s">
        <v>443</v>
      </c>
      <c r="B58" s="59" t="s">
        <v>354</v>
      </c>
      <c r="C58" s="60"/>
      <c r="D58" s="60"/>
      <c r="E58" s="55" t="s">
        <v>444</v>
      </c>
      <c r="F58" s="56"/>
      <c r="G58" s="56"/>
      <c r="H58" s="100">
        <v>18827727.57</v>
      </c>
      <c r="I58" s="100">
        <v>34472</v>
      </c>
      <c r="J58" s="100">
        <v>689</v>
      </c>
      <c r="K58" s="100">
        <v>18861510.57</v>
      </c>
      <c r="L58" s="57"/>
    </row>
    <row r="59" spans="1:12" x14ac:dyDescent="0.3">
      <c r="A59" s="54" t="s">
        <v>445</v>
      </c>
      <c r="B59" s="59" t="s">
        <v>354</v>
      </c>
      <c r="C59" s="60"/>
      <c r="D59" s="60"/>
      <c r="E59" s="60"/>
      <c r="F59" s="55" t="s">
        <v>444</v>
      </c>
      <c r="G59" s="56"/>
      <c r="H59" s="100">
        <v>18827727.57</v>
      </c>
      <c r="I59" s="100">
        <v>34472</v>
      </c>
      <c r="J59" s="100">
        <v>689</v>
      </c>
      <c r="K59" s="100">
        <v>18861510.57</v>
      </c>
      <c r="L59" s="57"/>
    </row>
    <row r="60" spans="1:12" x14ac:dyDescent="0.3">
      <c r="A60" s="61" t="s">
        <v>446</v>
      </c>
      <c r="B60" s="59" t="s">
        <v>354</v>
      </c>
      <c r="C60" s="60"/>
      <c r="D60" s="60"/>
      <c r="E60" s="60"/>
      <c r="F60" s="60"/>
      <c r="G60" s="62" t="s">
        <v>427</v>
      </c>
      <c r="H60" s="101">
        <v>319785.2</v>
      </c>
      <c r="I60" s="101">
        <v>0</v>
      </c>
      <c r="J60" s="101">
        <v>0</v>
      </c>
      <c r="K60" s="101">
        <v>319785.2</v>
      </c>
      <c r="L60" s="64"/>
    </row>
    <row r="61" spans="1:12" x14ac:dyDescent="0.3">
      <c r="A61" s="61" t="s">
        <v>447</v>
      </c>
      <c r="B61" s="59" t="s">
        <v>354</v>
      </c>
      <c r="C61" s="60"/>
      <c r="D61" s="60"/>
      <c r="E61" s="60"/>
      <c r="F61" s="60"/>
      <c r="G61" s="62" t="s">
        <v>448</v>
      </c>
      <c r="H61" s="101">
        <v>183046.52</v>
      </c>
      <c r="I61" s="101">
        <v>0</v>
      </c>
      <c r="J61" s="101">
        <v>0</v>
      </c>
      <c r="K61" s="101">
        <v>183046.52</v>
      </c>
      <c r="L61" s="64"/>
    </row>
    <row r="62" spans="1:12" x14ac:dyDescent="0.3">
      <c r="A62" s="61" t="s">
        <v>449</v>
      </c>
      <c r="B62" s="59" t="s">
        <v>354</v>
      </c>
      <c r="C62" s="60"/>
      <c r="D62" s="60"/>
      <c r="E62" s="60"/>
      <c r="F62" s="60"/>
      <c r="G62" s="62" t="s">
        <v>450</v>
      </c>
      <c r="H62" s="101">
        <v>2376752.0099999998</v>
      </c>
      <c r="I62" s="101">
        <v>0</v>
      </c>
      <c r="J62" s="101">
        <v>0</v>
      </c>
      <c r="K62" s="101">
        <v>2376752.0099999998</v>
      </c>
      <c r="L62" s="64"/>
    </row>
    <row r="63" spans="1:12" x14ac:dyDescent="0.3">
      <c r="A63" s="61" t="s">
        <v>451</v>
      </c>
      <c r="B63" s="59" t="s">
        <v>354</v>
      </c>
      <c r="C63" s="60"/>
      <c r="D63" s="60"/>
      <c r="E63" s="60"/>
      <c r="F63" s="60"/>
      <c r="G63" s="62" t="s">
        <v>425</v>
      </c>
      <c r="H63" s="101">
        <v>1978508.33</v>
      </c>
      <c r="I63" s="101">
        <v>6367</v>
      </c>
      <c r="J63" s="101">
        <v>567</v>
      </c>
      <c r="K63" s="101">
        <v>1984308.33</v>
      </c>
      <c r="L63" s="64"/>
    </row>
    <row r="64" spans="1:12" x14ac:dyDescent="0.3">
      <c r="A64" s="61" t="s">
        <v>452</v>
      </c>
      <c r="B64" s="59" t="s">
        <v>354</v>
      </c>
      <c r="C64" s="60"/>
      <c r="D64" s="60"/>
      <c r="E64" s="60"/>
      <c r="F64" s="60"/>
      <c r="G64" s="62" t="s">
        <v>423</v>
      </c>
      <c r="H64" s="101">
        <v>4425952.46</v>
      </c>
      <c r="I64" s="101">
        <v>25036</v>
      </c>
      <c r="J64" s="101">
        <v>0</v>
      </c>
      <c r="K64" s="101">
        <v>4450988.46</v>
      </c>
      <c r="L64" s="64"/>
    </row>
    <row r="65" spans="1:12" x14ac:dyDescent="0.3">
      <c r="A65" s="61" t="s">
        <v>453</v>
      </c>
      <c r="B65" s="59" t="s">
        <v>354</v>
      </c>
      <c r="C65" s="60"/>
      <c r="D65" s="60"/>
      <c r="E65" s="60"/>
      <c r="F65" s="60"/>
      <c r="G65" s="62" t="s">
        <v>454</v>
      </c>
      <c r="H65" s="101">
        <v>7877077.1500000004</v>
      </c>
      <c r="I65" s="101">
        <v>0</v>
      </c>
      <c r="J65" s="101">
        <v>0</v>
      </c>
      <c r="K65" s="101">
        <v>7877077.1500000004</v>
      </c>
      <c r="L65" s="64"/>
    </row>
    <row r="66" spans="1:12" x14ac:dyDescent="0.3">
      <c r="A66" s="61" t="s">
        <v>455</v>
      </c>
      <c r="B66" s="59" t="s">
        <v>354</v>
      </c>
      <c r="C66" s="60"/>
      <c r="D66" s="60"/>
      <c r="E66" s="60"/>
      <c r="F66" s="60"/>
      <c r="G66" s="62" t="s">
        <v>456</v>
      </c>
      <c r="H66" s="101">
        <v>1262358.1200000001</v>
      </c>
      <c r="I66" s="101">
        <v>469</v>
      </c>
      <c r="J66" s="101">
        <v>122</v>
      </c>
      <c r="K66" s="101">
        <v>1262705.1200000001</v>
      </c>
      <c r="L66" s="64"/>
    </row>
    <row r="67" spans="1:12" x14ac:dyDescent="0.3">
      <c r="A67" s="61" t="s">
        <v>457</v>
      </c>
      <c r="B67" s="59" t="s">
        <v>354</v>
      </c>
      <c r="C67" s="60"/>
      <c r="D67" s="60"/>
      <c r="E67" s="60"/>
      <c r="F67" s="60"/>
      <c r="G67" s="62" t="s">
        <v>458</v>
      </c>
      <c r="H67" s="101">
        <v>104202.72</v>
      </c>
      <c r="I67" s="101">
        <v>0</v>
      </c>
      <c r="J67" s="101">
        <v>0</v>
      </c>
      <c r="K67" s="101">
        <v>104202.72</v>
      </c>
      <c r="L67" s="64"/>
    </row>
    <row r="68" spans="1:12" x14ac:dyDescent="0.3">
      <c r="A68" s="61" t="s">
        <v>459</v>
      </c>
      <c r="B68" s="59" t="s">
        <v>354</v>
      </c>
      <c r="C68" s="60"/>
      <c r="D68" s="60"/>
      <c r="E68" s="60"/>
      <c r="F68" s="60"/>
      <c r="G68" s="62" t="s">
        <v>421</v>
      </c>
      <c r="H68" s="101">
        <v>281005.06</v>
      </c>
      <c r="I68" s="101">
        <v>0</v>
      </c>
      <c r="J68" s="101">
        <v>0</v>
      </c>
      <c r="K68" s="101">
        <v>281005.06</v>
      </c>
      <c r="L68" s="64"/>
    </row>
    <row r="69" spans="1:12" x14ac:dyDescent="0.3">
      <c r="A69" s="61" t="s">
        <v>460</v>
      </c>
      <c r="B69" s="59" t="s">
        <v>354</v>
      </c>
      <c r="C69" s="60"/>
      <c r="D69" s="60"/>
      <c r="E69" s="60"/>
      <c r="F69" s="60"/>
      <c r="G69" s="62" t="s">
        <v>461</v>
      </c>
      <c r="H69" s="101">
        <v>19040</v>
      </c>
      <c r="I69" s="101">
        <v>2600</v>
      </c>
      <c r="J69" s="101">
        <v>0</v>
      </c>
      <c r="K69" s="101">
        <v>21640</v>
      </c>
      <c r="L69" s="64"/>
    </row>
    <row r="70" spans="1:12" x14ac:dyDescent="0.3">
      <c r="A70" s="61"/>
      <c r="B70" s="59"/>
      <c r="C70" s="60"/>
      <c r="D70" s="60"/>
      <c r="E70" s="60"/>
      <c r="F70" s="60"/>
      <c r="G70" s="62"/>
      <c r="H70" s="101"/>
      <c r="I70" s="101"/>
      <c r="J70" s="101"/>
      <c r="K70" s="101"/>
      <c r="L70" s="64"/>
    </row>
    <row r="71" spans="1:12" x14ac:dyDescent="0.3">
      <c r="A71" s="54" t="s">
        <v>464</v>
      </c>
      <c r="B71" s="59" t="s">
        <v>354</v>
      </c>
      <c r="C71" s="60"/>
      <c r="D71" s="60"/>
      <c r="E71" s="55" t="s">
        <v>465</v>
      </c>
      <c r="F71" s="56"/>
      <c r="G71" s="56"/>
      <c r="H71" s="100">
        <v>-15090549.26</v>
      </c>
      <c r="I71" s="100">
        <v>588.6</v>
      </c>
      <c r="J71" s="100">
        <v>146215.04000000001</v>
      </c>
      <c r="K71" s="100">
        <v>-15236175.699999999</v>
      </c>
      <c r="L71" s="57"/>
    </row>
    <row r="72" spans="1:12" x14ac:dyDescent="0.3">
      <c r="A72" s="54" t="s">
        <v>466</v>
      </c>
      <c r="B72" s="59" t="s">
        <v>354</v>
      </c>
      <c r="C72" s="60"/>
      <c r="D72" s="60"/>
      <c r="E72" s="60"/>
      <c r="F72" s="55" t="s">
        <v>465</v>
      </c>
      <c r="G72" s="56"/>
      <c r="H72" s="100">
        <v>-15090549.26</v>
      </c>
      <c r="I72" s="100">
        <v>588.6</v>
      </c>
      <c r="J72" s="100">
        <v>146215.04000000001</v>
      </c>
      <c r="K72" s="100">
        <v>-15236175.699999999</v>
      </c>
      <c r="L72" s="57"/>
    </row>
    <row r="73" spans="1:12" x14ac:dyDescent="0.3">
      <c r="A73" s="61" t="s">
        <v>467</v>
      </c>
      <c r="B73" s="59" t="s">
        <v>354</v>
      </c>
      <c r="C73" s="60"/>
      <c r="D73" s="60"/>
      <c r="E73" s="60"/>
      <c r="F73" s="60"/>
      <c r="G73" s="62" t="s">
        <v>468</v>
      </c>
      <c r="H73" s="101">
        <v>-2376752.0099999998</v>
      </c>
      <c r="I73" s="101">
        <v>0</v>
      </c>
      <c r="J73" s="101">
        <v>0</v>
      </c>
      <c r="K73" s="101">
        <v>-2376752.0099999998</v>
      </c>
      <c r="L73" s="64"/>
    </row>
    <row r="74" spans="1:12" x14ac:dyDescent="0.3">
      <c r="A74" s="61" t="s">
        <v>469</v>
      </c>
      <c r="B74" s="59" t="s">
        <v>354</v>
      </c>
      <c r="C74" s="60"/>
      <c r="D74" s="60"/>
      <c r="E74" s="60"/>
      <c r="F74" s="60"/>
      <c r="G74" s="62" t="s">
        <v>434</v>
      </c>
      <c r="H74" s="101">
        <v>-2415095.08</v>
      </c>
      <c r="I74" s="101">
        <v>0</v>
      </c>
      <c r="J74" s="101">
        <v>51952.72</v>
      </c>
      <c r="K74" s="101">
        <v>-2467047.7999999998</v>
      </c>
      <c r="L74" s="64"/>
    </row>
    <row r="75" spans="1:12" x14ac:dyDescent="0.3">
      <c r="A75" s="61" t="s">
        <v>470</v>
      </c>
      <c r="B75" s="59" t="s">
        <v>354</v>
      </c>
      <c r="C75" s="60"/>
      <c r="D75" s="60"/>
      <c r="E75" s="60"/>
      <c r="F75" s="60"/>
      <c r="G75" s="62" t="s">
        <v>436</v>
      </c>
      <c r="H75" s="101">
        <v>-1300670.8500000001</v>
      </c>
      <c r="I75" s="101">
        <v>466.6</v>
      </c>
      <c r="J75" s="101">
        <v>10075.34</v>
      </c>
      <c r="K75" s="101">
        <v>-1310279.5900000001</v>
      </c>
      <c r="L75" s="64"/>
    </row>
    <row r="76" spans="1:12" x14ac:dyDescent="0.3">
      <c r="A76" s="61" t="s">
        <v>471</v>
      </c>
      <c r="B76" s="59" t="s">
        <v>354</v>
      </c>
      <c r="C76" s="60"/>
      <c r="D76" s="60"/>
      <c r="E76" s="60"/>
      <c r="F76" s="60"/>
      <c r="G76" s="62" t="s">
        <v>438</v>
      </c>
      <c r="H76" s="101">
        <v>-319785.2</v>
      </c>
      <c r="I76" s="101">
        <v>0</v>
      </c>
      <c r="J76" s="101">
        <v>0</v>
      </c>
      <c r="K76" s="101">
        <v>-319785.2</v>
      </c>
      <c r="L76" s="64"/>
    </row>
    <row r="77" spans="1:12" x14ac:dyDescent="0.3">
      <c r="A77" s="61" t="s">
        <v>472</v>
      </c>
      <c r="B77" s="59" t="s">
        <v>354</v>
      </c>
      <c r="C77" s="60"/>
      <c r="D77" s="60"/>
      <c r="E77" s="60"/>
      <c r="F77" s="60"/>
      <c r="G77" s="62" t="s">
        <v>473</v>
      </c>
      <c r="H77" s="101">
        <v>-745859.28</v>
      </c>
      <c r="I77" s="101">
        <v>122</v>
      </c>
      <c r="J77" s="101">
        <v>12994.27</v>
      </c>
      <c r="K77" s="101">
        <v>-758731.55</v>
      </c>
      <c r="L77" s="64"/>
    </row>
    <row r="78" spans="1:12" x14ac:dyDescent="0.3">
      <c r="A78" s="61" t="s">
        <v>474</v>
      </c>
      <c r="B78" s="59" t="s">
        <v>354</v>
      </c>
      <c r="C78" s="60"/>
      <c r="D78" s="60"/>
      <c r="E78" s="60"/>
      <c r="F78" s="60"/>
      <c r="G78" s="62" t="s">
        <v>475</v>
      </c>
      <c r="H78" s="101">
        <v>-80230.2</v>
      </c>
      <c r="I78" s="101">
        <v>0</v>
      </c>
      <c r="J78" s="101">
        <v>799.34</v>
      </c>
      <c r="K78" s="101">
        <v>-81029.539999999994</v>
      </c>
      <c r="L78" s="64"/>
    </row>
    <row r="79" spans="1:12" x14ac:dyDescent="0.3">
      <c r="A79" s="61" t="s">
        <v>476</v>
      </c>
      <c r="B79" s="59" t="s">
        <v>354</v>
      </c>
      <c r="C79" s="60"/>
      <c r="D79" s="60"/>
      <c r="E79" s="60"/>
      <c r="F79" s="60"/>
      <c r="G79" s="62" t="s">
        <v>477</v>
      </c>
      <c r="H79" s="101">
        <v>-7409122.7999999998</v>
      </c>
      <c r="I79" s="101">
        <v>0</v>
      </c>
      <c r="J79" s="101">
        <v>68989.56</v>
      </c>
      <c r="K79" s="101">
        <v>-7478112.3600000003</v>
      </c>
      <c r="L79" s="64"/>
    </row>
    <row r="80" spans="1:12" x14ac:dyDescent="0.3">
      <c r="A80" s="61" t="s">
        <v>478</v>
      </c>
      <c r="B80" s="59" t="s">
        <v>354</v>
      </c>
      <c r="C80" s="60"/>
      <c r="D80" s="60"/>
      <c r="E80" s="60"/>
      <c r="F80" s="60"/>
      <c r="G80" s="62" t="s">
        <v>479</v>
      </c>
      <c r="H80" s="101">
        <v>-158860.31</v>
      </c>
      <c r="I80" s="101">
        <v>0</v>
      </c>
      <c r="J80" s="101">
        <v>758.54</v>
      </c>
      <c r="K80" s="101">
        <v>-159618.85</v>
      </c>
      <c r="L80" s="64"/>
    </row>
    <row r="81" spans="1:12" x14ac:dyDescent="0.3">
      <c r="A81" s="61" t="s">
        <v>480</v>
      </c>
      <c r="B81" s="59" t="s">
        <v>354</v>
      </c>
      <c r="C81" s="60"/>
      <c r="D81" s="60"/>
      <c r="E81" s="60"/>
      <c r="F81" s="60"/>
      <c r="G81" s="62" t="s">
        <v>440</v>
      </c>
      <c r="H81" s="101">
        <v>-272994.45</v>
      </c>
      <c r="I81" s="101">
        <v>0</v>
      </c>
      <c r="J81" s="101">
        <v>377.36</v>
      </c>
      <c r="K81" s="101">
        <v>-273371.81</v>
      </c>
      <c r="L81" s="64"/>
    </row>
    <row r="82" spans="1:12" x14ac:dyDescent="0.3">
      <c r="A82" s="61" t="s">
        <v>481</v>
      </c>
      <c r="B82" s="59" t="s">
        <v>354</v>
      </c>
      <c r="C82" s="60"/>
      <c r="D82" s="60"/>
      <c r="E82" s="60"/>
      <c r="F82" s="60"/>
      <c r="G82" s="62" t="s">
        <v>482</v>
      </c>
      <c r="H82" s="101">
        <v>-11179.08</v>
      </c>
      <c r="I82" s="101">
        <v>0</v>
      </c>
      <c r="J82" s="101">
        <v>267.91000000000003</v>
      </c>
      <c r="K82" s="101">
        <v>-11446.99</v>
      </c>
      <c r="L82" s="64"/>
    </row>
    <row r="83" spans="1:12" x14ac:dyDescent="0.3">
      <c r="A83" s="65" t="s">
        <v>354</v>
      </c>
      <c r="B83" s="59" t="s">
        <v>354</v>
      </c>
      <c r="C83" s="60"/>
      <c r="D83" s="60"/>
      <c r="E83" s="60"/>
      <c r="F83" s="60"/>
      <c r="G83" s="66" t="s">
        <v>354</v>
      </c>
      <c r="H83" s="102"/>
      <c r="I83" s="102"/>
      <c r="J83" s="102"/>
      <c r="K83" s="102"/>
      <c r="L83" s="68"/>
    </row>
    <row r="84" spans="1:12" x14ac:dyDescent="0.3">
      <c r="A84" s="54" t="s">
        <v>483</v>
      </c>
      <c r="B84" s="59" t="s">
        <v>354</v>
      </c>
      <c r="C84" s="60"/>
      <c r="D84" s="60"/>
      <c r="E84" s="55" t="s">
        <v>484</v>
      </c>
      <c r="F84" s="56"/>
      <c r="G84" s="56"/>
      <c r="H84" s="100">
        <v>238766.47</v>
      </c>
      <c r="I84" s="100">
        <v>0</v>
      </c>
      <c r="J84" s="100">
        <v>0</v>
      </c>
      <c r="K84" s="100">
        <v>238766.47</v>
      </c>
      <c r="L84" s="57"/>
    </row>
    <row r="85" spans="1:12" x14ac:dyDescent="0.3">
      <c r="A85" s="54" t="s">
        <v>485</v>
      </c>
      <c r="B85" s="59" t="s">
        <v>354</v>
      </c>
      <c r="C85" s="60"/>
      <c r="D85" s="60"/>
      <c r="E85" s="60"/>
      <c r="F85" s="55" t="s">
        <v>484</v>
      </c>
      <c r="G85" s="56"/>
      <c r="H85" s="100">
        <v>238766.47</v>
      </c>
      <c r="I85" s="100">
        <v>0</v>
      </c>
      <c r="J85" s="100">
        <v>0</v>
      </c>
      <c r="K85" s="100">
        <v>238766.47</v>
      </c>
      <c r="L85" s="57"/>
    </row>
    <row r="86" spans="1:12" x14ac:dyDescent="0.3">
      <c r="A86" s="61" t="s">
        <v>486</v>
      </c>
      <c r="B86" s="59" t="s">
        <v>354</v>
      </c>
      <c r="C86" s="60"/>
      <c r="D86" s="60"/>
      <c r="E86" s="60"/>
      <c r="F86" s="60"/>
      <c r="G86" s="62" t="s">
        <v>487</v>
      </c>
      <c r="H86" s="101">
        <v>238766.47</v>
      </c>
      <c r="I86" s="101">
        <v>0</v>
      </c>
      <c r="J86" s="101">
        <v>0</v>
      </c>
      <c r="K86" s="101">
        <v>238766.47</v>
      </c>
      <c r="L86" s="64"/>
    </row>
    <row r="87" spans="1:12" x14ac:dyDescent="0.3">
      <c r="A87" s="65" t="s">
        <v>354</v>
      </c>
      <c r="B87" s="59" t="s">
        <v>354</v>
      </c>
      <c r="C87" s="60"/>
      <c r="D87" s="60"/>
      <c r="E87" s="60"/>
      <c r="F87" s="60"/>
      <c r="G87" s="66" t="s">
        <v>354</v>
      </c>
      <c r="H87" s="102"/>
      <c r="I87" s="102"/>
      <c r="J87" s="102"/>
      <c r="K87" s="102"/>
      <c r="L87" s="68"/>
    </row>
    <row r="88" spans="1:12" x14ac:dyDescent="0.3">
      <c r="A88" s="54" t="s">
        <v>488</v>
      </c>
      <c r="B88" s="59" t="s">
        <v>354</v>
      </c>
      <c r="C88" s="60"/>
      <c r="D88" s="60"/>
      <c r="E88" s="55" t="s">
        <v>489</v>
      </c>
      <c r="F88" s="56"/>
      <c r="G88" s="56"/>
      <c r="H88" s="100">
        <v>-194700.38</v>
      </c>
      <c r="I88" s="100">
        <v>0</v>
      </c>
      <c r="J88" s="100">
        <v>822.45</v>
      </c>
      <c r="K88" s="100">
        <v>-195522.83</v>
      </c>
      <c r="L88" s="57"/>
    </row>
    <row r="89" spans="1:12" x14ac:dyDescent="0.3">
      <c r="A89" s="54" t="s">
        <v>490</v>
      </c>
      <c r="B89" s="59" t="s">
        <v>354</v>
      </c>
      <c r="C89" s="60"/>
      <c r="D89" s="60"/>
      <c r="E89" s="60"/>
      <c r="F89" s="55" t="s">
        <v>491</v>
      </c>
      <c r="G89" s="56"/>
      <c r="H89" s="100">
        <v>-194700.38</v>
      </c>
      <c r="I89" s="100">
        <v>0</v>
      </c>
      <c r="J89" s="100">
        <v>822.45</v>
      </c>
      <c r="K89" s="100">
        <v>-195522.83</v>
      </c>
      <c r="L89" s="57"/>
    </row>
    <row r="90" spans="1:12" x14ac:dyDescent="0.3">
      <c r="A90" s="61" t="s">
        <v>492</v>
      </c>
      <c r="B90" s="59" t="s">
        <v>354</v>
      </c>
      <c r="C90" s="60"/>
      <c r="D90" s="60"/>
      <c r="E90" s="60"/>
      <c r="F90" s="60"/>
      <c r="G90" s="62" t="s">
        <v>493</v>
      </c>
      <c r="H90" s="101">
        <v>-194700.38</v>
      </c>
      <c r="I90" s="101">
        <v>0</v>
      </c>
      <c r="J90" s="101">
        <v>822.45</v>
      </c>
      <c r="K90" s="101">
        <v>-195522.83</v>
      </c>
      <c r="L90" s="64"/>
    </row>
    <row r="91" spans="1:12" x14ac:dyDescent="0.3">
      <c r="A91" s="54" t="s">
        <v>354</v>
      </c>
      <c r="B91" s="59" t="s">
        <v>354</v>
      </c>
      <c r="C91" s="60"/>
      <c r="D91" s="60"/>
      <c r="E91" s="55" t="s">
        <v>354</v>
      </c>
      <c r="F91" s="56"/>
      <c r="G91" s="56"/>
      <c r="H91" s="99"/>
      <c r="I91" s="99"/>
      <c r="J91" s="99"/>
      <c r="K91" s="99"/>
      <c r="L91" s="56"/>
    </row>
    <row r="92" spans="1:12" x14ac:dyDescent="0.3">
      <c r="A92" s="54" t="s">
        <v>54</v>
      </c>
      <c r="B92" s="55" t="s">
        <v>494</v>
      </c>
      <c r="C92" s="56"/>
      <c r="D92" s="56"/>
      <c r="E92" s="56"/>
      <c r="F92" s="56"/>
      <c r="G92" s="56"/>
      <c r="H92" s="100">
        <v>20839926.359999999</v>
      </c>
      <c r="I92" s="100">
        <v>10608516.609999999</v>
      </c>
      <c r="J92" s="100">
        <v>10559885.199999999</v>
      </c>
      <c r="K92" s="100">
        <v>20791294.949999999</v>
      </c>
      <c r="L92" s="57"/>
    </row>
    <row r="93" spans="1:12" x14ac:dyDescent="0.3">
      <c r="A93" s="54" t="s">
        <v>495</v>
      </c>
      <c r="B93" s="58" t="s">
        <v>354</v>
      </c>
      <c r="C93" s="55" t="s">
        <v>496</v>
      </c>
      <c r="D93" s="56"/>
      <c r="E93" s="56"/>
      <c r="F93" s="56"/>
      <c r="G93" s="56"/>
      <c r="H93" s="100">
        <v>16647751.310000001</v>
      </c>
      <c r="I93" s="100">
        <v>10495850.720000001</v>
      </c>
      <c r="J93" s="100">
        <v>10557830.560000001</v>
      </c>
      <c r="K93" s="100">
        <v>16709731.15</v>
      </c>
      <c r="L93" s="57"/>
    </row>
    <row r="94" spans="1:12" x14ac:dyDescent="0.3">
      <c r="A94" s="54" t="s">
        <v>497</v>
      </c>
      <c r="B94" s="59" t="s">
        <v>354</v>
      </c>
      <c r="C94" s="60"/>
      <c r="D94" s="55" t="s">
        <v>498</v>
      </c>
      <c r="E94" s="56"/>
      <c r="F94" s="56"/>
      <c r="G94" s="56"/>
      <c r="H94" s="100">
        <v>5082888.96</v>
      </c>
      <c r="I94" s="100">
        <v>6872048.6200000001</v>
      </c>
      <c r="J94" s="100">
        <v>6818285.8399999999</v>
      </c>
      <c r="K94" s="100">
        <v>5029126.18</v>
      </c>
      <c r="L94" s="57"/>
    </row>
    <row r="95" spans="1:12" x14ac:dyDescent="0.3">
      <c r="A95" s="54" t="s">
        <v>499</v>
      </c>
      <c r="B95" s="59" t="s">
        <v>354</v>
      </c>
      <c r="C95" s="60"/>
      <c r="D95" s="60"/>
      <c r="E95" s="55" t="s">
        <v>500</v>
      </c>
      <c r="F95" s="56"/>
      <c r="G95" s="56"/>
      <c r="H95" s="100">
        <v>3060528.26</v>
      </c>
      <c r="I95" s="100">
        <v>4791017.18</v>
      </c>
      <c r="J95" s="100">
        <v>5074780.46</v>
      </c>
      <c r="K95" s="100">
        <v>3344291.54</v>
      </c>
      <c r="L95" s="57"/>
    </row>
    <row r="96" spans="1:12" x14ac:dyDescent="0.3">
      <c r="A96" s="54" t="s">
        <v>501</v>
      </c>
      <c r="B96" s="59" t="s">
        <v>354</v>
      </c>
      <c r="C96" s="60"/>
      <c r="D96" s="60"/>
      <c r="E96" s="60"/>
      <c r="F96" s="55" t="s">
        <v>500</v>
      </c>
      <c r="G96" s="56"/>
      <c r="H96" s="100">
        <v>3060528.26</v>
      </c>
      <c r="I96" s="100">
        <v>4791017.18</v>
      </c>
      <c r="J96" s="100">
        <v>5074780.46</v>
      </c>
      <c r="K96" s="100">
        <v>3344291.54</v>
      </c>
      <c r="L96" s="57"/>
    </row>
    <row r="97" spans="1:12" x14ac:dyDescent="0.3">
      <c r="A97" s="61" t="s">
        <v>502</v>
      </c>
      <c r="B97" s="59" t="s">
        <v>354</v>
      </c>
      <c r="C97" s="60"/>
      <c r="D97" s="60"/>
      <c r="E97" s="60"/>
      <c r="F97" s="60"/>
      <c r="G97" s="62" t="s">
        <v>503</v>
      </c>
      <c r="H97" s="101">
        <v>0</v>
      </c>
      <c r="I97" s="101">
        <v>1422063.56</v>
      </c>
      <c r="J97" s="101">
        <v>1422063.56</v>
      </c>
      <c r="K97" s="101">
        <v>0</v>
      </c>
      <c r="L97" s="64"/>
    </row>
    <row r="98" spans="1:12" x14ac:dyDescent="0.3">
      <c r="A98" s="61" t="s">
        <v>504</v>
      </c>
      <c r="B98" s="59" t="s">
        <v>354</v>
      </c>
      <c r="C98" s="60"/>
      <c r="D98" s="60"/>
      <c r="E98" s="60"/>
      <c r="F98" s="60"/>
      <c r="G98" s="62" t="s">
        <v>505</v>
      </c>
      <c r="H98" s="101">
        <v>2368825.9500000002</v>
      </c>
      <c r="I98" s="101">
        <v>2368825.9500000002</v>
      </c>
      <c r="J98" s="101">
        <v>2501526.34</v>
      </c>
      <c r="K98" s="101">
        <v>2501526.34</v>
      </c>
      <c r="L98" s="64"/>
    </row>
    <row r="99" spans="1:12" x14ac:dyDescent="0.3">
      <c r="A99" s="61" t="s">
        <v>506</v>
      </c>
      <c r="B99" s="59" t="s">
        <v>354</v>
      </c>
      <c r="C99" s="60"/>
      <c r="D99" s="60"/>
      <c r="E99" s="60"/>
      <c r="F99" s="60"/>
      <c r="G99" s="62" t="s">
        <v>507</v>
      </c>
      <c r="H99" s="101">
        <v>533045.81000000006</v>
      </c>
      <c r="I99" s="101">
        <v>533045.81000000006</v>
      </c>
      <c r="J99" s="101">
        <v>684471.98</v>
      </c>
      <c r="K99" s="101">
        <v>684471.98</v>
      </c>
      <c r="L99" s="64"/>
    </row>
    <row r="100" spans="1:12" x14ac:dyDescent="0.3">
      <c r="A100" s="61" t="s">
        <v>508</v>
      </c>
      <c r="B100" s="59" t="s">
        <v>354</v>
      </c>
      <c r="C100" s="60"/>
      <c r="D100" s="60"/>
      <c r="E100" s="60"/>
      <c r="F100" s="60"/>
      <c r="G100" s="62" t="s">
        <v>509</v>
      </c>
      <c r="H100" s="101">
        <v>0</v>
      </c>
      <c r="I100" s="101">
        <v>4901.6099999999997</v>
      </c>
      <c r="J100" s="101">
        <v>4901.6099999999997</v>
      </c>
      <c r="K100" s="101">
        <v>0</v>
      </c>
      <c r="L100" s="64"/>
    </row>
    <row r="101" spans="1:12" x14ac:dyDescent="0.3">
      <c r="A101" s="61" t="s">
        <v>510</v>
      </c>
      <c r="B101" s="59" t="s">
        <v>354</v>
      </c>
      <c r="C101" s="60"/>
      <c r="D101" s="60"/>
      <c r="E101" s="60"/>
      <c r="F101" s="60"/>
      <c r="G101" s="62" t="s">
        <v>511</v>
      </c>
      <c r="H101" s="101">
        <v>0</v>
      </c>
      <c r="I101" s="101">
        <v>23800.82</v>
      </c>
      <c r="J101" s="101">
        <v>23800.82</v>
      </c>
      <c r="K101" s="101">
        <v>0</v>
      </c>
      <c r="L101" s="64"/>
    </row>
    <row r="102" spans="1:12" x14ac:dyDescent="0.3">
      <c r="A102" s="61" t="s">
        <v>514</v>
      </c>
      <c r="B102" s="59" t="s">
        <v>354</v>
      </c>
      <c r="C102" s="60"/>
      <c r="D102" s="60"/>
      <c r="E102" s="60"/>
      <c r="F102" s="60"/>
      <c r="G102" s="62" t="s">
        <v>515</v>
      </c>
      <c r="H102" s="101">
        <v>158656.5</v>
      </c>
      <c r="I102" s="101">
        <v>438379.43</v>
      </c>
      <c r="J102" s="101">
        <v>438016.15</v>
      </c>
      <c r="K102" s="101">
        <v>158293.22</v>
      </c>
      <c r="L102" s="64"/>
    </row>
    <row r="103" spans="1:12" x14ac:dyDescent="0.3">
      <c r="A103" s="65" t="s">
        <v>354</v>
      </c>
      <c r="B103" s="59" t="s">
        <v>354</v>
      </c>
      <c r="C103" s="60"/>
      <c r="D103" s="60"/>
      <c r="E103" s="60"/>
      <c r="F103" s="60"/>
      <c r="G103" s="66" t="s">
        <v>354</v>
      </c>
      <c r="H103" s="102"/>
      <c r="I103" s="102"/>
      <c r="J103" s="102"/>
      <c r="K103" s="102"/>
      <c r="L103" s="68"/>
    </row>
    <row r="104" spans="1:12" x14ac:dyDescent="0.3">
      <c r="A104" s="54" t="s">
        <v>516</v>
      </c>
      <c r="B104" s="59" t="s">
        <v>354</v>
      </c>
      <c r="C104" s="60"/>
      <c r="D104" s="60"/>
      <c r="E104" s="55" t="s">
        <v>517</v>
      </c>
      <c r="F104" s="56"/>
      <c r="G104" s="56"/>
      <c r="H104" s="100">
        <v>661564.9</v>
      </c>
      <c r="I104" s="100">
        <v>662033.02</v>
      </c>
      <c r="J104" s="100">
        <v>624090.12</v>
      </c>
      <c r="K104" s="100">
        <v>623622</v>
      </c>
      <c r="L104" s="57"/>
    </row>
    <row r="105" spans="1:12" x14ac:dyDescent="0.3">
      <c r="A105" s="54" t="s">
        <v>518</v>
      </c>
      <c r="B105" s="59" t="s">
        <v>354</v>
      </c>
      <c r="C105" s="60"/>
      <c r="D105" s="60"/>
      <c r="E105" s="60"/>
      <c r="F105" s="55" t="s">
        <v>517</v>
      </c>
      <c r="G105" s="56"/>
      <c r="H105" s="100">
        <v>661564.9</v>
      </c>
      <c r="I105" s="100">
        <v>662033.02</v>
      </c>
      <c r="J105" s="100">
        <v>624090.12</v>
      </c>
      <c r="K105" s="100">
        <v>623622</v>
      </c>
      <c r="L105" s="57"/>
    </row>
    <row r="106" spans="1:12" x14ac:dyDescent="0.3">
      <c r="A106" s="61" t="s">
        <v>519</v>
      </c>
      <c r="B106" s="59" t="s">
        <v>354</v>
      </c>
      <c r="C106" s="60"/>
      <c r="D106" s="60"/>
      <c r="E106" s="60"/>
      <c r="F106" s="60"/>
      <c r="G106" s="62" t="s">
        <v>520</v>
      </c>
      <c r="H106" s="101">
        <v>519911.25</v>
      </c>
      <c r="I106" s="101">
        <v>520369.45</v>
      </c>
      <c r="J106" s="101">
        <v>493295.65</v>
      </c>
      <c r="K106" s="101">
        <v>492837.45</v>
      </c>
      <c r="L106" s="64"/>
    </row>
    <row r="107" spans="1:12" x14ac:dyDescent="0.3">
      <c r="A107" s="61" t="s">
        <v>521</v>
      </c>
      <c r="B107" s="59" t="s">
        <v>354</v>
      </c>
      <c r="C107" s="60"/>
      <c r="D107" s="60"/>
      <c r="E107" s="60"/>
      <c r="F107" s="60"/>
      <c r="G107" s="62" t="s">
        <v>522</v>
      </c>
      <c r="H107" s="101">
        <v>113761.37</v>
      </c>
      <c r="I107" s="101">
        <v>113761.76</v>
      </c>
      <c r="J107" s="101">
        <v>108440.95</v>
      </c>
      <c r="K107" s="101">
        <v>108440.56</v>
      </c>
      <c r="L107" s="64"/>
    </row>
    <row r="108" spans="1:12" x14ac:dyDescent="0.3">
      <c r="A108" s="61" t="s">
        <v>523</v>
      </c>
      <c r="B108" s="59" t="s">
        <v>354</v>
      </c>
      <c r="C108" s="60"/>
      <c r="D108" s="60"/>
      <c r="E108" s="60"/>
      <c r="F108" s="60"/>
      <c r="G108" s="62" t="s">
        <v>524</v>
      </c>
      <c r="H108" s="101">
        <v>14111.52</v>
      </c>
      <c r="I108" s="101">
        <v>14121.05</v>
      </c>
      <c r="J108" s="101">
        <v>13485.76</v>
      </c>
      <c r="K108" s="101">
        <v>13476.23</v>
      </c>
      <c r="L108" s="64"/>
    </row>
    <row r="109" spans="1:12" x14ac:dyDescent="0.3">
      <c r="A109" s="61" t="s">
        <v>525</v>
      </c>
      <c r="B109" s="59" t="s">
        <v>354</v>
      </c>
      <c r="C109" s="60"/>
      <c r="D109" s="60"/>
      <c r="E109" s="60"/>
      <c r="F109" s="60"/>
      <c r="G109" s="62" t="s">
        <v>526</v>
      </c>
      <c r="H109" s="101">
        <v>13780.76</v>
      </c>
      <c r="I109" s="101">
        <v>13780.76</v>
      </c>
      <c r="J109" s="101">
        <v>8867.76</v>
      </c>
      <c r="K109" s="101">
        <v>8867.76</v>
      </c>
      <c r="L109" s="64"/>
    </row>
    <row r="110" spans="1:12" x14ac:dyDescent="0.3">
      <c r="A110" s="65" t="s">
        <v>354</v>
      </c>
      <c r="B110" s="59" t="s">
        <v>354</v>
      </c>
      <c r="C110" s="60"/>
      <c r="D110" s="60"/>
      <c r="E110" s="60"/>
      <c r="F110" s="60"/>
      <c r="G110" s="66" t="s">
        <v>354</v>
      </c>
      <c r="H110" s="102"/>
      <c r="I110" s="102"/>
      <c r="J110" s="102"/>
      <c r="K110" s="102"/>
      <c r="L110" s="68"/>
    </row>
    <row r="111" spans="1:12" x14ac:dyDescent="0.3">
      <c r="A111" s="54" t="s">
        <v>527</v>
      </c>
      <c r="B111" s="59" t="s">
        <v>354</v>
      </c>
      <c r="C111" s="60"/>
      <c r="D111" s="60"/>
      <c r="E111" s="55" t="s">
        <v>528</v>
      </c>
      <c r="F111" s="56"/>
      <c r="G111" s="56"/>
      <c r="H111" s="100">
        <v>205704.24</v>
      </c>
      <c r="I111" s="100">
        <v>177696.78</v>
      </c>
      <c r="J111" s="100">
        <v>165043.44</v>
      </c>
      <c r="K111" s="100">
        <v>193050.9</v>
      </c>
      <c r="L111" s="57"/>
    </row>
    <row r="112" spans="1:12" x14ac:dyDescent="0.3">
      <c r="A112" s="54" t="s">
        <v>529</v>
      </c>
      <c r="B112" s="59" t="s">
        <v>354</v>
      </c>
      <c r="C112" s="60"/>
      <c r="D112" s="60"/>
      <c r="E112" s="60"/>
      <c r="F112" s="55" t="s">
        <v>528</v>
      </c>
      <c r="G112" s="56"/>
      <c r="H112" s="100">
        <v>205704.24</v>
      </c>
      <c r="I112" s="100">
        <v>177696.78</v>
      </c>
      <c r="J112" s="100">
        <v>165043.44</v>
      </c>
      <c r="K112" s="100">
        <v>193050.9</v>
      </c>
      <c r="L112" s="57"/>
    </row>
    <row r="113" spans="1:12" x14ac:dyDescent="0.3">
      <c r="A113" s="61" t="s">
        <v>530</v>
      </c>
      <c r="B113" s="59" t="s">
        <v>354</v>
      </c>
      <c r="C113" s="60"/>
      <c r="D113" s="60"/>
      <c r="E113" s="60"/>
      <c r="F113" s="60"/>
      <c r="G113" s="62" t="s">
        <v>531</v>
      </c>
      <c r="H113" s="101">
        <v>90690.42</v>
      </c>
      <c r="I113" s="101">
        <v>91738.63</v>
      </c>
      <c r="J113" s="101">
        <v>82738.38</v>
      </c>
      <c r="K113" s="101">
        <v>81690.17</v>
      </c>
      <c r="L113" s="64"/>
    </row>
    <row r="114" spans="1:12" x14ac:dyDescent="0.3">
      <c r="A114" s="61" t="s">
        <v>532</v>
      </c>
      <c r="B114" s="59" t="s">
        <v>354</v>
      </c>
      <c r="C114" s="60"/>
      <c r="D114" s="60"/>
      <c r="E114" s="60"/>
      <c r="F114" s="60"/>
      <c r="G114" s="62" t="s">
        <v>533</v>
      </c>
      <c r="H114" s="101">
        <v>622.82000000000005</v>
      </c>
      <c r="I114" s="101">
        <v>622.82000000000005</v>
      </c>
      <c r="J114" s="101">
        <v>228.02</v>
      </c>
      <c r="K114" s="101">
        <v>228.02</v>
      </c>
      <c r="L114" s="64"/>
    </row>
    <row r="115" spans="1:12" x14ac:dyDescent="0.3">
      <c r="A115" s="61" t="s">
        <v>534</v>
      </c>
      <c r="B115" s="59" t="s">
        <v>354</v>
      </c>
      <c r="C115" s="60"/>
      <c r="D115" s="60"/>
      <c r="E115" s="60"/>
      <c r="F115" s="60"/>
      <c r="G115" s="62" t="s">
        <v>535</v>
      </c>
      <c r="H115" s="101">
        <v>7256.68</v>
      </c>
      <c r="I115" s="101">
        <v>7256.68</v>
      </c>
      <c r="J115" s="101">
        <v>4347.17</v>
      </c>
      <c r="K115" s="101">
        <v>4347.17</v>
      </c>
      <c r="L115" s="64"/>
    </row>
    <row r="116" spans="1:12" x14ac:dyDescent="0.3">
      <c r="A116" s="61" t="s">
        <v>536</v>
      </c>
      <c r="B116" s="59" t="s">
        <v>354</v>
      </c>
      <c r="C116" s="60"/>
      <c r="D116" s="60"/>
      <c r="E116" s="60"/>
      <c r="F116" s="60"/>
      <c r="G116" s="62" t="s">
        <v>537</v>
      </c>
      <c r="H116" s="101">
        <v>49594.79</v>
      </c>
      <c r="I116" s="101">
        <v>20417.849999999999</v>
      </c>
      <c r="J116" s="101">
        <v>20364.669999999998</v>
      </c>
      <c r="K116" s="101">
        <v>49541.61</v>
      </c>
      <c r="L116" s="64"/>
    </row>
    <row r="117" spans="1:12" x14ac:dyDescent="0.3">
      <c r="A117" s="61" t="s">
        <v>538</v>
      </c>
      <c r="B117" s="59" t="s">
        <v>354</v>
      </c>
      <c r="C117" s="60"/>
      <c r="D117" s="60"/>
      <c r="E117" s="60"/>
      <c r="F117" s="60"/>
      <c r="G117" s="62" t="s">
        <v>539</v>
      </c>
      <c r="H117" s="101">
        <v>40355.07</v>
      </c>
      <c r="I117" s="101">
        <v>40355.08</v>
      </c>
      <c r="J117" s="101">
        <v>38930.370000000003</v>
      </c>
      <c r="K117" s="101">
        <v>38930.36</v>
      </c>
      <c r="L117" s="64"/>
    </row>
    <row r="118" spans="1:12" x14ac:dyDescent="0.3">
      <c r="A118" s="61" t="s">
        <v>540</v>
      </c>
      <c r="B118" s="59" t="s">
        <v>354</v>
      </c>
      <c r="C118" s="60"/>
      <c r="D118" s="60"/>
      <c r="E118" s="60"/>
      <c r="F118" s="60"/>
      <c r="G118" s="62" t="s">
        <v>541</v>
      </c>
      <c r="H118" s="101">
        <v>10285.790000000001</v>
      </c>
      <c r="I118" s="101">
        <v>10407.049999999999</v>
      </c>
      <c r="J118" s="101">
        <v>10383.24</v>
      </c>
      <c r="K118" s="101">
        <v>10261.98</v>
      </c>
      <c r="L118" s="64"/>
    </row>
    <row r="119" spans="1:12" x14ac:dyDescent="0.3">
      <c r="A119" s="61" t="s">
        <v>542</v>
      </c>
      <c r="B119" s="59" t="s">
        <v>354</v>
      </c>
      <c r="C119" s="60"/>
      <c r="D119" s="60"/>
      <c r="E119" s="60"/>
      <c r="F119" s="60"/>
      <c r="G119" s="62" t="s">
        <v>543</v>
      </c>
      <c r="H119" s="101">
        <v>1583.96</v>
      </c>
      <c r="I119" s="101">
        <v>1583.96</v>
      </c>
      <c r="J119" s="101">
        <v>1430.28</v>
      </c>
      <c r="K119" s="101">
        <v>1430.28</v>
      </c>
      <c r="L119" s="64"/>
    </row>
    <row r="120" spans="1:12" x14ac:dyDescent="0.3">
      <c r="A120" s="61" t="s">
        <v>544</v>
      </c>
      <c r="B120" s="59" t="s">
        <v>354</v>
      </c>
      <c r="C120" s="60"/>
      <c r="D120" s="60"/>
      <c r="E120" s="60"/>
      <c r="F120" s="60"/>
      <c r="G120" s="62" t="s">
        <v>545</v>
      </c>
      <c r="H120" s="101">
        <v>5314.71</v>
      </c>
      <c r="I120" s="101">
        <v>5314.71</v>
      </c>
      <c r="J120" s="101">
        <v>6621.31</v>
      </c>
      <c r="K120" s="101">
        <v>6621.31</v>
      </c>
      <c r="L120" s="64"/>
    </row>
    <row r="121" spans="1:12" x14ac:dyDescent="0.3">
      <c r="A121" s="65" t="s">
        <v>354</v>
      </c>
      <c r="B121" s="59" t="s">
        <v>354</v>
      </c>
      <c r="C121" s="60"/>
      <c r="D121" s="60"/>
      <c r="E121" s="60"/>
      <c r="F121" s="60"/>
      <c r="G121" s="66" t="s">
        <v>354</v>
      </c>
      <c r="H121" s="102"/>
      <c r="I121" s="102"/>
      <c r="J121" s="102"/>
      <c r="K121" s="102"/>
      <c r="L121" s="68"/>
    </row>
    <row r="122" spans="1:12" x14ac:dyDescent="0.3">
      <c r="A122" s="54" t="s">
        <v>546</v>
      </c>
      <c r="B122" s="59" t="s">
        <v>354</v>
      </c>
      <c r="C122" s="60"/>
      <c r="D122" s="60"/>
      <c r="E122" s="55" t="s">
        <v>547</v>
      </c>
      <c r="F122" s="56"/>
      <c r="G122" s="56"/>
      <c r="H122" s="100">
        <v>1154731.56</v>
      </c>
      <c r="I122" s="100">
        <v>1240941.6399999999</v>
      </c>
      <c r="J122" s="100">
        <v>954371.82</v>
      </c>
      <c r="K122" s="100">
        <v>868161.74</v>
      </c>
      <c r="L122" s="57"/>
    </row>
    <row r="123" spans="1:12" x14ac:dyDescent="0.3">
      <c r="A123" s="54" t="s">
        <v>548</v>
      </c>
      <c r="B123" s="59" t="s">
        <v>354</v>
      </c>
      <c r="C123" s="60"/>
      <c r="D123" s="60"/>
      <c r="E123" s="60"/>
      <c r="F123" s="55" t="s">
        <v>547</v>
      </c>
      <c r="G123" s="56"/>
      <c r="H123" s="100">
        <v>1154731.56</v>
      </c>
      <c r="I123" s="100">
        <v>1240941.6399999999</v>
      </c>
      <c r="J123" s="100">
        <v>954371.82</v>
      </c>
      <c r="K123" s="100">
        <v>868161.74</v>
      </c>
      <c r="L123" s="57"/>
    </row>
    <row r="124" spans="1:12" x14ac:dyDescent="0.3">
      <c r="A124" s="61" t="s">
        <v>549</v>
      </c>
      <c r="B124" s="59" t="s">
        <v>354</v>
      </c>
      <c r="C124" s="60"/>
      <c r="D124" s="60"/>
      <c r="E124" s="60"/>
      <c r="F124" s="60"/>
      <c r="G124" s="62" t="s">
        <v>550</v>
      </c>
      <c r="H124" s="101">
        <v>1154731.56</v>
      </c>
      <c r="I124" s="101">
        <v>1240941.6399999999</v>
      </c>
      <c r="J124" s="101">
        <v>954371.82</v>
      </c>
      <c r="K124" s="101">
        <v>868161.74</v>
      </c>
      <c r="L124" s="64"/>
    </row>
    <row r="125" spans="1:12" x14ac:dyDescent="0.3">
      <c r="A125" s="65" t="s">
        <v>354</v>
      </c>
      <c r="B125" s="59" t="s">
        <v>354</v>
      </c>
      <c r="C125" s="60"/>
      <c r="D125" s="60"/>
      <c r="E125" s="60"/>
      <c r="F125" s="60"/>
      <c r="G125" s="66" t="s">
        <v>354</v>
      </c>
      <c r="H125" s="102"/>
      <c r="I125" s="102"/>
      <c r="J125" s="102"/>
      <c r="K125" s="102"/>
      <c r="L125" s="68"/>
    </row>
    <row r="126" spans="1:12" x14ac:dyDescent="0.3">
      <c r="A126" s="54" t="s">
        <v>551</v>
      </c>
      <c r="B126" s="59" t="s">
        <v>354</v>
      </c>
      <c r="C126" s="60"/>
      <c r="D126" s="60"/>
      <c r="E126" s="55" t="s">
        <v>390</v>
      </c>
      <c r="F126" s="56"/>
      <c r="G126" s="56"/>
      <c r="H126" s="100">
        <v>360</v>
      </c>
      <c r="I126" s="100">
        <v>360</v>
      </c>
      <c r="J126" s="100">
        <v>0</v>
      </c>
      <c r="K126" s="100">
        <v>0</v>
      </c>
      <c r="L126" s="57"/>
    </row>
    <row r="127" spans="1:12" x14ac:dyDescent="0.3">
      <c r="A127" s="54" t="s">
        <v>552</v>
      </c>
      <c r="B127" s="59" t="s">
        <v>354</v>
      </c>
      <c r="C127" s="60"/>
      <c r="D127" s="60"/>
      <c r="E127" s="60"/>
      <c r="F127" s="55" t="s">
        <v>390</v>
      </c>
      <c r="G127" s="56"/>
      <c r="H127" s="100">
        <v>360</v>
      </c>
      <c r="I127" s="100">
        <v>360</v>
      </c>
      <c r="J127" s="100">
        <v>0</v>
      </c>
      <c r="K127" s="100">
        <v>0</v>
      </c>
      <c r="L127" s="57"/>
    </row>
    <row r="128" spans="1:12" x14ac:dyDescent="0.3">
      <c r="A128" s="61" t="s">
        <v>1014</v>
      </c>
      <c r="B128" s="59" t="s">
        <v>354</v>
      </c>
      <c r="C128" s="60"/>
      <c r="D128" s="60"/>
      <c r="E128" s="60"/>
      <c r="F128" s="60"/>
      <c r="G128" s="62" t="s">
        <v>1015</v>
      </c>
      <c r="H128" s="101">
        <v>360</v>
      </c>
      <c r="I128" s="101">
        <v>360</v>
      </c>
      <c r="J128" s="101">
        <v>0</v>
      </c>
      <c r="K128" s="101">
        <v>0</v>
      </c>
      <c r="L128" s="64"/>
    </row>
    <row r="129" spans="1:12" x14ac:dyDescent="0.3">
      <c r="A129" s="65" t="s">
        <v>354</v>
      </c>
      <c r="B129" s="59" t="s">
        <v>354</v>
      </c>
      <c r="C129" s="60"/>
      <c r="D129" s="60"/>
      <c r="E129" s="60"/>
      <c r="F129" s="60"/>
      <c r="G129" s="66" t="s">
        <v>354</v>
      </c>
      <c r="H129" s="102"/>
      <c r="I129" s="102"/>
      <c r="J129" s="102"/>
      <c r="K129" s="102"/>
      <c r="L129" s="68"/>
    </row>
    <row r="130" spans="1:12" x14ac:dyDescent="0.3">
      <c r="A130" s="54" t="s">
        <v>554</v>
      </c>
      <c r="B130" s="59" t="s">
        <v>354</v>
      </c>
      <c r="C130" s="60"/>
      <c r="D130" s="55" t="s">
        <v>555</v>
      </c>
      <c r="E130" s="56"/>
      <c r="F130" s="56"/>
      <c r="G130" s="56"/>
      <c r="H130" s="100">
        <v>11564862.35</v>
      </c>
      <c r="I130" s="100">
        <v>3623802.1</v>
      </c>
      <c r="J130" s="100">
        <v>3739544.72</v>
      </c>
      <c r="K130" s="100">
        <v>11680604.970000001</v>
      </c>
      <c r="L130" s="57"/>
    </row>
    <row r="131" spans="1:12" x14ac:dyDescent="0.3">
      <c r="A131" s="54" t="s">
        <v>556</v>
      </c>
      <c r="B131" s="59" t="s">
        <v>354</v>
      </c>
      <c r="C131" s="60"/>
      <c r="D131" s="60"/>
      <c r="E131" s="55" t="s">
        <v>555</v>
      </c>
      <c r="F131" s="56"/>
      <c r="G131" s="56"/>
      <c r="H131" s="100">
        <v>11564862.35</v>
      </c>
      <c r="I131" s="100">
        <v>3623802.1</v>
      </c>
      <c r="J131" s="100">
        <v>3739544.72</v>
      </c>
      <c r="K131" s="100">
        <v>11680604.970000001</v>
      </c>
      <c r="L131" s="57"/>
    </row>
    <row r="132" spans="1:12" x14ac:dyDescent="0.3">
      <c r="A132" s="54" t="s">
        <v>557</v>
      </c>
      <c r="B132" s="59" t="s">
        <v>354</v>
      </c>
      <c r="C132" s="60"/>
      <c r="D132" s="60"/>
      <c r="E132" s="60"/>
      <c r="F132" s="55" t="s">
        <v>555</v>
      </c>
      <c r="G132" s="56"/>
      <c r="H132" s="100">
        <v>11564862.35</v>
      </c>
      <c r="I132" s="100">
        <v>3623802.1</v>
      </c>
      <c r="J132" s="100">
        <v>3739544.72</v>
      </c>
      <c r="K132" s="100">
        <v>11680604.970000001</v>
      </c>
      <c r="L132" s="57"/>
    </row>
    <row r="133" spans="1:12" x14ac:dyDescent="0.3">
      <c r="A133" s="61" t="s">
        <v>558</v>
      </c>
      <c r="B133" s="59" t="s">
        <v>354</v>
      </c>
      <c r="C133" s="60"/>
      <c r="D133" s="60"/>
      <c r="E133" s="60"/>
      <c r="F133" s="60"/>
      <c r="G133" s="62" t="s">
        <v>559</v>
      </c>
      <c r="H133" s="101">
        <v>11564862.35</v>
      </c>
      <c r="I133" s="101">
        <v>3623802.1</v>
      </c>
      <c r="J133" s="101">
        <v>3739544.72</v>
      </c>
      <c r="K133" s="101">
        <v>11680604.970000001</v>
      </c>
      <c r="L133" s="64"/>
    </row>
    <row r="134" spans="1:12" x14ac:dyDescent="0.3">
      <c r="A134" s="54" t="s">
        <v>354</v>
      </c>
      <c r="B134" s="59" t="s">
        <v>354</v>
      </c>
      <c r="C134" s="60"/>
      <c r="D134" s="55" t="s">
        <v>354</v>
      </c>
      <c r="E134" s="56"/>
      <c r="F134" s="56"/>
      <c r="G134" s="56"/>
      <c r="H134" s="99"/>
      <c r="I134" s="99"/>
      <c r="J134" s="99"/>
      <c r="K134" s="99"/>
      <c r="L134" s="56"/>
    </row>
    <row r="135" spans="1:12" x14ac:dyDescent="0.3">
      <c r="A135" s="54" t="s">
        <v>560</v>
      </c>
      <c r="B135" s="58" t="s">
        <v>354</v>
      </c>
      <c r="C135" s="55" t="s">
        <v>561</v>
      </c>
      <c r="D135" s="56"/>
      <c r="E135" s="56"/>
      <c r="F135" s="56"/>
      <c r="G135" s="56"/>
      <c r="H135" s="100">
        <v>4192175.05</v>
      </c>
      <c r="I135" s="100">
        <v>112665.89</v>
      </c>
      <c r="J135" s="100">
        <v>2054.64</v>
      </c>
      <c r="K135" s="100">
        <v>4081563.8</v>
      </c>
      <c r="L135" s="57"/>
    </row>
    <row r="136" spans="1:12" x14ac:dyDescent="0.3">
      <c r="A136" s="54" t="s">
        <v>562</v>
      </c>
      <c r="B136" s="59" t="s">
        <v>354</v>
      </c>
      <c r="C136" s="60"/>
      <c r="D136" s="55" t="s">
        <v>563</v>
      </c>
      <c r="E136" s="56"/>
      <c r="F136" s="56"/>
      <c r="G136" s="56"/>
      <c r="H136" s="100">
        <v>4192175.05</v>
      </c>
      <c r="I136" s="100">
        <v>112665.89</v>
      </c>
      <c r="J136" s="100">
        <v>2054.64</v>
      </c>
      <c r="K136" s="100">
        <v>4081563.8</v>
      </c>
      <c r="L136" s="57"/>
    </row>
    <row r="137" spans="1:12" x14ac:dyDescent="0.3">
      <c r="A137" s="54" t="s">
        <v>564</v>
      </c>
      <c r="B137" s="59" t="s">
        <v>354</v>
      </c>
      <c r="C137" s="60"/>
      <c r="D137" s="60"/>
      <c r="E137" s="55" t="s">
        <v>565</v>
      </c>
      <c r="F137" s="56"/>
      <c r="G137" s="56"/>
      <c r="H137" s="100">
        <v>3775607.35</v>
      </c>
      <c r="I137" s="100">
        <v>112343.47</v>
      </c>
      <c r="J137" s="100">
        <v>0</v>
      </c>
      <c r="K137" s="100">
        <v>3663263.88</v>
      </c>
      <c r="L137" s="57"/>
    </row>
    <row r="138" spans="1:12" x14ac:dyDescent="0.3">
      <c r="A138" s="54" t="s">
        <v>566</v>
      </c>
      <c r="B138" s="59" t="s">
        <v>354</v>
      </c>
      <c r="C138" s="60"/>
      <c r="D138" s="60"/>
      <c r="E138" s="60"/>
      <c r="F138" s="55" t="s">
        <v>565</v>
      </c>
      <c r="G138" s="56"/>
      <c r="H138" s="100">
        <v>3775607.35</v>
      </c>
      <c r="I138" s="100">
        <v>112343.47</v>
      </c>
      <c r="J138" s="100">
        <v>0</v>
      </c>
      <c r="K138" s="100">
        <v>3663263.88</v>
      </c>
      <c r="L138" s="57"/>
    </row>
    <row r="139" spans="1:12" x14ac:dyDescent="0.3">
      <c r="A139" s="61" t="s">
        <v>567</v>
      </c>
      <c r="B139" s="59" t="s">
        <v>354</v>
      </c>
      <c r="C139" s="60"/>
      <c r="D139" s="60"/>
      <c r="E139" s="60"/>
      <c r="F139" s="60"/>
      <c r="G139" s="62" t="s">
        <v>568</v>
      </c>
      <c r="H139" s="101">
        <v>3775607.35</v>
      </c>
      <c r="I139" s="101">
        <v>112343.47</v>
      </c>
      <c r="J139" s="101">
        <v>0</v>
      </c>
      <c r="K139" s="101">
        <v>3663263.88</v>
      </c>
      <c r="L139" s="64"/>
    </row>
    <row r="140" spans="1:12" x14ac:dyDescent="0.3">
      <c r="A140" s="65" t="s">
        <v>354</v>
      </c>
      <c r="B140" s="59" t="s">
        <v>354</v>
      </c>
      <c r="C140" s="60"/>
      <c r="D140" s="60"/>
      <c r="E140" s="60"/>
      <c r="F140" s="60"/>
      <c r="G140" s="66" t="s">
        <v>354</v>
      </c>
      <c r="H140" s="102"/>
      <c r="I140" s="102"/>
      <c r="J140" s="102"/>
      <c r="K140" s="102"/>
      <c r="L140" s="68"/>
    </row>
    <row r="141" spans="1:12" x14ac:dyDescent="0.3">
      <c r="A141" s="54" t="s">
        <v>569</v>
      </c>
      <c r="B141" s="59" t="s">
        <v>354</v>
      </c>
      <c r="C141" s="60"/>
      <c r="D141" s="60"/>
      <c r="E141" s="55" t="s">
        <v>570</v>
      </c>
      <c r="F141" s="56"/>
      <c r="G141" s="56"/>
      <c r="H141" s="100">
        <v>5637.05</v>
      </c>
      <c r="I141" s="100">
        <v>322.42</v>
      </c>
      <c r="J141" s="100">
        <v>0</v>
      </c>
      <c r="K141" s="100">
        <v>5314.63</v>
      </c>
      <c r="L141" s="57"/>
    </row>
    <row r="142" spans="1:12" x14ac:dyDescent="0.3">
      <c r="A142" s="54" t="s">
        <v>571</v>
      </c>
      <c r="B142" s="59" t="s">
        <v>354</v>
      </c>
      <c r="C142" s="60"/>
      <c r="D142" s="60"/>
      <c r="E142" s="60"/>
      <c r="F142" s="55" t="s">
        <v>570</v>
      </c>
      <c r="G142" s="56"/>
      <c r="H142" s="100">
        <v>5637.05</v>
      </c>
      <c r="I142" s="100">
        <v>322.42</v>
      </c>
      <c r="J142" s="100">
        <v>0</v>
      </c>
      <c r="K142" s="100">
        <v>5314.63</v>
      </c>
      <c r="L142" s="57"/>
    </row>
    <row r="143" spans="1:12" x14ac:dyDescent="0.3">
      <c r="A143" s="61" t="s">
        <v>572</v>
      </c>
      <c r="B143" s="59" t="s">
        <v>354</v>
      </c>
      <c r="C143" s="60"/>
      <c r="D143" s="60"/>
      <c r="E143" s="60"/>
      <c r="F143" s="60"/>
      <c r="G143" s="62" t="s">
        <v>573</v>
      </c>
      <c r="H143" s="101">
        <v>5637.05</v>
      </c>
      <c r="I143" s="101">
        <v>322.42</v>
      </c>
      <c r="J143" s="101">
        <v>0</v>
      </c>
      <c r="K143" s="101">
        <v>5314.63</v>
      </c>
      <c r="L143" s="64"/>
    </row>
    <row r="144" spans="1:12" x14ac:dyDescent="0.3">
      <c r="A144" s="65" t="s">
        <v>354</v>
      </c>
      <c r="B144" s="59" t="s">
        <v>354</v>
      </c>
      <c r="C144" s="60"/>
      <c r="D144" s="60"/>
      <c r="E144" s="60"/>
      <c r="F144" s="60"/>
      <c r="G144" s="66" t="s">
        <v>354</v>
      </c>
      <c r="H144" s="102"/>
      <c r="I144" s="102"/>
      <c r="J144" s="102"/>
      <c r="K144" s="102"/>
      <c r="L144" s="68"/>
    </row>
    <row r="145" spans="1:12" x14ac:dyDescent="0.3">
      <c r="A145" s="54" t="s">
        <v>574</v>
      </c>
      <c r="B145" s="59" t="s">
        <v>354</v>
      </c>
      <c r="C145" s="60"/>
      <c r="D145" s="60"/>
      <c r="E145" s="55" t="s">
        <v>575</v>
      </c>
      <c r="F145" s="56"/>
      <c r="G145" s="56"/>
      <c r="H145" s="100">
        <v>410930.65</v>
      </c>
      <c r="I145" s="100">
        <v>0</v>
      </c>
      <c r="J145" s="100">
        <v>2054.64</v>
      </c>
      <c r="K145" s="100">
        <v>412985.29</v>
      </c>
      <c r="L145" s="57"/>
    </row>
    <row r="146" spans="1:12" x14ac:dyDescent="0.3">
      <c r="A146" s="54" t="s">
        <v>576</v>
      </c>
      <c r="B146" s="59" t="s">
        <v>354</v>
      </c>
      <c r="C146" s="60"/>
      <c r="D146" s="60"/>
      <c r="E146" s="60"/>
      <c r="F146" s="55" t="s">
        <v>575</v>
      </c>
      <c r="G146" s="56"/>
      <c r="H146" s="100">
        <v>410930.65</v>
      </c>
      <c r="I146" s="100">
        <v>0</v>
      </c>
      <c r="J146" s="100">
        <v>2054.64</v>
      </c>
      <c r="K146" s="100">
        <v>412985.29</v>
      </c>
      <c r="L146" s="57"/>
    </row>
    <row r="147" spans="1:12" x14ac:dyDescent="0.3">
      <c r="A147" s="61" t="s">
        <v>577</v>
      </c>
      <c r="B147" s="59" t="s">
        <v>354</v>
      </c>
      <c r="C147" s="60"/>
      <c r="D147" s="60"/>
      <c r="E147" s="60"/>
      <c r="F147" s="60"/>
      <c r="G147" s="62" t="s">
        <v>578</v>
      </c>
      <c r="H147" s="101">
        <v>36624.6</v>
      </c>
      <c r="I147" s="101">
        <v>0</v>
      </c>
      <c r="J147" s="101">
        <v>183.12</v>
      </c>
      <c r="K147" s="101">
        <v>36807.72</v>
      </c>
      <c r="L147" s="64"/>
    </row>
    <row r="148" spans="1:12" x14ac:dyDescent="0.3">
      <c r="A148" s="61" t="s">
        <v>579</v>
      </c>
      <c r="B148" s="59" t="s">
        <v>354</v>
      </c>
      <c r="C148" s="60"/>
      <c r="D148" s="60"/>
      <c r="E148" s="60"/>
      <c r="F148" s="60"/>
      <c r="G148" s="62" t="s">
        <v>580</v>
      </c>
      <c r="H148" s="101">
        <v>374306.05</v>
      </c>
      <c r="I148" s="101">
        <v>0</v>
      </c>
      <c r="J148" s="101">
        <v>1871.52</v>
      </c>
      <c r="K148" s="101">
        <v>376177.57</v>
      </c>
      <c r="L148" s="64"/>
    </row>
    <row r="149" spans="1:12" x14ac:dyDescent="0.3">
      <c r="A149" s="54" t="s">
        <v>354</v>
      </c>
      <c r="B149" s="59" t="s">
        <v>354</v>
      </c>
      <c r="C149" s="60"/>
      <c r="D149" s="55" t="s">
        <v>354</v>
      </c>
      <c r="E149" s="56"/>
      <c r="F149" s="56"/>
      <c r="G149" s="56"/>
      <c r="H149" s="99"/>
      <c r="I149" s="99"/>
      <c r="J149" s="99"/>
      <c r="K149" s="99"/>
      <c r="L149" s="56"/>
    </row>
    <row r="150" spans="1:12" x14ac:dyDescent="0.3">
      <c r="A150" s="54" t="s">
        <v>58</v>
      </c>
      <c r="B150" s="55" t="s">
        <v>581</v>
      </c>
      <c r="C150" s="56"/>
      <c r="D150" s="56"/>
      <c r="E150" s="56"/>
      <c r="F150" s="56"/>
      <c r="G150" s="56"/>
      <c r="H150" s="100">
        <v>14182380.310000001</v>
      </c>
      <c r="I150" s="100">
        <v>6808856.1500000004</v>
      </c>
      <c r="J150" s="100">
        <v>2986453.89</v>
      </c>
      <c r="K150" s="100">
        <v>18004782.57</v>
      </c>
      <c r="L150" s="100">
        <f>I150-J150</f>
        <v>3822402.2600000002</v>
      </c>
    </row>
    <row r="151" spans="1:12" x14ac:dyDescent="0.3">
      <c r="A151" s="54" t="s">
        <v>582</v>
      </c>
      <c r="B151" s="58" t="s">
        <v>354</v>
      </c>
      <c r="C151" s="55" t="s">
        <v>583</v>
      </c>
      <c r="D151" s="56"/>
      <c r="E151" s="56"/>
      <c r="F151" s="56"/>
      <c r="G151" s="56"/>
      <c r="H151" s="100">
        <v>11358864.789999999</v>
      </c>
      <c r="I151" s="100">
        <v>6028108.0599999996</v>
      </c>
      <c r="J151" s="100">
        <v>2985865.27</v>
      </c>
      <c r="K151" s="100">
        <v>14401107.58</v>
      </c>
      <c r="L151" s="100"/>
    </row>
    <row r="152" spans="1:12" x14ac:dyDescent="0.3">
      <c r="A152" s="54" t="s">
        <v>584</v>
      </c>
      <c r="B152" s="59" t="s">
        <v>354</v>
      </c>
      <c r="C152" s="60"/>
      <c r="D152" s="55" t="s">
        <v>585</v>
      </c>
      <c r="E152" s="56"/>
      <c r="F152" s="56"/>
      <c r="G152" s="56"/>
      <c r="H152" s="100">
        <v>9474181.8399999999</v>
      </c>
      <c r="I152" s="100">
        <v>5548860.54</v>
      </c>
      <c r="J152" s="100">
        <v>2985865.24</v>
      </c>
      <c r="K152" s="100">
        <v>12037177.140000001</v>
      </c>
      <c r="L152" s="100">
        <f>I152-J152</f>
        <v>2562995.2999999998</v>
      </c>
    </row>
    <row r="153" spans="1:12" x14ac:dyDescent="0.3">
      <c r="A153" s="54" t="s">
        <v>586</v>
      </c>
      <c r="B153" s="59" t="s">
        <v>354</v>
      </c>
      <c r="C153" s="60"/>
      <c r="D153" s="60"/>
      <c r="E153" s="55" t="s">
        <v>587</v>
      </c>
      <c r="F153" s="56"/>
      <c r="G153" s="56"/>
      <c r="H153" s="100">
        <v>163937.74</v>
      </c>
      <c r="I153" s="100">
        <v>51558.84</v>
      </c>
      <c r="J153" s="100">
        <v>16725.330000000002</v>
      </c>
      <c r="K153" s="100">
        <v>198771.25</v>
      </c>
      <c r="L153" s="100"/>
    </row>
    <row r="154" spans="1:12" x14ac:dyDescent="0.3">
      <c r="A154" s="54" t="s">
        <v>610</v>
      </c>
      <c r="B154" s="59" t="s">
        <v>354</v>
      </c>
      <c r="C154" s="60"/>
      <c r="D154" s="60"/>
      <c r="E154" s="60"/>
      <c r="F154" s="55" t="s">
        <v>611</v>
      </c>
      <c r="G154" s="56"/>
      <c r="H154" s="100">
        <v>163937.74</v>
      </c>
      <c r="I154" s="100">
        <v>51558.84</v>
      </c>
      <c r="J154" s="100">
        <v>16725.330000000002</v>
      </c>
      <c r="K154" s="100">
        <v>198771.25</v>
      </c>
      <c r="L154" s="100">
        <f>I154-J154</f>
        <v>34833.509999999995</v>
      </c>
    </row>
    <row r="155" spans="1:12" x14ac:dyDescent="0.3">
      <c r="A155" s="61" t="s">
        <v>612</v>
      </c>
      <c r="B155" s="59" t="s">
        <v>354</v>
      </c>
      <c r="C155" s="60"/>
      <c r="D155" s="60"/>
      <c r="E155" s="60"/>
      <c r="F155" s="60"/>
      <c r="G155" s="62" t="s">
        <v>591</v>
      </c>
      <c r="H155" s="101">
        <v>104608.07</v>
      </c>
      <c r="I155" s="101">
        <v>22400</v>
      </c>
      <c r="J155" s="101">
        <v>0</v>
      </c>
      <c r="K155" s="101">
        <v>127008.07</v>
      </c>
      <c r="L155" s="101"/>
    </row>
    <row r="156" spans="1:12" x14ac:dyDescent="0.3">
      <c r="A156" s="61" t="s">
        <v>613</v>
      </c>
      <c r="B156" s="59" t="s">
        <v>354</v>
      </c>
      <c r="C156" s="60"/>
      <c r="D156" s="60"/>
      <c r="E156" s="60"/>
      <c r="F156" s="60"/>
      <c r="G156" s="62" t="s">
        <v>593</v>
      </c>
      <c r="H156" s="101">
        <v>5221.3900000000003</v>
      </c>
      <c r="I156" s="101">
        <v>12743.11</v>
      </c>
      <c r="J156" s="101">
        <v>9557.33</v>
      </c>
      <c r="K156" s="101">
        <v>8407.17</v>
      </c>
      <c r="L156" s="101"/>
    </row>
    <row r="157" spans="1:12" x14ac:dyDescent="0.3">
      <c r="A157" s="61" t="s">
        <v>614</v>
      </c>
      <c r="B157" s="59" t="s">
        <v>354</v>
      </c>
      <c r="C157" s="60"/>
      <c r="D157" s="60"/>
      <c r="E157" s="60"/>
      <c r="F157" s="60"/>
      <c r="G157" s="62" t="s">
        <v>595</v>
      </c>
      <c r="H157" s="101">
        <v>10555.46</v>
      </c>
      <c r="I157" s="101">
        <v>9557.33</v>
      </c>
      <c r="J157" s="101">
        <v>7168</v>
      </c>
      <c r="K157" s="101">
        <v>12944.79</v>
      </c>
      <c r="L157" s="101"/>
    </row>
    <row r="158" spans="1:12" x14ac:dyDescent="0.3">
      <c r="A158" s="61" t="s">
        <v>615</v>
      </c>
      <c r="B158" s="59" t="s">
        <v>354</v>
      </c>
      <c r="C158" s="60"/>
      <c r="D158" s="60"/>
      <c r="E158" s="60"/>
      <c r="F158" s="60"/>
      <c r="G158" s="62" t="s">
        <v>597</v>
      </c>
      <c r="H158" s="101">
        <v>28825.67</v>
      </c>
      <c r="I158" s="101">
        <v>4480</v>
      </c>
      <c r="J158" s="101">
        <v>0</v>
      </c>
      <c r="K158" s="101">
        <v>33305.67</v>
      </c>
      <c r="L158" s="101"/>
    </row>
    <row r="159" spans="1:12" x14ac:dyDescent="0.3">
      <c r="A159" s="61" t="s">
        <v>616</v>
      </c>
      <c r="B159" s="59" t="s">
        <v>354</v>
      </c>
      <c r="C159" s="60"/>
      <c r="D159" s="60"/>
      <c r="E159" s="60"/>
      <c r="F159" s="60"/>
      <c r="G159" s="62" t="s">
        <v>599</v>
      </c>
      <c r="H159" s="101">
        <v>11530.28</v>
      </c>
      <c r="I159" s="101">
        <v>1792</v>
      </c>
      <c r="J159" s="101">
        <v>0</v>
      </c>
      <c r="K159" s="101">
        <v>13322.28</v>
      </c>
      <c r="L159" s="101"/>
    </row>
    <row r="160" spans="1:12" x14ac:dyDescent="0.3">
      <c r="A160" s="61" t="s">
        <v>618</v>
      </c>
      <c r="B160" s="59" t="s">
        <v>354</v>
      </c>
      <c r="C160" s="60"/>
      <c r="D160" s="60"/>
      <c r="E160" s="60"/>
      <c r="F160" s="60"/>
      <c r="G160" s="62" t="s">
        <v>605</v>
      </c>
      <c r="H160" s="101">
        <v>35.58</v>
      </c>
      <c r="I160" s="101">
        <v>6.83</v>
      </c>
      <c r="J160" s="101">
        <v>0</v>
      </c>
      <c r="K160" s="101">
        <v>42.41</v>
      </c>
      <c r="L160" s="101"/>
    </row>
    <row r="161" spans="1:12" x14ac:dyDescent="0.3">
      <c r="A161" s="61" t="s">
        <v>619</v>
      </c>
      <c r="B161" s="59" t="s">
        <v>354</v>
      </c>
      <c r="C161" s="60"/>
      <c r="D161" s="60"/>
      <c r="E161" s="60"/>
      <c r="F161" s="60"/>
      <c r="G161" s="62" t="s">
        <v>607</v>
      </c>
      <c r="H161" s="101">
        <v>3161.29</v>
      </c>
      <c r="I161" s="101">
        <v>579.57000000000005</v>
      </c>
      <c r="J161" s="101">
        <v>0</v>
      </c>
      <c r="K161" s="101">
        <v>3740.86</v>
      </c>
      <c r="L161" s="101"/>
    </row>
    <row r="162" spans="1:12" x14ac:dyDescent="0.3">
      <c r="A162" s="65" t="s">
        <v>354</v>
      </c>
      <c r="B162" s="59" t="s">
        <v>354</v>
      </c>
      <c r="C162" s="60"/>
      <c r="D162" s="60"/>
      <c r="E162" s="60"/>
      <c r="F162" s="60"/>
      <c r="G162" s="66" t="s">
        <v>354</v>
      </c>
      <c r="H162" s="102"/>
      <c r="I162" s="102"/>
      <c r="J162" s="102"/>
      <c r="K162" s="102"/>
      <c r="L162" s="102"/>
    </row>
    <row r="163" spans="1:12" x14ac:dyDescent="0.3">
      <c r="A163" s="54" t="s">
        <v>621</v>
      </c>
      <c r="B163" s="59" t="s">
        <v>354</v>
      </c>
      <c r="C163" s="60"/>
      <c r="D163" s="60"/>
      <c r="E163" s="55" t="s">
        <v>622</v>
      </c>
      <c r="F163" s="56"/>
      <c r="G163" s="56"/>
      <c r="H163" s="100">
        <v>9182897.0600000005</v>
      </c>
      <c r="I163" s="100">
        <v>5438824.2400000002</v>
      </c>
      <c r="J163" s="100">
        <v>2953947.83</v>
      </c>
      <c r="K163" s="100">
        <v>11667773.470000001</v>
      </c>
      <c r="L163" s="100"/>
    </row>
    <row r="164" spans="1:12" x14ac:dyDescent="0.3">
      <c r="A164" s="54" t="s">
        <v>623</v>
      </c>
      <c r="B164" s="59" t="s">
        <v>354</v>
      </c>
      <c r="C164" s="60"/>
      <c r="D164" s="60"/>
      <c r="E164" s="60"/>
      <c r="F164" s="55" t="s">
        <v>589</v>
      </c>
      <c r="G164" s="56"/>
      <c r="H164" s="100">
        <v>1133763.68</v>
      </c>
      <c r="I164" s="100">
        <v>732570.22</v>
      </c>
      <c r="J164" s="100">
        <v>423713.1</v>
      </c>
      <c r="K164" s="100">
        <v>1442620.8</v>
      </c>
      <c r="L164" s="100">
        <f>I164-J164</f>
        <v>308857.12</v>
      </c>
    </row>
    <row r="165" spans="1:12" x14ac:dyDescent="0.3">
      <c r="A165" s="61" t="s">
        <v>624</v>
      </c>
      <c r="B165" s="59" t="s">
        <v>354</v>
      </c>
      <c r="C165" s="60"/>
      <c r="D165" s="60"/>
      <c r="E165" s="60"/>
      <c r="F165" s="60"/>
      <c r="G165" s="62" t="s">
        <v>591</v>
      </c>
      <c r="H165" s="101">
        <v>594180.38</v>
      </c>
      <c r="I165" s="101">
        <v>158021.35999999999</v>
      </c>
      <c r="J165" s="101">
        <v>72.23</v>
      </c>
      <c r="K165" s="101">
        <v>752129.51</v>
      </c>
      <c r="L165" s="101"/>
    </row>
    <row r="166" spans="1:12" x14ac:dyDescent="0.3">
      <c r="A166" s="61" t="s">
        <v>625</v>
      </c>
      <c r="B166" s="59" t="s">
        <v>354</v>
      </c>
      <c r="C166" s="60"/>
      <c r="D166" s="60"/>
      <c r="E166" s="60"/>
      <c r="F166" s="60"/>
      <c r="G166" s="62" t="s">
        <v>593</v>
      </c>
      <c r="H166" s="101">
        <v>69175.66</v>
      </c>
      <c r="I166" s="101">
        <v>369737.62</v>
      </c>
      <c r="J166" s="101">
        <v>342315.53</v>
      </c>
      <c r="K166" s="101">
        <v>96597.75</v>
      </c>
      <c r="L166" s="101"/>
    </row>
    <row r="167" spans="1:12" x14ac:dyDescent="0.3">
      <c r="A167" s="61" t="s">
        <v>626</v>
      </c>
      <c r="B167" s="59" t="s">
        <v>354</v>
      </c>
      <c r="C167" s="60"/>
      <c r="D167" s="60"/>
      <c r="E167" s="60"/>
      <c r="F167" s="60"/>
      <c r="G167" s="62" t="s">
        <v>595</v>
      </c>
      <c r="H167" s="101">
        <v>69511.990000000005</v>
      </c>
      <c r="I167" s="101">
        <v>89023.03</v>
      </c>
      <c r="J167" s="101">
        <v>72471.759999999995</v>
      </c>
      <c r="K167" s="101">
        <v>86063.26</v>
      </c>
      <c r="L167" s="101"/>
    </row>
    <row r="168" spans="1:12" x14ac:dyDescent="0.3">
      <c r="A168" s="61" t="s">
        <v>629</v>
      </c>
      <c r="B168" s="59" t="s">
        <v>354</v>
      </c>
      <c r="C168" s="60"/>
      <c r="D168" s="60"/>
      <c r="E168" s="60"/>
      <c r="F168" s="60"/>
      <c r="G168" s="62" t="s">
        <v>597</v>
      </c>
      <c r="H168" s="101">
        <v>172023.76</v>
      </c>
      <c r="I168" s="101">
        <v>45978.8</v>
      </c>
      <c r="J168" s="101">
        <v>0</v>
      </c>
      <c r="K168" s="101">
        <v>218002.56</v>
      </c>
      <c r="L168" s="101"/>
    </row>
    <row r="169" spans="1:12" x14ac:dyDescent="0.3">
      <c r="A169" s="61" t="s">
        <v>630</v>
      </c>
      <c r="B169" s="59" t="s">
        <v>354</v>
      </c>
      <c r="C169" s="60"/>
      <c r="D169" s="60"/>
      <c r="E169" s="60"/>
      <c r="F169" s="60"/>
      <c r="G169" s="62" t="s">
        <v>599</v>
      </c>
      <c r="H169" s="101">
        <v>52563.96</v>
      </c>
      <c r="I169" s="101">
        <v>13858.3</v>
      </c>
      <c r="J169" s="101">
        <v>0</v>
      </c>
      <c r="K169" s="101">
        <v>66422.259999999995</v>
      </c>
      <c r="L169" s="101"/>
    </row>
    <row r="170" spans="1:12" x14ac:dyDescent="0.3">
      <c r="A170" s="61" t="s">
        <v>631</v>
      </c>
      <c r="B170" s="59" t="s">
        <v>354</v>
      </c>
      <c r="C170" s="60"/>
      <c r="D170" s="60"/>
      <c r="E170" s="60"/>
      <c r="F170" s="60"/>
      <c r="G170" s="62" t="s">
        <v>601</v>
      </c>
      <c r="H170" s="101">
        <v>6600.71</v>
      </c>
      <c r="I170" s="101">
        <v>1750.82</v>
      </c>
      <c r="J170" s="101">
        <v>0</v>
      </c>
      <c r="K170" s="101">
        <v>8351.5300000000007</v>
      </c>
      <c r="L170" s="101"/>
    </row>
    <row r="171" spans="1:12" x14ac:dyDescent="0.3">
      <c r="A171" s="61" t="s">
        <v>632</v>
      </c>
      <c r="B171" s="59" t="s">
        <v>354</v>
      </c>
      <c r="C171" s="60"/>
      <c r="D171" s="60"/>
      <c r="E171" s="60"/>
      <c r="F171" s="60"/>
      <c r="G171" s="62" t="s">
        <v>603</v>
      </c>
      <c r="H171" s="101">
        <v>43838.48</v>
      </c>
      <c r="I171" s="101">
        <v>16080.26</v>
      </c>
      <c r="J171" s="101">
        <v>4938.2</v>
      </c>
      <c r="K171" s="101">
        <v>54980.54</v>
      </c>
      <c r="L171" s="101"/>
    </row>
    <row r="172" spans="1:12" x14ac:dyDescent="0.3">
      <c r="A172" s="61" t="s">
        <v>633</v>
      </c>
      <c r="B172" s="59" t="s">
        <v>354</v>
      </c>
      <c r="C172" s="60"/>
      <c r="D172" s="60"/>
      <c r="E172" s="60"/>
      <c r="F172" s="60"/>
      <c r="G172" s="62" t="s">
        <v>605</v>
      </c>
      <c r="H172" s="101">
        <v>1264.54</v>
      </c>
      <c r="I172" s="101">
        <v>334.84</v>
      </c>
      <c r="J172" s="101">
        <v>0</v>
      </c>
      <c r="K172" s="101">
        <v>1599.38</v>
      </c>
      <c r="L172" s="101"/>
    </row>
    <row r="173" spans="1:12" x14ac:dyDescent="0.3">
      <c r="A173" s="61" t="s">
        <v>634</v>
      </c>
      <c r="B173" s="59" t="s">
        <v>354</v>
      </c>
      <c r="C173" s="60"/>
      <c r="D173" s="60"/>
      <c r="E173" s="60"/>
      <c r="F173" s="60"/>
      <c r="G173" s="62" t="s">
        <v>607</v>
      </c>
      <c r="H173" s="101">
        <v>96285.22</v>
      </c>
      <c r="I173" s="101">
        <v>25886.01</v>
      </c>
      <c r="J173" s="101">
        <v>0</v>
      </c>
      <c r="K173" s="101">
        <v>122171.23</v>
      </c>
      <c r="L173" s="101"/>
    </row>
    <row r="174" spans="1:12" x14ac:dyDescent="0.3">
      <c r="A174" s="61" t="s">
        <v>635</v>
      </c>
      <c r="B174" s="59" t="s">
        <v>354</v>
      </c>
      <c r="C174" s="60"/>
      <c r="D174" s="60"/>
      <c r="E174" s="60"/>
      <c r="F174" s="60"/>
      <c r="G174" s="62" t="s">
        <v>636</v>
      </c>
      <c r="H174" s="101">
        <v>24594.18</v>
      </c>
      <c r="I174" s="101">
        <v>11200.78</v>
      </c>
      <c r="J174" s="101">
        <v>3915.38</v>
      </c>
      <c r="K174" s="101">
        <v>31879.58</v>
      </c>
      <c r="L174" s="101"/>
    </row>
    <row r="175" spans="1:12" x14ac:dyDescent="0.3">
      <c r="A175" s="61" t="s">
        <v>637</v>
      </c>
      <c r="B175" s="59" t="s">
        <v>354</v>
      </c>
      <c r="C175" s="60"/>
      <c r="D175" s="60"/>
      <c r="E175" s="60"/>
      <c r="F175" s="60"/>
      <c r="G175" s="62" t="s">
        <v>609</v>
      </c>
      <c r="H175" s="101">
        <v>3724.8</v>
      </c>
      <c r="I175" s="101">
        <v>698.4</v>
      </c>
      <c r="J175" s="101">
        <v>0</v>
      </c>
      <c r="K175" s="101">
        <v>4423.2</v>
      </c>
      <c r="L175" s="101"/>
    </row>
    <row r="176" spans="1:12" x14ac:dyDescent="0.3">
      <c r="A176" s="65" t="s">
        <v>354</v>
      </c>
      <c r="B176" s="59" t="s">
        <v>354</v>
      </c>
      <c r="C176" s="60"/>
      <c r="D176" s="60"/>
      <c r="E176" s="60"/>
      <c r="F176" s="60"/>
      <c r="G176" s="66" t="s">
        <v>354</v>
      </c>
      <c r="H176" s="102"/>
      <c r="I176" s="102"/>
      <c r="J176" s="102"/>
      <c r="K176" s="102"/>
      <c r="L176" s="102"/>
    </row>
    <row r="177" spans="1:12" x14ac:dyDescent="0.3">
      <c r="A177" s="54" t="s">
        <v>638</v>
      </c>
      <c r="B177" s="59" t="s">
        <v>354</v>
      </c>
      <c r="C177" s="60"/>
      <c r="D177" s="60"/>
      <c r="E177" s="60"/>
      <c r="F177" s="55" t="s">
        <v>611</v>
      </c>
      <c r="G177" s="56"/>
      <c r="H177" s="100">
        <v>8049133.3799999999</v>
      </c>
      <c r="I177" s="100">
        <v>4706254.0199999996</v>
      </c>
      <c r="J177" s="100">
        <v>2530234.73</v>
      </c>
      <c r="K177" s="100">
        <v>10225152.67</v>
      </c>
      <c r="L177" s="100">
        <f>I177-J177</f>
        <v>2176019.2899999996</v>
      </c>
    </row>
    <row r="178" spans="1:12" x14ac:dyDescent="0.3">
      <c r="A178" s="61" t="s">
        <v>639</v>
      </c>
      <c r="B178" s="59" t="s">
        <v>354</v>
      </c>
      <c r="C178" s="60"/>
      <c r="D178" s="60"/>
      <c r="E178" s="60"/>
      <c r="F178" s="60"/>
      <c r="G178" s="62" t="s">
        <v>591</v>
      </c>
      <c r="H178" s="101">
        <v>3920866.06</v>
      </c>
      <c r="I178" s="101">
        <v>1126276.8</v>
      </c>
      <c r="J178" s="101">
        <v>9603.34</v>
      </c>
      <c r="K178" s="101">
        <v>5037539.5199999996</v>
      </c>
      <c r="L178" s="101"/>
    </row>
    <row r="179" spans="1:12" x14ac:dyDescent="0.3">
      <c r="A179" s="61" t="s">
        <v>640</v>
      </c>
      <c r="B179" s="59" t="s">
        <v>354</v>
      </c>
      <c r="C179" s="60"/>
      <c r="D179" s="60"/>
      <c r="E179" s="60"/>
      <c r="F179" s="60"/>
      <c r="G179" s="62" t="s">
        <v>593</v>
      </c>
      <c r="H179" s="101">
        <v>832770.71</v>
      </c>
      <c r="I179" s="101">
        <v>2182238.31</v>
      </c>
      <c r="J179" s="101">
        <v>2008404.21</v>
      </c>
      <c r="K179" s="101">
        <v>1006604.81</v>
      </c>
      <c r="L179" s="101"/>
    </row>
    <row r="180" spans="1:12" x14ac:dyDescent="0.3">
      <c r="A180" s="61" t="s">
        <v>641</v>
      </c>
      <c r="B180" s="59" t="s">
        <v>354</v>
      </c>
      <c r="C180" s="60"/>
      <c r="D180" s="60"/>
      <c r="E180" s="60"/>
      <c r="F180" s="60"/>
      <c r="G180" s="62" t="s">
        <v>595</v>
      </c>
      <c r="H180" s="101">
        <v>458598.81</v>
      </c>
      <c r="I180" s="101">
        <v>586151.72</v>
      </c>
      <c r="J180" s="101">
        <v>451757.59</v>
      </c>
      <c r="K180" s="101">
        <v>592992.93999999994</v>
      </c>
      <c r="L180" s="101"/>
    </row>
    <row r="181" spans="1:12" x14ac:dyDescent="0.3">
      <c r="A181" s="61" t="s">
        <v>642</v>
      </c>
      <c r="B181" s="59" t="s">
        <v>354</v>
      </c>
      <c r="C181" s="60"/>
      <c r="D181" s="60"/>
      <c r="E181" s="60"/>
      <c r="F181" s="60"/>
      <c r="G181" s="62" t="s">
        <v>628</v>
      </c>
      <c r="H181" s="101">
        <v>20972.560000000001</v>
      </c>
      <c r="I181" s="101">
        <v>12278.09</v>
      </c>
      <c r="J181" s="101">
        <v>0</v>
      </c>
      <c r="K181" s="101">
        <v>33250.65</v>
      </c>
      <c r="L181" s="101"/>
    </row>
    <row r="182" spans="1:12" x14ac:dyDescent="0.3">
      <c r="A182" s="61" t="s">
        <v>645</v>
      </c>
      <c r="B182" s="59" t="s">
        <v>354</v>
      </c>
      <c r="C182" s="60"/>
      <c r="D182" s="60"/>
      <c r="E182" s="60"/>
      <c r="F182" s="60"/>
      <c r="G182" s="62" t="s">
        <v>597</v>
      </c>
      <c r="H182" s="101">
        <v>1186663.47</v>
      </c>
      <c r="I182" s="101">
        <v>309366.33</v>
      </c>
      <c r="J182" s="101">
        <v>0.01</v>
      </c>
      <c r="K182" s="101">
        <v>1496029.79</v>
      </c>
      <c r="L182" s="101"/>
    </row>
    <row r="183" spans="1:12" x14ac:dyDescent="0.3">
      <c r="A183" s="61" t="s">
        <v>646</v>
      </c>
      <c r="B183" s="59" t="s">
        <v>354</v>
      </c>
      <c r="C183" s="60"/>
      <c r="D183" s="60"/>
      <c r="E183" s="60"/>
      <c r="F183" s="60"/>
      <c r="G183" s="62" t="s">
        <v>599</v>
      </c>
      <c r="H183" s="101">
        <v>407150.51</v>
      </c>
      <c r="I183" s="101">
        <v>108491.46</v>
      </c>
      <c r="J183" s="101">
        <v>0.39</v>
      </c>
      <c r="K183" s="101">
        <v>515641.58</v>
      </c>
      <c r="L183" s="101"/>
    </row>
    <row r="184" spans="1:12" x14ac:dyDescent="0.3">
      <c r="A184" s="61" t="s">
        <v>647</v>
      </c>
      <c r="B184" s="59" t="s">
        <v>354</v>
      </c>
      <c r="C184" s="60"/>
      <c r="D184" s="60"/>
      <c r="E184" s="60"/>
      <c r="F184" s="60"/>
      <c r="G184" s="62" t="s">
        <v>601</v>
      </c>
      <c r="H184" s="101">
        <v>44317.72</v>
      </c>
      <c r="I184" s="101">
        <v>11557.94</v>
      </c>
      <c r="J184" s="101">
        <v>9.5299999999999994</v>
      </c>
      <c r="K184" s="101">
        <v>55866.13</v>
      </c>
      <c r="L184" s="101"/>
    </row>
    <row r="185" spans="1:12" x14ac:dyDescent="0.3">
      <c r="A185" s="61" t="s">
        <v>648</v>
      </c>
      <c r="B185" s="59" t="s">
        <v>354</v>
      </c>
      <c r="C185" s="60"/>
      <c r="D185" s="60"/>
      <c r="E185" s="60"/>
      <c r="F185" s="60"/>
      <c r="G185" s="62" t="s">
        <v>603</v>
      </c>
      <c r="H185" s="101">
        <v>382395.9</v>
      </c>
      <c r="I185" s="101">
        <v>133829.32</v>
      </c>
      <c r="J185" s="101">
        <v>37322.11</v>
      </c>
      <c r="K185" s="101">
        <v>478903.11</v>
      </c>
      <c r="L185" s="101"/>
    </row>
    <row r="186" spans="1:12" x14ac:dyDescent="0.3">
      <c r="A186" s="61" t="s">
        <v>649</v>
      </c>
      <c r="B186" s="59" t="s">
        <v>354</v>
      </c>
      <c r="C186" s="60"/>
      <c r="D186" s="60"/>
      <c r="E186" s="60"/>
      <c r="F186" s="60"/>
      <c r="G186" s="62" t="s">
        <v>605</v>
      </c>
      <c r="H186" s="101">
        <v>14274.48</v>
      </c>
      <c r="I186" s="101">
        <v>2745.9</v>
      </c>
      <c r="J186" s="101">
        <v>1.64</v>
      </c>
      <c r="K186" s="101">
        <v>17018.740000000002</v>
      </c>
      <c r="L186" s="101"/>
    </row>
    <row r="187" spans="1:12" x14ac:dyDescent="0.3">
      <c r="A187" s="61" t="s">
        <v>650</v>
      </c>
      <c r="B187" s="59" t="s">
        <v>354</v>
      </c>
      <c r="C187" s="60"/>
      <c r="D187" s="60"/>
      <c r="E187" s="60"/>
      <c r="F187" s="60"/>
      <c r="G187" s="62" t="s">
        <v>607</v>
      </c>
      <c r="H187" s="101">
        <v>675747.96</v>
      </c>
      <c r="I187" s="101">
        <v>181988.98</v>
      </c>
      <c r="J187" s="101">
        <v>2107.52</v>
      </c>
      <c r="K187" s="101">
        <v>855629.42</v>
      </c>
      <c r="L187" s="101"/>
    </row>
    <row r="188" spans="1:12" x14ac:dyDescent="0.3">
      <c r="A188" s="61" t="s">
        <v>651</v>
      </c>
      <c r="B188" s="59" t="s">
        <v>354</v>
      </c>
      <c r="C188" s="60"/>
      <c r="D188" s="60"/>
      <c r="E188" s="60"/>
      <c r="F188" s="60"/>
      <c r="G188" s="62" t="s">
        <v>636</v>
      </c>
      <c r="H188" s="101">
        <v>100301.24</v>
      </c>
      <c r="I188" s="101">
        <v>49842.43</v>
      </c>
      <c r="J188" s="101">
        <v>21028.39</v>
      </c>
      <c r="K188" s="101">
        <v>129115.28</v>
      </c>
      <c r="L188" s="101"/>
    </row>
    <row r="189" spans="1:12" x14ac:dyDescent="0.3">
      <c r="A189" s="61" t="s">
        <v>652</v>
      </c>
      <c r="B189" s="59" t="s">
        <v>354</v>
      </c>
      <c r="C189" s="60"/>
      <c r="D189" s="60"/>
      <c r="E189" s="60"/>
      <c r="F189" s="60"/>
      <c r="G189" s="62" t="s">
        <v>609</v>
      </c>
      <c r="H189" s="101">
        <v>5073.96</v>
      </c>
      <c r="I189" s="101">
        <v>1486.74</v>
      </c>
      <c r="J189" s="101">
        <v>0</v>
      </c>
      <c r="K189" s="101">
        <v>6560.7</v>
      </c>
      <c r="L189" s="101"/>
    </row>
    <row r="190" spans="1:12" x14ac:dyDescent="0.3">
      <c r="A190" s="65" t="s">
        <v>354</v>
      </c>
      <c r="B190" s="59" t="s">
        <v>354</v>
      </c>
      <c r="C190" s="60"/>
      <c r="D190" s="60"/>
      <c r="E190" s="60"/>
      <c r="F190" s="60"/>
      <c r="G190" s="66" t="s">
        <v>354</v>
      </c>
      <c r="H190" s="102"/>
      <c r="I190" s="102"/>
      <c r="J190" s="102"/>
      <c r="K190" s="102"/>
      <c r="L190" s="102"/>
    </row>
    <row r="191" spans="1:12" x14ac:dyDescent="0.3">
      <c r="A191" s="54" t="s">
        <v>653</v>
      </c>
      <c r="B191" s="59" t="s">
        <v>354</v>
      </c>
      <c r="C191" s="60"/>
      <c r="D191" s="60"/>
      <c r="E191" s="55" t="s">
        <v>654</v>
      </c>
      <c r="F191" s="56"/>
      <c r="G191" s="56"/>
      <c r="H191" s="100">
        <v>6313.63</v>
      </c>
      <c r="I191" s="100">
        <v>1109.96</v>
      </c>
      <c r="J191" s="100">
        <v>0</v>
      </c>
      <c r="K191" s="100">
        <v>7423.59</v>
      </c>
      <c r="L191" s="100"/>
    </row>
    <row r="192" spans="1:12" x14ac:dyDescent="0.3">
      <c r="A192" s="54" t="s">
        <v>655</v>
      </c>
      <c r="B192" s="59" t="s">
        <v>354</v>
      </c>
      <c r="C192" s="60"/>
      <c r="D192" s="60"/>
      <c r="E192" s="60"/>
      <c r="F192" s="55" t="s">
        <v>589</v>
      </c>
      <c r="G192" s="56"/>
      <c r="H192" s="100">
        <v>6313.63</v>
      </c>
      <c r="I192" s="100">
        <v>1109.96</v>
      </c>
      <c r="J192" s="100">
        <v>0</v>
      </c>
      <c r="K192" s="100">
        <v>7423.59</v>
      </c>
      <c r="L192" s="100">
        <f>I192-J192</f>
        <v>1109.96</v>
      </c>
    </row>
    <row r="193" spans="1:12" x14ac:dyDescent="0.3">
      <c r="A193" s="61" t="s">
        <v>656</v>
      </c>
      <c r="B193" s="59" t="s">
        <v>354</v>
      </c>
      <c r="C193" s="60"/>
      <c r="D193" s="60"/>
      <c r="E193" s="60"/>
      <c r="F193" s="60"/>
      <c r="G193" s="62" t="s">
        <v>605</v>
      </c>
      <c r="H193" s="101">
        <v>27.32</v>
      </c>
      <c r="I193" s="101">
        <v>6.83</v>
      </c>
      <c r="J193" s="101">
        <v>0</v>
      </c>
      <c r="K193" s="101">
        <v>34.15</v>
      </c>
      <c r="L193" s="101"/>
    </row>
    <row r="194" spans="1:12" x14ac:dyDescent="0.3">
      <c r="A194" s="61" t="s">
        <v>657</v>
      </c>
      <c r="B194" s="59" t="s">
        <v>354</v>
      </c>
      <c r="C194" s="60"/>
      <c r="D194" s="60"/>
      <c r="E194" s="60"/>
      <c r="F194" s="60"/>
      <c r="G194" s="62" t="s">
        <v>636</v>
      </c>
      <c r="H194" s="101">
        <v>1284.99</v>
      </c>
      <c r="I194" s="101">
        <v>223.13</v>
      </c>
      <c r="J194" s="101">
        <v>0</v>
      </c>
      <c r="K194" s="101">
        <v>1508.12</v>
      </c>
      <c r="L194" s="101"/>
    </row>
    <row r="195" spans="1:12" x14ac:dyDescent="0.3">
      <c r="A195" s="61" t="s">
        <v>658</v>
      </c>
      <c r="B195" s="59" t="s">
        <v>354</v>
      </c>
      <c r="C195" s="60"/>
      <c r="D195" s="60"/>
      <c r="E195" s="60"/>
      <c r="F195" s="60"/>
      <c r="G195" s="62" t="s">
        <v>659</v>
      </c>
      <c r="H195" s="101">
        <v>5001.32</v>
      </c>
      <c r="I195" s="101">
        <v>880</v>
      </c>
      <c r="J195" s="101">
        <v>0</v>
      </c>
      <c r="K195" s="101">
        <v>5881.32</v>
      </c>
      <c r="L195" s="101"/>
    </row>
    <row r="196" spans="1:12" x14ac:dyDescent="0.3">
      <c r="A196" s="65" t="s">
        <v>354</v>
      </c>
      <c r="B196" s="59" t="s">
        <v>354</v>
      </c>
      <c r="C196" s="60"/>
      <c r="D196" s="60"/>
      <c r="E196" s="60"/>
      <c r="F196" s="60"/>
      <c r="G196" s="66" t="s">
        <v>354</v>
      </c>
      <c r="H196" s="102"/>
      <c r="I196" s="102"/>
      <c r="J196" s="102"/>
      <c r="K196" s="102"/>
      <c r="L196" s="102"/>
    </row>
    <row r="197" spans="1:12" x14ac:dyDescent="0.3">
      <c r="A197" s="54" t="s">
        <v>660</v>
      </c>
      <c r="B197" s="59" t="s">
        <v>354</v>
      </c>
      <c r="C197" s="60"/>
      <c r="D197" s="60"/>
      <c r="E197" s="55" t="s">
        <v>661</v>
      </c>
      <c r="F197" s="56"/>
      <c r="G197" s="56"/>
      <c r="H197" s="100">
        <v>121033.41</v>
      </c>
      <c r="I197" s="100">
        <v>57367.5</v>
      </c>
      <c r="J197" s="100">
        <v>15192.08</v>
      </c>
      <c r="K197" s="100">
        <v>163208.82999999999</v>
      </c>
      <c r="L197" s="100"/>
    </row>
    <row r="198" spans="1:12" x14ac:dyDescent="0.3">
      <c r="A198" s="54" t="s">
        <v>662</v>
      </c>
      <c r="B198" s="59" t="s">
        <v>354</v>
      </c>
      <c r="C198" s="60"/>
      <c r="D198" s="60"/>
      <c r="E198" s="60"/>
      <c r="F198" s="55" t="s">
        <v>611</v>
      </c>
      <c r="G198" s="56"/>
      <c r="H198" s="100">
        <v>121033.41</v>
      </c>
      <c r="I198" s="100">
        <v>57367.5</v>
      </c>
      <c r="J198" s="100">
        <v>15192.08</v>
      </c>
      <c r="K198" s="100">
        <v>163208.82999999999</v>
      </c>
      <c r="L198" s="100">
        <f>I198-J198</f>
        <v>42175.42</v>
      </c>
    </row>
    <row r="199" spans="1:12" x14ac:dyDescent="0.3">
      <c r="A199" s="61" t="s">
        <v>663</v>
      </c>
      <c r="B199" s="59" t="s">
        <v>354</v>
      </c>
      <c r="C199" s="60"/>
      <c r="D199" s="60"/>
      <c r="E199" s="60"/>
      <c r="F199" s="60"/>
      <c r="G199" s="62" t="s">
        <v>591</v>
      </c>
      <c r="H199" s="101">
        <v>53506.98</v>
      </c>
      <c r="I199" s="101">
        <v>17704.400000000001</v>
      </c>
      <c r="J199" s="101">
        <v>0</v>
      </c>
      <c r="K199" s="101">
        <v>71211.38</v>
      </c>
      <c r="L199" s="101"/>
    </row>
    <row r="200" spans="1:12" x14ac:dyDescent="0.3">
      <c r="A200" s="61" t="s">
        <v>664</v>
      </c>
      <c r="B200" s="59" t="s">
        <v>354</v>
      </c>
      <c r="C200" s="60"/>
      <c r="D200" s="60"/>
      <c r="E200" s="60"/>
      <c r="F200" s="60"/>
      <c r="G200" s="62" t="s">
        <v>593</v>
      </c>
      <c r="H200" s="101">
        <v>-1626.79</v>
      </c>
      <c r="I200" s="101">
        <v>11220.34</v>
      </c>
      <c r="J200" s="101">
        <v>8548.8799999999992</v>
      </c>
      <c r="K200" s="101">
        <v>1044.67</v>
      </c>
      <c r="L200" s="101"/>
    </row>
    <row r="201" spans="1:12" x14ac:dyDescent="0.3">
      <c r="A201" s="61" t="s">
        <v>665</v>
      </c>
      <c r="B201" s="59" t="s">
        <v>354</v>
      </c>
      <c r="C201" s="60"/>
      <c r="D201" s="60"/>
      <c r="E201" s="60"/>
      <c r="F201" s="60"/>
      <c r="G201" s="62" t="s">
        <v>595</v>
      </c>
      <c r="H201" s="101">
        <v>5419.7</v>
      </c>
      <c r="I201" s="101">
        <v>6611.96</v>
      </c>
      <c r="J201" s="101">
        <v>4608.2299999999996</v>
      </c>
      <c r="K201" s="101">
        <v>7423.43</v>
      </c>
      <c r="L201" s="101"/>
    </row>
    <row r="202" spans="1:12" x14ac:dyDescent="0.3">
      <c r="A202" s="61" t="s">
        <v>666</v>
      </c>
      <c r="B202" s="59" t="s">
        <v>354</v>
      </c>
      <c r="C202" s="60"/>
      <c r="D202" s="60"/>
      <c r="E202" s="60"/>
      <c r="F202" s="60"/>
      <c r="G202" s="62" t="s">
        <v>628</v>
      </c>
      <c r="H202" s="101">
        <v>3098.26</v>
      </c>
      <c r="I202" s="101">
        <v>0</v>
      </c>
      <c r="J202" s="101">
        <v>0</v>
      </c>
      <c r="K202" s="101">
        <v>3098.26</v>
      </c>
      <c r="L202" s="101"/>
    </row>
    <row r="203" spans="1:12" x14ac:dyDescent="0.3">
      <c r="A203" s="61" t="s">
        <v>667</v>
      </c>
      <c r="B203" s="59" t="s">
        <v>354</v>
      </c>
      <c r="C203" s="60"/>
      <c r="D203" s="60"/>
      <c r="E203" s="60"/>
      <c r="F203" s="60"/>
      <c r="G203" s="62" t="s">
        <v>597</v>
      </c>
      <c r="H203" s="101">
        <v>14549.54</v>
      </c>
      <c r="I203" s="101">
        <v>4745.6000000000004</v>
      </c>
      <c r="J203" s="101">
        <v>0</v>
      </c>
      <c r="K203" s="101">
        <v>19295.14</v>
      </c>
      <c r="L203" s="101"/>
    </row>
    <row r="204" spans="1:12" x14ac:dyDescent="0.3">
      <c r="A204" s="61" t="s">
        <v>668</v>
      </c>
      <c r="B204" s="59" t="s">
        <v>354</v>
      </c>
      <c r="C204" s="60"/>
      <c r="D204" s="60"/>
      <c r="E204" s="60"/>
      <c r="F204" s="60"/>
      <c r="G204" s="62" t="s">
        <v>599</v>
      </c>
      <c r="H204" s="101">
        <v>6622.48</v>
      </c>
      <c r="I204" s="101">
        <v>1416.4</v>
      </c>
      <c r="J204" s="101">
        <v>0</v>
      </c>
      <c r="K204" s="101">
        <v>8038.88</v>
      </c>
      <c r="L204" s="101"/>
    </row>
    <row r="205" spans="1:12" x14ac:dyDescent="0.3">
      <c r="A205" s="61" t="s">
        <v>669</v>
      </c>
      <c r="B205" s="59" t="s">
        <v>354</v>
      </c>
      <c r="C205" s="60"/>
      <c r="D205" s="60"/>
      <c r="E205" s="60"/>
      <c r="F205" s="60"/>
      <c r="G205" s="62" t="s">
        <v>601</v>
      </c>
      <c r="H205" s="101">
        <v>543.04</v>
      </c>
      <c r="I205" s="101">
        <v>177</v>
      </c>
      <c r="J205" s="101">
        <v>0</v>
      </c>
      <c r="K205" s="101">
        <v>720.04</v>
      </c>
      <c r="L205" s="101"/>
    </row>
    <row r="206" spans="1:12" x14ac:dyDescent="0.3">
      <c r="A206" s="61" t="s">
        <v>670</v>
      </c>
      <c r="B206" s="59" t="s">
        <v>354</v>
      </c>
      <c r="C206" s="60"/>
      <c r="D206" s="60"/>
      <c r="E206" s="60"/>
      <c r="F206" s="60"/>
      <c r="G206" s="62" t="s">
        <v>603</v>
      </c>
      <c r="H206" s="101">
        <v>8223.19</v>
      </c>
      <c r="I206" s="101">
        <v>5323.61</v>
      </c>
      <c r="J206" s="101">
        <v>1291.43</v>
      </c>
      <c r="K206" s="101">
        <v>12255.37</v>
      </c>
      <c r="L206" s="101"/>
    </row>
    <row r="207" spans="1:12" x14ac:dyDescent="0.3">
      <c r="A207" s="61" t="s">
        <v>671</v>
      </c>
      <c r="B207" s="59" t="s">
        <v>354</v>
      </c>
      <c r="C207" s="60"/>
      <c r="D207" s="60"/>
      <c r="E207" s="60"/>
      <c r="F207" s="60"/>
      <c r="G207" s="62" t="s">
        <v>605</v>
      </c>
      <c r="H207" s="101">
        <v>546.51</v>
      </c>
      <c r="I207" s="101">
        <v>170.8</v>
      </c>
      <c r="J207" s="101">
        <v>0</v>
      </c>
      <c r="K207" s="101">
        <v>717.31</v>
      </c>
      <c r="L207" s="101"/>
    </row>
    <row r="208" spans="1:12" x14ac:dyDescent="0.3">
      <c r="A208" s="61" t="s">
        <v>672</v>
      </c>
      <c r="B208" s="59" t="s">
        <v>354</v>
      </c>
      <c r="C208" s="60"/>
      <c r="D208" s="60"/>
      <c r="E208" s="60"/>
      <c r="F208" s="60"/>
      <c r="G208" s="62" t="s">
        <v>607</v>
      </c>
      <c r="H208" s="101">
        <v>20564.830000000002</v>
      </c>
      <c r="I208" s="101">
        <v>5842.2</v>
      </c>
      <c r="J208" s="101">
        <v>0</v>
      </c>
      <c r="K208" s="101">
        <v>26407.03</v>
      </c>
      <c r="L208" s="101"/>
    </row>
    <row r="209" spans="1:12" x14ac:dyDescent="0.3">
      <c r="A209" s="61" t="s">
        <v>673</v>
      </c>
      <c r="B209" s="59" t="s">
        <v>354</v>
      </c>
      <c r="C209" s="60"/>
      <c r="D209" s="60"/>
      <c r="E209" s="60"/>
      <c r="F209" s="60"/>
      <c r="G209" s="62" t="s">
        <v>636</v>
      </c>
      <c r="H209" s="101">
        <v>9585.67</v>
      </c>
      <c r="I209" s="101">
        <v>4155.1899999999996</v>
      </c>
      <c r="J209" s="101">
        <v>743.54</v>
      </c>
      <c r="K209" s="101">
        <v>12997.32</v>
      </c>
      <c r="L209" s="101"/>
    </row>
    <row r="210" spans="1:12" x14ac:dyDescent="0.3">
      <c r="A210" s="65" t="s">
        <v>354</v>
      </c>
      <c r="B210" s="59" t="s">
        <v>354</v>
      </c>
      <c r="C210" s="60"/>
      <c r="D210" s="60"/>
      <c r="E210" s="60"/>
      <c r="F210" s="60"/>
      <c r="G210" s="66" t="s">
        <v>354</v>
      </c>
      <c r="H210" s="102"/>
      <c r="I210" s="102"/>
      <c r="J210" s="102"/>
      <c r="K210" s="102"/>
      <c r="L210" s="102"/>
    </row>
    <row r="211" spans="1:12" x14ac:dyDescent="0.3">
      <c r="A211" s="54" t="s">
        <v>675</v>
      </c>
      <c r="B211" s="59" t="s">
        <v>354</v>
      </c>
      <c r="C211" s="60"/>
      <c r="D211" s="55" t="s">
        <v>676</v>
      </c>
      <c r="E211" s="56"/>
      <c r="F211" s="56"/>
      <c r="G211" s="56"/>
      <c r="H211" s="100">
        <v>1884682.95</v>
      </c>
      <c r="I211" s="100">
        <v>479247.52</v>
      </c>
      <c r="J211" s="100">
        <v>0.03</v>
      </c>
      <c r="K211" s="100">
        <v>2363930.44</v>
      </c>
      <c r="L211" s="100">
        <f>I211-J211</f>
        <v>479247.49</v>
      </c>
    </row>
    <row r="212" spans="1:12" x14ac:dyDescent="0.3">
      <c r="A212" s="54" t="s">
        <v>677</v>
      </c>
      <c r="B212" s="59" t="s">
        <v>354</v>
      </c>
      <c r="C212" s="60"/>
      <c r="D212" s="60"/>
      <c r="E212" s="55" t="s">
        <v>676</v>
      </c>
      <c r="F212" s="56"/>
      <c r="G212" s="56"/>
      <c r="H212" s="100">
        <v>1884682.95</v>
      </c>
      <c r="I212" s="100">
        <v>479247.52</v>
      </c>
      <c r="J212" s="100">
        <v>0.03</v>
      </c>
      <c r="K212" s="100">
        <v>2363930.44</v>
      </c>
      <c r="L212" s="100"/>
    </row>
    <row r="213" spans="1:12" x14ac:dyDescent="0.3">
      <c r="A213" s="54" t="s">
        <v>678</v>
      </c>
      <c r="B213" s="59" t="s">
        <v>354</v>
      </c>
      <c r="C213" s="60"/>
      <c r="D213" s="60"/>
      <c r="E213" s="60"/>
      <c r="F213" s="55" t="s">
        <v>676</v>
      </c>
      <c r="G213" s="56"/>
      <c r="H213" s="100">
        <v>1884682.95</v>
      </c>
      <c r="I213" s="100">
        <v>479247.52</v>
      </c>
      <c r="J213" s="100">
        <v>0.03</v>
      </c>
      <c r="K213" s="100">
        <v>2363930.44</v>
      </c>
      <c r="L213" s="100"/>
    </row>
    <row r="214" spans="1:12" x14ac:dyDescent="0.3">
      <c r="A214" s="61" t="s">
        <v>679</v>
      </c>
      <c r="B214" s="59" t="s">
        <v>354</v>
      </c>
      <c r="C214" s="60"/>
      <c r="D214" s="60"/>
      <c r="E214" s="60"/>
      <c r="F214" s="60"/>
      <c r="G214" s="62" t="s">
        <v>680</v>
      </c>
      <c r="H214" s="101">
        <v>67286.399999999994</v>
      </c>
      <c r="I214" s="101">
        <v>16821.599999999999</v>
      </c>
      <c r="J214" s="101">
        <v>0</v>
      </c>
      <c r="K214" s="101">
        <v>84108</v>
      </c>
      <c r="L214" s="101">
        <f t="shared" ref="L214:L222" si="0">I214-J214</f>
        <v>16821.599999999999</v>
      </c>
    </row>
    <row r="215" spans="1:12" x14ac:dyDescent="0.3">
      <c r="A215" s="61" t="s">
        <v>681</v>
      </c>
      <c r="B215" s="59" t="s">
        <v>354</v>
      </c>
      <c r="C215" s="60"/>
      <c r="D215" s="60"/>
      <c r="E215" s="60"/>
      <c r="F215" s="60"/>
      <c r="G215" s="62" t="s">
        <v>682</v>
      </c>
      <c r="H215" s="101">
        <v>23520</v>
      </c>
      <c r="I215" s="101">
        <v>5880</v>
      </c>
      <c r="J215" s="101">
        <v>0</v>
      </c>
      <c r="K215" s="101">
        <v>29400</v>
      </c>
      <c r="L215" s="101">
        <f t="shared" si="0"/>
        <v>5880</v>
      </c>
    </row>
    <row r="216" spans="1:12" x14ac:dyDescent="0.3">
      <c r="A216" s="61" t="s">
        <v>683</v>
      </c>
      <c r="B216" s="59" t="s">
        <v>354</v>
      </c>
      <c r="C216" s="60"/>
      <c r="D216" s="60"/>
      <c r="E216" s="60"/>
      <c r="F216" s="60"/>
      <c r="G216" s="62" t="s">
        <v>684</v>
      </c>
      <c r="H216" s="101">
        <v>8862.9699999999993</v>
      </c>
      <c r="I216" s="101">
        <v>0</v>
      </c>
      <c r="J216" s="101">
        <v>0</v>
      </c>
      <c r="K216" s="101">
        <v>8862.9699999999993</v>
      </c>
      <c r="L216" s="101">
        <f t="shared" si="0"/>
        <v>0</v>
      </c>
    </row>
    <row r="217" spans="1:12" x14ac:dyDescent="0.3">
      <c r="A217" s="61" t="s">
        <v>685</v>
      </c>
      <c r="B217" s="59" t="s">
        <v>354</v>
      </c>
      <c r="C217" s="60"/>
      <c r="D217" s="60"/>
      <c r="E217" s="60"/>
      <c r="F217" s="60"/>
      <c r="G217" s="62" t="s">
        <v>686</v>
      </c>
      <c r="H217" s="101">
        <v>10876.5</v>
      </c>
      <c r="I217" s="101">
        <v>3298.99</v>
      </c>
      <c r="J217" s="101">
        <v>0</v>
      </c>
      <c r="K217" s="101">
        <v>14175.49</v>
      </c>
      <c r="L217" s="101">
        <f t="shared" si="0"/>
        <v>3298.99</v>
      </c>
    </row>
    <row r="218" spans="1:12" x14ac:dyDescent="0.3">
      <c r="A218" s="61" t="s">
        <v>687</v>
      </c>
      <c r="B218" s="59" t="s">
        <v>354</v>
      </c>
      <c r="C218" s="60"/>
      <c r="D218" s="60"/>
      <c r="E218" s="60"/>
      <c r="F218" s="60"/>
      <c r="G218" s="62" t="s">
        <v>688</v>
      </c>
      <c r="H218" s="101">
        <v>651957.28</v>
      </c>
      <c r="I218" s="101">
        <v>162989.32</v>
      </c>
      <c r="J218" s="101">
        <v>0</v>
      </c>
      <c r="K218" s="101">
        <v>814946.6</v>
      </c>
      <c r="L218" s="101">
        <f t="shared" si="0"/>
        <v>162989.32</v>
      </c>
    </row>
    <row r="219" spans="1:12" x14ac:dyDescent="0.3">
      <c r="A219" s="61" t="s">
        <v>689</v>
      </c>
      <c r="B219" s="59" t="s">
        <v>354</v>
      </c>
      <c r="C219" s="60"/>
      <c r="D219" s="60"/>
      <c r="E219" s="60"/>
      <c r="F219" s="60"/>
      <c r="G219" s="62" t="s">
        <v>690</v>
      </c>
      <c r="H219" s="101">
        <v>5268.48</v>
      </c>
      <c r="I219" s="101">
        <v>6826.26</v>
      </c>
      <c r="J219" s="101">
        <v>0</v>
      </c>
      <c r="K219" s="101">
        <v>12094.74</v>
      </c>
      <c r="L219" s="101">
        <f t="shared" si="0"/>
        <v>6826.26</v>
      </c>
    </row>
    <row r="220" spans="1:12" x14ac:dyDescent="0.3">
      <c r="A220" s="61" t="s">
        <v>691</v>
      </c>
      <c r="B220" s="59" t="s">
        <v>354</v>
      </c>
      <c r="C220" s="60"/>
      <c r="D220" s="60"/>
      <c r="E220" s="60"/>
      <c r="F220" s="60"/>
      <c r="G220" s="62" t="s">
        <v>692</v>
      </c>
      <c r="H220" s="101">
        <v>991645.84</v>
      </c>
      <c r="I220" s="101">
        <v>250963.59</v>
      </c>
      <c r="J220" s="101">
        <v>0</v>
      </c>
      <c r="K220" s="101">
        <v>1242609.43</v>
      </c>
      <c r="L220" s="101">
        <f t="shared" si="0"/>
        <v>250963.59</v>
      </c>
    </row>
    <row r="221" spans="1:12" x14ac:dyDescent="0.3">
      <c r="A221" s="61" t="s">
        <v>693</v>
      </c>
      <c r="B221" s="59" t="s">
        <v>354</v>
      </c>
      <c r="C221" s="60"/>
      <c r="D221" s="60"/>
      <c r="E221" s="60"/>
      <c r="F221" s="60"/>
      <c r="G221" s="62" t="s">
        <v>694</v>
      </c>
      <c r="H221" s="101">
        <v>65685.279999999999</v>
      </c>
      <c r="I221" s="101">
        <v>17785.82</v>
      </c>
      <c r="J221" s="101">
        <v>0</v>
      </c>
      <c r="K221" s="101">
        <v>83471.100000000006</v>
      </c>
      <c r="L221" s="101">
        <f t="shared" si="0"/>
        <v>17785.82</v>
      </c>
    </row>
    <row r="222" spans="1:12" x14ac:dyDescent="0.3">
      <c r="A222" s="61" t="s">
        <v>695</v>
      </c>
      <c r="B222" s="59" t="s">
        <v>354</v>
      </c>
      <c r="C222" s="60"/>
      <c r="D222" s="60"/>
      <c r="E222" s="60"/>
      <c r="F222" s="60"/>
      <c r="G222" s="62" t="s">
        <v>696</v>
      </c>
      <c r="H222" s="101">
        <v>59580.2</v>
      </c>
      <c r="I222" s="101">
        <v>14681.94</v>
      </c>
      <c r="J222" s="101">
        <v>0.03</v>
      </c>
      <c r="K222" s="101">
        <v>74262.11</v>
      </c>
      <c r="L222" s="101">
        <f t="shared" si="0"/>
        <v>14681.91</v>
      </c>
    </row>
    <row r="223" spans="1:12" x14ac:dyDescent="0.3">
      <c r="A223" s="65" t="s">
        <v>354</v>
      </c>
      <c r="B223" s="59" t="s">
        <v>354</v>
      </c>
      <c r="C223" s="60"/>
      <c r="D223" s="60"/>
      <c r="E223" s="60"/>
      <c r="F223" s="60"/>
      <c r="G223" s="66" t="s">
        <v>354</v>
      </c>
      <c r="H223" s="102"/>
      <c r="I223" s="102"/>
      <c r="J223" s="102"/>
      <c r="K223" s="102"/>
      <c r="L223" s="102"/>
    </row>
    <row r="224" spans="1:12" x14ac:dyDescent="0.3">
      <c r="A224" s="54" t="s">
        <v>697</v>
      </c>
      <c r="B224" s="58" t="s">
        <v>354</v>
      </c>
      <c r="C224" s="55" t="s">
        <v>698</v>
      </c>
      <c r="D224" s="56"/>
      <c r="E224" s="56"/>
      <c r="F224" s="56"/>
      <c r="G224" s="56"/>
      <c r="H224" s="100">
        <v>800898.23</v>
      </c>
      <c r="I224" s="100">
        <v>215026.69</v>
      </c>
      <c r="J224" s="100">
        <v>0</v>
      </c>
      <c r="K224" s="100">
        <v>1015924.92</v>
      </c>
      <c r="L224" s="100">
        <f>I224-J224</f>
        <v>215026.69</v>
      </c>
    </row>
    <row r="225" spans="1:12" x14ac:dyDescent="0.3">
      <c r="A225" s="54" t="s">
        <v>699</v>
      </c>
      <c r="B225" s="59" t="s">
        <v>354</v>
      </c>
      <c r="C225" s="60"/>
      <c r="D225" s="55" t="s">
        <v>698</v>
      </c>
      <c r="E225" s="56"/>
      <c r="F225" s="56"/>
      <c r="G225" s="56"/>
      <c r="H225" s="100">
        <v>800898.23</v>
      </c>
      <c r="I225" s="100">
        <v>215026.69</v>
      </c>
      <c r="J225" s="100">
        <v>0</v>
      </c>
      <c r="K225" s="100">
        <v>1015924.92</v>
      </c>
      <c r="L225" s="100"/>
    </row>
    <row r="226" spans="1:12" x14ac:dyDescent="0.3">
      <c r="A226" s="54" t="s">
        <v>700</v>
      </c>
      <c r="B226" s="59" t="s">
        <v>354</v>
      </c>
      <c r="C226" s="60"/>
      <c r="D226" s="60"/>
      <c r="E226" s="55" t="s">
        <v>698</v>
      </c>
      <c r="F226" s="56"/>
      <c r="G226" s="56"/>
      <c r="H226" s="100">
        <v>800898.23</v>
      </c>
      <c r="I226" s="100">
        <v>215026.69</v>
      </c>
      <c r="J226" s="100">
        <v>0</v>
      </c>
      <c r="K226" s="100">
        <v>1015924.92</v>
      </c>
      <c r="L226" s="100"/>
    </row>
    <row r="227" spans="1:12" x14ac:dyDescent="0.3">
      <c r="A227" s="54" t="s">
        <v>701</v>
      </c>
      <c r="B227" s="59" t="s">
        <v>354</v>
      </c>
      <c r="C227" s="60"/>
      <c r="D227" s="60"/>
      <c r="E227" s="60"/>
      <c r="F227" s="55" t="s">
        <v>702</v>
      </c>
      <c r="G227" s="56"/>
      <c r="H227" s="100">
        <v>98211.76</v>
      </c>
      <c r="I227" s="100">
        <v>25938.49</v>
      </c>
      <c r="J227" s="100">
        <v>0</v>
      </c>
      <c r="K227" s="100">
        <v>124150.25</v>
      </c>
      <c r="L227" s="100"/>
    </row>
    <row r="228" spans="1:12" x14ac:dyDescent="0.3">
      <c r="A228" s="61" t="s">
        <v>703</v>
      </c>
      <c r="B228" s="59" t="s">
        <v>354</v>
      </c>
      <c r="C228" s="60"/>
      <c r="D228" s="60"/>
      <c r="E228" s="60"/>
      <c r="F228" s="60"/>
      <c r="G228" s="62" t="s">
        <v>704</v>
      </c>
      <c r="H228" s="101">
        <v>98211.76</v>
      </c>
      <c r="I228" s="101">
        <v>25938.49</v>
      </c>
      <c r="J228" s="101">
        <v>0</v>
      </c>
      <c r="K228" s="101">
        <v>124150.25</v>
      </c>
      <c r="L228" s="101">
        <f>I228-J228</f>
        <v>25938.49</v>
      </c>
    </row>
    <row r="229" spans="1:12" x14ac:dyDescent="0.3">
      <c r="A229" s="65" t="s">
        <v>354</v>
      </c>
      <c r="B229" s="59" t="s">
        <v>354</v>
      </c>
      <c r="C229" s="60"/>
      <c r="D229" s="60"/>
      <c r="E229" s="60"/>
      <c r="F229" s="60"/>
      <c r="G229" s="66" t="s">
        <v>354</v>
      </c>
      <c r="H229" s="102"/>
      <c r="I229" s="102"/>
      <c r="J229" s="102"/>
      <c r="K229" s="102"/>
      <c r="L229" s="102"/>
    </row>
    <row r="230" spans="1:12" x14ac:dyDescent="0.3">
      <c r="A230" s="54" t="s">
        <v>705</v>
      </c>
      <c r="B230" s="59" t="s">
        <v>354</v>
      </c>
      <c r="C230" s="60"/>
      <c r="D230" s="60"/>
      <c r="E230" s="60"/>
      <c r="F230" s="55" t="s">
        <v>706</v>
      </c>
      <c r="G230" s="56"/>
      <c r="H230" s="100">
        <v>388802.6</v>
      </c>
      <c r="I230" s="100">
        <v>88568.84</v>
      </c>
      <c r="J230" s="100">
        <v>0</v>
      </c>
      <c r="K230" s="100">
        <v>477371.44</v>
      </c>
      <c r="L230" s="100">
        <f>I230-J230</f>
        <v>88568.84</v>
      </c>
    </row>
    <row r="231" spans="1:12" x14ac:dyDescent="0.3">
      <c r="A231" s="61" t="s">
        <v>707</v>
      </c>
      <c r="B231" s="59" t="s">
        <v>354</v>
      </c>
      <c r="C231" s="60"/>
      <c r="D231" s="60"/>
      <c r="E231" s="60"/>
      <c r="F231" s="60"/>
      <c r="G231" s="62" t="s">
        <v>708</v>
      </c>
      <c r="H231" s="101">
        <v>189633</v>
      </c>
      <c r="I231" s="101">
        <v>36236.01</v>
      </c>
      <c r="J231" s="101">
        <v>0</v>
      </c>
      <c r="K231" s="101">
        <v>225869.01</v>
      </c>
      <c r="L231" s="101">
        <f t="shared" ref="L231:L234" si="1">I231-J231</f>
        <v>36236.01</v>
      </c>
    </row>
    <row r="232" spans="1:12" x14ac:dyDescent="0.3">
      <c r="A232" s="61" t="s">
        <v>709</v>
      </c>
      <c r="B232" s="59" t="s">
        <v>354</v>
      </c>
      <c r="C232" s="60"/>
      <c r="D232" s="60"/>
      <c r="E232" s="60"/>
      <c r="F232" s="60"/>
      <c r="G232" s="62" t="s">
        <v>710</v>
      </c>
      <c r="H232" s="101">
        <v>111072.36</v>
      </c>
      <c r="I232" s="101">
        <v>28041.94</v>
      </c>
      <c r="J232" s="101">
        <v>0</v>
      </c>
      <c r="K232" s="101">
        <v>139114.29999999999</v>
      </c>
      <c r="L232" s="101">
        <f t="shared" si="1"/>
        <v>28041.94</v>
      </c>
    </row>
    <row r="233" spans="1:12" x14ac:dyDescent="0.3">
      <c r="A233" s="61" t="s">
        <v>711</v>
      </c>
      <c r="B233" s="59" t="s">
        <v>354</v>
      </c>
      <c r="C233" s="60"/>
      <c r="D233" s="60"/>
      <c r="E233" s="60"/>
      <c r="F233" s="60"/>
      <c r="G233" s="62" t="s">
        <v>712</v>
      </c>
      <c r="H233" s="101">
        <v>58672.82</v>
      </c>
      <c r="I233" s="101">
        <v>16700.669999999998</v>
      </c>
      <c r="J233" s="101">
        <v>0</v>
      </c>
      <c r="K233" s="101">
        <v>75373.490000000005</v>
      </c>
      <c r="L233" s="101">
        <f t="shared" si="1"/>
        <v>16700.669999999998</v>
      </c>
    </row>
    <row r="234" spans="1:12" x14ac:dyDescent="0.3">
      <c r="A234" s="61" t="s">
        <v>713</v>
      </c>
      <c r="B234" s="59" t="s">
        <v>354</v>
      </c>
      <c r="C234" s="60"/>
      <c r="D234" s="60"/>
      <c r="E234" s="60"/>
      <c r="F234" s="60"/>
      <c r="G234" s="62" t="s">
        <v>714</v>
      </c>
      <c r="H234" s="101">
        <v>29424.42</v>
      </c>
      <c r="I234" s="101">
        <v>7590.22</v>
      </c>
      <c r="J234" s="101">
        <v>0</v>
      </c>
      <c r="K234" s="101">
        <v>37014.639999999999</v>
      </c>
      <c r="L234" s="101">
        <f t="shared" si="1"/>
        <v>7590.22</v>
      </c>
    </row>
    <row r="235" spans="1:12" x14ac:dyDescent="0.3">
      <c r="A235" s="65" t="s">
        <v>354</v>
      </c>
      <c r="B235" s="59" t="s">
        <v>354</v>
      </c>
      <c r="C235" s="60"/>
      <c r="D235" s="60"/>
      <c r="E235" s="60"/>
      <c r="F235" s="60"/>
      <c r="G235" s="66" t="s">
        <v>354</v>
      </c>
      <c r="H235" s="102"/>
      <c r="I235" s="102"/>
      <c r="J235" s="102"/>
      <c r="K235" s="102"/>
      <c r="L235" s="102"/>
    </row>
    <row r="236" spans="1:12" x14ac:dyDescent="0.3">
      <c r="A236" s="54" t="s">
        <v>715</v>
      </c>
      <c r="B236" s="59" t="s">
        <v>354</v>
      </c>
      <c r="C236" s="60"/>
      <c r="D236" s="60"/>
      <c r="E236" s="60"/>
      <c r="F236" s="55" t="s">
        <v>716</v>
      </c>
      <c r="G236" s="56"/>
      <c r="H236" s="100">
        <v>5535.2</v>
      </c>
      <c r="I236" s="100">
        <v>0</v>
      </c>
      <c r="J236" s="100">
        <v>0</v>
      </c>
      <c r="K236" s="100">
        <v>5535.2</v>
      </c>
      <c r="L236" s="100">
        <f>I236-J236</f>
        <v>0</v>
      </c>
    </row>
    <row r="237" spans="1:12" x14ac:dyDescent="0.3">
      <c r="A237" s="61" t="s">
        <v>719</v>
      </c>
      <c r="B237" s="59" t="s">
        <v>354</v>
      </c>
      <c r="C237" s="60"/>
      <c r="D237" s="60"/>
      <c r="E237" s="60"/>
      <c r="F237" s="60"/>
      <c r="G237" s="62" t="s">
        <v>720</v>
      </c>
      <c r="H237" s="101">
        <v>5535.2</v>
      </c>
      <c r="I237" s="101">
        <v>0</v>
      </c>
      <c r="J237" s="101">
        <v>0</v>
      </c>
      <c r="K237" s="101">
        <v>5535.2</v>
      </c>
      <c r="L237" s="101"/>
    </row>
    <row r="238" spans="1:12" x14ac:dyDescent="0.3">
      <c r="A238" s="65" t="s">
        <v>354</v>
      </c>
      <c r="B238" s="59" t="s">
        <v>354</v>
      </c>
      <c r="C238" s="60"/>
      <c r="D238" s="60"/>
      <c r="E238" s="60"/>
      <c r="F238" s="60"/>
      <c r="G238" s="66" t="s">
        <v>354</v>
      </c>
      <c r="H238" s="102"/>
      <c r="I238" s="102"/>
      <c r="J238" s="102"/>
      <c r="K238" s="102"/>
      <c r="L238" s="102"/>
    </row>
    <row r="239" spans="1:12" x14ac:dyDescent="0.3">
      <c r="A239" s="54" t="s">
        <v>721</v>
      </c>
      <c r="B239" s="59" t="s">
        <v>354</v>
      </c>
      <c r="C239" s="60"/>
      <c r="D239" s="60"/>
      <c r="E239" s="60"/>
      <c r="F239" s="55" t="s">
        <v>722</v>
      </c>
      <c r="G239" s="56"/>
      <c r="H239" s="100">
        <v>665.5</v>
      </c>
      <c r="I239" s="100">
        <v>73.2</v>
      </c>
      <c r="J239" s="100">
        <v>0</v>
      </c>
      <c r="K239" s="100">
        <v>738.7</v>
      </c>
      <c r="L239" s="100">
        <f>I239-J239</f>
        <v>73.2</v>
      </c>
    </row>
    <row r="240" spans="1:12" x14ac:dyDescent="0.3">
      <c r="A240" s="61" t="s">
        <v>727</v>
      </c>
      <c r="B240" s="59" t="s">
        <v>354</v>
      </c>
      <c r="C240" s="60"/>
      <c r="D240" s="60"/>
      <c r="E240" s="60"/>
      <c r="F240" s="60"/>
      <c r="G240" s="62" t="s">
        <v>728</v>
      </c>
      <c r="H240" s="101">
        <v>556.79999999999995</v>
      </c>
      <c r="I240" s="101">
        <v>0</v>
      </c>
      <c r="J240" s="101">
        <v>0</v>
      </c>
      <c r="K240" s="101">
        <v>556.79999999999995</v>
      </c>
      <c r="L240" s="101"/>
    </row>
    <row r="241" spans="1:12" x14ac:dyDescent="0.3">
      <c r="A241" s="61" t="s">
        <v>731</v>
      </c>
      <c r="B241" s="59" t="s">
        <v>354</v>
      </c>
      <c r="C241" s="60"/>
      <c r="D241" s="60"/>
      <c r="E241" s="60"/>
      <c r="F241" s="60"/>
      <c r="G241" s="62" t="s">
        <v>732</v>
      </c>
      <c r="H241" s="101">
        <v>108.7</v>
      </c>
      <c r="I241" s="101">
        <v>73.2</v>
      </c>
      <c r="J241" s="101">
        <v>0</v>
      </c>
      <c r="K241" s="101">
        <v>181.9</v>
      </c>
      <c r="L241" s="101"/>
    </row>
    <row r="242" spans="1:12" x14ac:dyDescent="0.3">
      <c r="A242" s="65" t="s">
        <v>354</v>
      </c>
      <c r="B242" s="59" t="s">
        <v>354</v>
      </c>
      <c r="C242" s="60"/>
      <c r="D242" s="60"/>
      <c r="E242" s="60"/>
      <c r="F242" s="60"/>
      <c r="G242" s="66" t="s">
        <v>354</v>
      </c>
      <c r="H242" s="102"/>
      <c r="I242" s="102"/>
      <c r="J242" s="102"/>
      <c r="K242" s="102"/>
      <c r="L242" s="102"/>
    </row>
    <row r="243" spans="1:12" x14ac:dyDescent="0.3">
      <c r="A243" s="54" t="s">
        <v>733</v>
      </c>
      <c r="B243" s="59" t="s">
        <v>354</v>
      </c>
      <c r="C243" s="60"/>
      <c r="D243" s="60"/>
      <c r="E243" s="60"/>
      <c r="F243" s="55" t="s">
        <v>734</v>
      </c>
      <c r="G243" s="56"/>
      <c r="H243" s="100">
        <v>94505.279999999999</v>
      </c>
      <c r="I243" s="100">
        <v>29392.86</v>
      </c>
      <c r="J243" s="100">
        <v>0</v>
      </c>
      <c r="K243" s="100">
        <v>123898.14</v>
      </c>
      <c r="L243" s="100">
        <f>I243-J243</f>
        <v>29392.86</v>
      </c>
    </row>
    <row r="244" spans="1:12" x14ac:dyDescent="0.3">
      <c r="A244" s="61" t="s">
        <v>735</v>
      </c>
      <c r="B244" s="59" t="s">
        <v>354</v>
      </c>
      <c r="C244" s="60"/>
      <c r="D244" s="60"/>
      <c r="E244" s="60"/>
      <c r="F244" s="60"/>
      <c r="G244" s="62" t="s">
        <v>736</v>
      </c>
      <c r="H244" s="101">
        <v>50429.29</v>
      </c>
      <c r="I244" s="101">
        <v>16098.76</v>
      </c>
      <c r="J244" s="101">
        <v>0</v>
      </c>
      <c r="K244" s="101">
        <v>66528.05</v>
      </c>
      <c r="L244" s="101"/>
    </row>
    <row r="245" spans="1:12" x14ac:dyDescent="0.3">
      <c r="A245" s="61" t="s">
        <v>737</v>
      </c>
      <c r="B245" s="59" t="s">
        <v>354</v>
      </c>
      <c r="C245" s="60"/>
      <c r="D245" s="60"/>
      <c r="E245" s="60"/>
      <c r="F245" s="60"/>
      <c r="G245" s="62" t="s">
        <v>738</v>
      </c>
      <c r="H245" s="101">
        <v>18794.39</v>
      </c>
      <c r="I245" s="101">
        <v>6061.85</v>
      </c>
      <c r="J245" s="101">
        <v>0</v>
      </c>
      <c r="K245" s="101">
        <v>24856.240000000002</v>
      </c>
      <c r="L245" s="101"/>
    </row>
    <row r="246" spans="1:12" x14ac:dyDescent="0.3">
      <c r="A246" s="61" t="s">
        <v>739</v>
      </c>
      <c r="B246" s="59" t="s">
        <v>354</v>
      </c>
      <c r="C246" s="60"/>
      <c r="D246" s="60"/>
      <c r="E246" s="60"/>
      <c r="F246" s="60"/>
      <c r="G246" s="62" t="s">
        <v>740</v>
      </c>
      <c r="H246" s="101">
        <v>366.75</v>
      </c>
      <c r="I246" s="101">
        <v>0</v>
      </c>
      <c r="J246" s="101">
        <v>0</v>
      </c>
      <c r="K246" s="101">
        <v>366.75</v>
      </c>
      <c r="L246" s="101"/>
    </row>
    <row r="247" spans="1:12" x14ac:dyDescent="0.3">
      <c r="A247" s="61" t="s">
        <v>741</v>
      </c>
      <c r="B247" s="59" t="s">
        <v>354</v>
      </c>
      <c r="C247" s="60"/>
      <c r="D247" s="60"/>
      <c r="E247" s="60"/>
      <c r="F247" s="60"/>
      <c r="G247" s="62" t="s">
        <v>742</v>
      </c>
      <c r="H247" s="101">
        <v>24914.85</v>
      </c>
      <c r="I247" s="101">
        <v>7232.25</v>
      </c>
      <c r="J247" s="101">
        <v>0</v>
      </c>
      <c r="K247" s="101">
        <v>32147.1</v>
      </c>
      <c r="L247" s="101"/>
    </row>
    <row r="248" spans="1:12" x14ac:dyDescent="0.3">
      <c r="A248" s="65" t="s">
        <v>354</v>
      </c>
      <c r="B248" s="59" t="s">
        <v>354</v>
      </c>
      <c r="C248" s="60"/>
      <c r="D248" s="60"/>
      <c r="E248" s="60"/>
      <c r="F248" s="60"/>
      <c r="G248" s="66" t="s">
        <v>354</v>
      </c>
      <c r="H248" s="102"/>
      <c r="I248" s="102"/>
      <c r="J248" s="102"/>
      <c r="K248" s="102"/>
      <c r="L248" s="102"/>
    </row>
    <row r="249" spans="1:12" x14ac:dyDescent="0.3">
      <c r="A249" s="54" t="s">
        <v>744</v>
      </c>
      <c r="B249" s="59" t="s">
        <v>354</v>
      </c>
      <c r="C249" s="60"/>
      <c r="D249" s="60"/>
      <c r="E249" s="60"/>
      <c r="F249" s="55" t="s">
        <v>745</v>
      </c>
      <c r="G249" s="56"/>
      <c r="H249" s="100">
        <v>127698.56</v>
      </c>
      <c r="I249" s="100">
        <v>44890.2</v>
      </c>
      <c r="J249" s="100">
        <v>0</v>
      </c>
      <c r="K249" s="100">
        <v>172588.76</v>
      </c>
      <c r="L249" s="100">
        <f>I249-J249</f>
        <v>44890.2</v>
      </c>
    </row>
    <row r="250" spans="1:12" x14ac:dyDescent="0.3">
      <c r="A250" s="61" t="s">
        <v>746</v>
      </c>
      <c r="B250" s="59" t="s">
        <v>354</v>
      </c>
      <c r="C250" s="60"/>
      <c r="D250" s="60"/>
      <c r="E250" s="60"/>
      <c r="F250" s="60"/>
      <c r="G250" s="62" t="s">
        <v>545</v>
      </c>
      <c r="H250" s="101">
        <v>19039.72</v>
      </c>
      <c r="I250" s="101">
        <v>6621.31</v>
      </c>
      <c r="J250" s="101">
        <v>0</v>
      </c>
      <c r="K250" s="101">
        <v>25661.03</v>
      </c>
      <c r="L250" s="101"/>
    </row>
    <row r="251" spans="1:12" x14ac:dyDescent="0.3">
      <c r="A251" s="61" t="s">
        <v>747</v>
      </c>
      <c r="B251" s="59" t="s">
        <v>354</v>
      </c>
      <c r="C251" s="60"/>
      <c r="D251" s="60"/>
      <c r="E251" s="60"/>
      <c r="F251" s="60"/>
      <c r="G251" s="62" t="s">
        <v>748</v>
      </c>
      <c r="H251" s="101">
        <v>7068.8</v>
      </c>
      <c r="I251" s="101">
        <v>2246.3000000000002</v>
      </c>
      <c r="J251" s="101">
        <v>0</v>
      </c>
      <c r="K251" s="101">
        <v>9315.1</v>
      </c>
      <c r="L251" s="101"/>
    </row>
    <row r="252" spans="1:12" x14ac:dyDescent="0.3">
      <c r="A252" s="61" t="s">
        <v>749</v>
      </c>
      <c r="B252" s="59" t="s">
        <v>354</v>
      </c>
      <c r="C252" s="60"/>
      <c r="D252" s="60"/>
      <c r="E252" s="60"/>
      <c r="F252" s="60"/>
      <c r="G252" s="62" t="s">
        <v>750</v>
      </c>
      <c r="H252" s="101">
        <v>101516.55</v>
      </c>
      <c r="I252" s="101">
        <v>36008.76</v>
      </c>
      <c r="J252" s="101">
        <v>0</v>
      </c>
      <c r="K252" s="101">
        <v>137525.31</v>
      </c>
      <c r="L252" s="101"/>
    </row>
    <row r="253" spans="1:12" x14ac:dyDescent="0.3">
      <c r="A253" s="61" t="s">
        <v>751</v>
      </c>
      <c r="B253" s="59" t="s">
        <v>354</v>
      </c>
      <c r="C253" s="60"/>
      <c r="D253" s="60"/>
      <c r="E253" s="60"/>
      <c r="F253" s="60"/>
      <c r="G253" s="62" t="s">
        <v>752</v>
      </c>
      <c r="H253" s="101">
        <v>73.489999999999995</v>
      </c>
      <c r="I253" s="101">
        <v>13.83</v>
      </c>
      <c r="J253" s="101">
        <v>0</v>
      </c>
      <c r="K253" s="101">
        <v>87.32</v>
      </c>
      <c r="L253" s="101"/>
    </row>
    <row r="254" spans="1:12" x14ac:dyDescent="0.3">
      <c r="A254" s="65" t="s">
        <v>354</v>
      </c>
      <c r="B254" s="59" t="s">
        <v>354</v>
      </c>
      <c r="C254" s="60"/>
      <c r="D254" s="60"/>
      <c r="E254" s="60"/>
      <c r="F254" s="60"/>
      <c r="G254" s="66" t="s">
        <v>354</v>
      </c>
      <c r="H254" s="102"/>
      <c r="I254" s="102"/>
      <c r="J254" s="102"/>
      <c r="K254" s="102"/>
      <c r="L254" s="102"/>
    </row>
    <row r="255" spans="1:12" x14ac:dyDescent="0.3">
      <c r="A255" s="54" t="s">
        <v>753</v>
      </c>
      <c r="B255" s="59" t="s">
        <v>354</v>
      </c>
      <c r="C255" s="60"/>
      <c r="D255" s="60"/>
      <c r="E255" s="60"/>
      <c r="F255" s="55" t="s">
        <v>754</v>
      </c>
      <c r="G255" s="56"/>
      <c r="H255" s="100">
        <v>66430.64</v>
      </c>
      <c r="I255" s="100">
        <v>25949.1</v>
      </c>
      <c r="J255" s="100">
        <v>0</v>
      </c>
      <c r="K255" s="100">
        <v>92379.74</v>
      </c>
      <c r="L255" s="100">
        <f>I255-J255</f>
        <v>25949.1</v>
      </c>
    </row>
    <row r="256" spans="1:12" x14ac:dyDescent="0.3">
      <c r="A256" s="61" t="s">
        <v>757</v>
      </c>
      <c r="B256" s="59" t="s">
        <v>354</v>
      </c>
      <c r="C256" s="60"/>
      <c r="D256" s="60"/>
      <c r="E256" s="60"/>
      <c r="F256" s="60"/>
      <c r="G256" s="62" t="s">
        <v>758</v>
      </c>
      <c r="H256" s="101">
        <v>40.15</v>
      </c>
      <c r="I256" s="101">
        <v>66.959999999999994</v>
      </c>
      <c r="J256" s="101">
        <v>0</v>
      </c>
      <c r="K256" s="101">
        <v>107.11</v>
      </c>
      <c r="L256" s="101"/>
    </row>
    <row r="257" spans="1:12" x14ac:dyDescent="0.3">
      <c r="A257" s="61" t="s">
        <v>759</v>
      </c>
      <c r="B257" s="59" t="s">
        <v>354</v>
      </c>
      <c r="C257" s="60"/>
      <c r="D257" s="60"/>
      <c r="E257" s="60"/>
      <c r="F257" s="60"/>
      <c r="G257" s="62" t="s">
        <v>760</v>
      </c>
      <c r="H257" s="101">
        <v>3043.81</v>
      </c>
      <c r="I257" s="101">
        <v>2004.29</v>
      </c>
      <c r="J257" s="101">
        <v>0</v>
      </c>
      <c r="K257" s="101">
        <v>5048.1000000000004</v>
      </c>
      <c r="L257" s="101"/>
    </row>
    <row r="258" spans="1:12" x14ac:dyDescent="0.3">
      <c r="A258" s="61" t="s">
        <v>761</v>
      </c>
      <c r="B258" s="59" t="s">
        <v>354</v>
      </c>
      <c r="C258" s="60"/>
      <c r="D258" s="60"/>
      <c r="E258" s="60"/>
      <c r="F258" s="60"/>
      <c r="G258" s="62" t="s">
        <v>762</v>
      </c>
      <c r="H258" s="101">
        <v>511</v>
      </c>
      <c r="I258" s="101">
        <v>70</v>
      </c>
      <c r="J258" s="101">
        <v>0</v>
      </c>
      <c r="K258" s="101">
        <v>581</v>
      </c>
      <c r="L258" s="101"/>
    </row>
    <row r="259" spans="1:12" x14ac:dyDescent="0.3">
      <c r="A259" s="61" t="s">
        <v>763</v>
      </c>
      <c r="B259" s="59" t="s">
        <v>354</v>
      </c>
      <c r="C259" s="60"/>
      <c r="D259" s="60"/>
      <c r="E259" s="60"/>
      <c r="F259" s="60"/>
      <c r="G259" s="62" t="s">
        <v>764</v>
      </c>
      <c r="H259" s="101">
        <v>8932.2999999999993</v>
      </c>
      <c r="I259" s="101">
        <v>14164.5</v>
      </c>
      <c r="J259" s="101">
        <v>0</v>
      </c>
      <c r="K259" s="101">
        <v>23096.799999999999</v>
      </c>
      <c r="L259" s="101">
        <f>I259-J259</f>
        <v>14164.5</v>
      </c>
    </row>
    <row r="260" spans="1:12" x14ac:dyDescent="0.3">
      <c r="A260" s="61" t="s">
        <v>765</v>
      </c>
      <c r="B260" s="59" t="s">
        <v>354</v>
      </c>
      <c r="C260" s="60"/>
      <c r="D260" s="60"/>
      <c r="E260" s="60"/>
      <c r="F260" s="60"/>
      <c r="G260" s="62" t="s">
        <v>766</v>
      </c>
      <c r="H260" s="101">
        <v>10</v>
      </c>
      <c r="I260" s="101">
        <v>0</v>
      </c>
      <c r="J260" s="101">
        <v>0</v>
      </c>
      <c r="K260" s="101">
        <v>10</v>
      </c>
      <c r="L260" s="101"/>
    </row>
    <row r="261" spans="1:12" x14ac:dyDescent="0.3">
      <c r="A261" s="61" t="s">
        <v>767</v>
      </c>
      <c r="B261" s="59" t="s">
        <v>354</v>
      </c>
      <c r="C261" s="60"/>
      <c r="D261" s="60"/>
      <c r="E261" s="60"/>
      <c r="F261" s="60"/>
      <c r="G261" s="62" t="s">
        <v>768</v>
      </c>
      <c r="H261" s="101">
        <v>4081.27</v>
      </c>
      <c r="I261" s="101">
        <v>0</v>
      </c>
      <c r="J261" s="101">
        <v>0</v>
      </c>
      <c r="K261" s="101">
        <v>4081.27</v>
      </c>
      <c r="L261" s="101"/>
    </row>
    <row r="262" spans="1:12" x14ac:dyDescent="0.3">
      <c r="A262" s="61" t="s">
        <v>769</v>
      </c>
      <c r="B262" s="59" t="s">
        <v>354</v>
      </c>
      <c r="C262" s="60"/>
      <c r="D262" s="60"/>
      <c r="E262" s="60"/>
      <c r="F262" s="60"/>
      <c r="G262" s="62" t="s">
        <v>770</v>
      </c>
      <c r="H262" s="101">
        <v>552.79999999999995</v>
      </c>
      <c r="I262" s="101">
        <v>0</v>
      </c>
      <c r="J262" s="101">
        <v>0</v>
      </c>
      <c r="K262" s="101">
        <v>552.79999999999995</v>
      </c>
      <c r="L262" s="101"/>
    </row>
    <row r="263" spans="1:12" x14ac:dyDescent="0.3">
      <c r="A263" s="61" t="s">
        <v>771</v>
      </c>
      <c r="B263" s="59" t="s">
        <v>354</v>
      </c>
      <c r="C263" s="60"/>
      <c r="D263" s="60"/>
      <c r="E263" s="60"/>
      <c r="F263" s="60"/>
      <c r="G263" s="62" t="s">
        <v>772</v>
      </c>
      <c r="H263" s="101">
        <v>2844.44</v>
      </c>
      <c r="I263" s="101">
        <v>878.26</v>
      </c>
      <c r="J263" s="101">
        <v>0</v>
      </c>
      <c r="K263" s="101">
        <v>3722.7</v>
      </c>
      <c r="L263" s="101"/>
    </row>
    <row r="264" spans="1:12" x14ac:dyDescent="0.3">
      <c r="A264" s="61" t="s">
        <v>774</v>
      </c>
      <c r="B264" s="59" t="s">
        <v>354</v>
      </c>
      <c r="C264" s="60"/>
      <c r="D264" s="60"/>
      <c r="E264" s="60"/>
      <c r="F264" s="60"/>
      <c r="G264" s="62" t="s">
        <v>775</v>
      </c>
      <c r="H264" s="101">
        <v>10511</v>
      </c>
      <c r="I264" s="101">
        <v>1879.21</v>
      </c>
      <c r="J264" s="101">
        <v>0</v>
      </c>
      <c r="K264" s="101">
        <v>12390.21</v>
      </c>
      <c r="L264" s="101"/>
    </row>
    <row r="265" spans="1:12" x14ac:dyDescent="0.3">
      <c r="A265" s="61" t="s">
        <v>776</v>
      </c>
      <c r="B265" s="59" t="s">
        <v>354</v>
      </c>
      <c r="C265" s="60"/>
      <c r="D265" s="60"/>
      <c r="E265" s="60"/>
      <c r="F265" s="60"/>
      <c r="G265" s="62" t="s">
        <v>777</v>
      </c>
      <c r="H265" s="101">
        <v>2376.4899999999998</v>
      </c>
      <c r="I265" s="101">
        <v>415.98</v>
      </c>
      <c r="J265" s="101">
        <v>0</v>
      </c>
      <c r="K265" s="101">
        <v>2792.47</v>
      </c>
      <c r="L265" s="101"/>
    </row>
    <row r="266" spans="1:12" x14ac:dyDescent="0.3">
      <c r="A266" s="61" t="s">
        <v>782</v>
      </c>
      <c r="B266" s="59" t="s">
        <v>354</v>
      </c>
      <c r="C266" s="60"/>
      <c r="D266" s="60"/>
      <c r="E266" s="60"/>
      <c r="F266" s="60"/>
      <c r="G266" s="62" t="s">
        <v>783</v>
      </c>
      <c r="H266" s="101">
        <v>12526.56</v>
      </c>
      <c r="I266" s="101">
        <v>3316.3</v>
      </c>
      <c r="J266" s="101">
        <v>0</v>
      </c>
      <c r="K266" s="101">
        <v>15842.86</v>
      </c>
      <c r="L266" s="101"/>
    </row>
    <row r="267" spans="1:12" x14ac:dyDescent="0.3">
      <c r="A267" s="61" t="s">
        <v>784</v>
      </c>
      <c r="B267" s="59" t="s">
        <v>354</v>
      </c>
      <c r="C267" s="60"/>
      <c r="D267" s="60"/>
      <c r="E267" s="60"/>
      <c r="F267" s="60"/>
      <c r="G267" s="62" t="s">
        <v>785</v>
      </c>
      <c r="H267" s="101">
        <v>21000.82</v>
      </c>
      <c r="I267" s="101">
        <v>3153.6</v>
      </c>
      <c r="J267" s="101">
        <v>0</v>
      </c>
      <c r="K267" s="101">
        <v>24154.42</v>
      </c>
      <c r="L267" s="101">
        <f>I267-J267</f>
        <v>3153.6</v>
      </c>
    </row>
    <row r="268" spans="1:12" x14ac:dyDescent="0.3">
      <c r="A268" s="65" t="s">
        <v>354</v>
      </c>
      <c r="B268" s="59" t="s">
        <v>354</v>
      </c>
      <c r="C268" s="60"/>
      <c r="D268" s="60"/>
      <c r="E268" s="60"/>
      <c r="F268" s="60"/>
      <c r="G268" s="66" t="s">
        <v>354</v>
      </c>
      <c r="H268" s="102"/>
      <c r="I268" s="102"/>
      <c r="J268" s="102"/>
      <c r="K268" s="102"/>
      <c r="L268" s="102"/>
    </row>
    <row r="269" spans="1:12" x14ac:dyDescent="0.3">
      <c r="A269" s="54" t="s">
        <v>786</v>
      </c>
      <c r="B269" s="59" t="s">
        <v>354</v>
      </c>
      <c r="C269" s="60"/>
      <c r="D269" s="60"/>
      <c r="E269" s="60"/>
      <c r="F269" s="55" t="s">
        <v>787</v>
      </c>
      <c r="G269" s="56"/>
      <c r="H269" s="100">
        <v>19048.689999999999</v>
      </c>
      <c r="I269" s="100">
        <v>214</v>
      </c>
      <c r="J269" s="100">
        <v>0</v>
      </c>
      <c r="K269" s="100">
        <v>19262.689999999999</v>
      </c>
      <c r="L269" s="100">
        <f>I269-J269</f>
        <v>214</v>
      </c>
    </row>
    <row r="270" spans="1:12" x14ac:dyDescent="0.3">
      <c r="A270" s="61" t="s">
        <v>788</v>
      </c>
      <c r="B270" s="59" t="s">
        <v>354</v>
      </c>
      <c r="C270" s="60"/>
      <c r="D270" s="60"/>
      <c r="E270" s="60"/>
      <c r="F270" s="60"/>
      <c r="G270" s="62" t="s">
        <v>789</v>
      </c>
      <c r="H270" s="101">
        <v>17002.689999999999</v>
      </c>
      <c r="I270" s="101">
        <v>164</v>
      </c>
      <c r="J270" s="101">
        <v>0</v>
      </c>
      <c r="K270" s="101">
        <v>17166.689999999999</v>
      </c>
      <c r="L270" s="101"/>
    </row>
    <row r="271" spans="1:12" x14ac:dyDescent="0.3">
      <c r="A271" s="61" t="s">
        <v>790</v>
      </c>
      <c r="B271" s="59" t="s">
        <v>354</v>
      </c>
      <c r="C271" s="60"/>
      <c r="D271" s="60"/>
      <c r="E271" s="60"/>
      <c r="F271" s="60"/>
      <c r="G271" s="62" t="s">
        <v>791</v>
      </c>
      <c r="H271" s="101">
        <v>2046</v>
      </c>
      <c r="I271" s="101">
        <v>50</v>
      </c>
      <c r="J271" s="101">
        <v>0</v>
      </c>
      <c r="K271" s="101">
        <v>2096</v>
      </c>
      <c r="L271" s="101"/>
    </row>
    <row r="272" spans="1:12" x14ac:dyDescent="0.3">
      <c r="A272" s="65" t="s">
        <v>354</v>
      </c>
      <c r="B272" s="59" t="s">
        <v>354</v>
      </c>
      <c r="C272" s="60"/>
      <c r="D272" s="60"/>
      <c r="E272" s="60"/>
      <c r="F272" s="60"/>
      <c r="G272" s="66" t="s">
        <v>354</v>
      </c>
      <c r="H272" s="102"/>
      <c r="I272" s="102"/>
      <c r="J272" s="102"/>
      <c r="K272" s="102"/>
      <c r="L272" s="102"/>
    </row>
    <row r="273" spans="1:12" x14ac:dyDescent="0.3">
      <c r="A273" s="54" t="s">
        <v>792</v>
      </c>
      <c r="B273" s="58" t="s">
        <v>354</v>
      </c>
      <c r="C273" s="55" t="s">
        <v>793</v>
      </c>
      <c r="D273" s="56"/>
      <c r="E273" s="56"/>
      <c r="F273" s="56"/>
      <c r="G273" s="56"/>
      <c r="H273" s="100">
        <v>573518.13</v>
      </c>
      <c r="I273" s="100">
        <v>112980.39</v>
      </c>
      <c r="J273" s="100">
        <v>0</v>
      </c>
      <c r="K273" s="100">
        <v>686498.52</v>
      </c>
      <c r="L273" s="100">
        <f>I273-J273</f>
        <v>112980.39</v>
      </c>
    </row>
    <row r="274" spans="1:12" x14ac:dyDescent="0.3">
      <c r="A274" s="54" t="s">
        <v>794</v>
      </c>
      <c r="B274" s="59" t="s">
        <v>354</v>
      </c>
      <c r="C274" s="60"/>
      <c r="D274" s="55" t="s">
        <v>793</v>
      </c>
      <c r="E274" s="56"/>
      <c r="F274" s="56"/>
      <c r="G274" s="56"/>
      <c r="H274" s="100">
        <v>573518.13</v>
      </c>
      <c r="I274" s="100">
        <v>112980.39</v>
      </c>
      <c r="J274" s="100">
        <v>0</v>
      </c>
      <c r="K274" s="100">
        <v>686498.52</v>
      </c>
      <c r="L274" s="100"/>
    </row>
    <row r="275" spans="1:12" x14ac:dyDescent="0.3">
      <c r="A275" s="54" t="s">
        <v>795</v>
      </c>
      <c r="B275" s="59" t="s">
        <v>354</v>
      </c>
      <c r="C275" s="60"/>
      <c r="D275" s="60"/>
      <c r="E275" s="55" t="s">
        <v>793</v>
      </c>
      <c r="F275" s="56"/>
      <c r="G275" s="56"/>
      <c r="H275" s="100">
        <v>573518.13</v>
      </c>
      <c r="I275" s="100">
        <v>112980.39</v>
      </c>
      <c r="J275" s="100">
        <v>0</v>
      </c>
      <c r="K275" s="100">
        <v>686498.52</v>
      </c>
      <c r="L275" s="100"/>
    </row>
    <row r="276" spans="1:12" x14ac:dyDescent="0.3">
      <c r="A276" s="54" t="s">
        <v>796</v>
      </c>
      <c r="B276" s="59" t="s">
        <v>354</v>
      </c>
      <c r="C276" s="60"/>
      <c r="D276" s="60"/>
      <c r="E276" s="60"/>
      <c r="F276" s="55" t="s">
        <v>797</v>
      </c>
      <c r="G276" s="56"/>
      <c r="H276" s="100">
        <v>242050.41</v>
      </c>
      <c r="I276" s="100">
        <v>76878.38</v>
      </c>
      <c r="J276" s="100">
        <v>0</v>
      </c>
      <c r="K276" s="100">
        <v>318928.78999999998</v>
      </c>
      <c r="L276" s="100">
        <f>I276-J276</f>
        <v>76878.38</v>
      </c>
    </row>
    <row r="277" spans="1:12" x14ac:dyDescent="0.3">
      <c r="A277" s="61" t="s">
        <v>798</v>
      </c>
      <c r="B277" s="59" t="s">
        <v>354</v>
      </c>
      <c r="C277" s="60"/>
      <c r="D277" s="60"/>
      <c r="E277" s="60"/>
      <c r="F277" s="60"/>
      <c r="G277" s="62" t="s">
        <v>799</v>
      </c>
      <c r="H277" s="101">
        <v>33788.769999999997</v>
      </c>
      <c r="I277" s="101">
        <v>1585</v>
      </c>
      <c r="J277" s="101">
        <v>0</v>
      </c>
      <c r="K277" s="101">
        <v>35373.769999999997</v>
      </c>
      <c r="L277" s="101"/>
    </row>
    <row r="278" spans="1:12" x14ac:dyDescent="0.3">
      <c r="A278" s="61" t="s">
        <v>800</v>
      </c>
      <c r="B278" s="59" t="s">
        <v>354</v>
      </c>
      <c r="C278" s="60"/>
      <c r="D278" s="60"/>
      <c r="E278" s="60"/>
      <c r="F278" s="60"/>
      <c r="G278" s="62" t="s">
        <v>801</v>
      </c>
      <c r="H278" s="101">
        <v>3178.3</v>
      </c>
      <c r="I278" s="101">
        <v>521.70000000000005</v>
      </c>
      <c r="J278" s="101">
        <v>0</v>
      </c>
      <c r="K278" s="101">
        <v>3700</v>
      </c>
      <c r="L278" s="101"/>
    </row>
    <row r="279" spans="1:12" x14ac:dyDescent="0.3">
      <c r="A279" s="61" t="s">
        <v>802</v>
      </c>
      <c r="B279" s="59" t="s">
        <v>354</v>
      </c>
      <c r="C279" s="60"/>
      <c r="D279" s="60"/>
      <c r="E279" s="60"/>
      <c r="F279" s="60"/>
      <c r="G279" s="62" t="s">
        <v>803</v>
      </c>
      <c r="H279" s="101">
        <v>853.03</v>
      </c>
      <c r="I279" s="101">
        <v>0</v>
      </c>
      <c r="J279" s="101">
        <v>0</v>
      </c>
      <c r="K279" s="101">
        <v>853.03</v>
      </c>
      <c r="L279" s="101"/>
    </row>
    <row r="280" spans="1:12" x14ac:dyDescent="0.3">
      <c r="A280" s="61" t="s">
        <v>804</v>
      </c>
      <c r="B280" s="59" t="s">
        <v>354</v>
      </c>
      <c r="C280" s="60"/>
      <c r="D280" s="60"/>
      <c r="E280" s="60"/>
      <c r="F280" s="60"/>
      <c r="G280" s="62" t="s">
        <v>805</v>
      </c>
      <c r="H280" s="101">
        <v>29104</v>
      </c>
      <c r="I280" s="101">
        <v>7276</v>
      </c>
      <c r="J280" s="101">
        <v>0</v>
      </c>
      <c r="K280" s="101">
        <v>36380</v>
      </c>
      <c r="L280" s="101"/>
    </row>
    <row r="281" spans="1:12" x14ac:dyDescent="0.3">
      <c r="A281" s="61" t="s">
        <v>806</v>
      </c>
      <c r="B281" s="59" t="s">
        <v>354</v>
      </c>
      <c r="C281" s="60"/>
      <c r="D281" s="60"/>
      <c r="E281" s="60"/>
      <c r="F281" s="60"/>
      <c r="G281" s="62" t="s">
        <v>807</v>
      </c>
      <c r="H281" s="101">
        <v>2596.17</v>
      </c>
      <c r="I281" s="101">
        <v>136</v>
      </c>
      <c r="J281" s="101">
        <v>0</v>
      </c>
      <c r="K281" s="101">
        <v>2732.17</v>
      </c>
      <c r="L281" s="101"/>
    </row>
    <row r="282" spans="1:12" x14ac:dyDescent="0.3">
      <c r="A282" s="61" t="s">
        <v>808</v>
      </c>
      <c r="B282" s="59" t="s">
        <v>354</v>
      </c>
      <c r="C282" s="60"/>
      <c r="D282" s="60"/>
      <c r="E282" s="60"/>
      <c r="F282" s="60"/>
      <c r="G282" s="62" t="s">
        <v>809</v>
      </c>
      <c r="H282" s="101">
        <v>25887.79</v>
      </c>
      <c r="I282" s="101">
        <v>5680.2</v>
      </c>
      <c r="J282" s="101">
        <v>0</v>
      </c>
      <c r="K282" s="101">
        <v>31567.99</v>
      </c>
      <c r="L282" s="101"/>
    </row>
    <row r="283" spans="1:12" x14ac:dyDescent="0.3">
      <c r="A283" s="61" t="s">
        <v>810</v>
      </c>
      <c r="B283" s="59" t="s">
        <v>354</v>
      </c>
      <c r="C283" s="60"/>
      <c r="D283" s="60"/>
      <c r="E283" s="60"/>
      <c r="F283" s="60"/>
      <c r="G283" s="62" t="s">
        <v>811</v>
      </c>
      <c r="H283" s="101">
        <v>145273.35</v>
      </c>
      <c r="I283" s="101">
        <v>61679.48</v>
      </c>
      <c r="J283" s="101">
        <v>0</v>
      </c>
      <c r="K283" s="101">
        <v>206952.83</v>
      </c>
      <c r="L283" s="101"/>
    </row>
    <row r="284" spans="1:12" x14ac:dyDescent="0.3">
      <c r="A284" s="61" t="s">
        <v>812</v>
      </c>
      <c r="B284" s="59" t="s">
        <v>354</v>
      </c>
      <c r="C284" s="60"/>
      <c r="D284" s="60"/>
      <c r="E284" s="60"/>
      <c r="F284" s="60"/>
      <c r="G284" s="62" t="s">
        <v>813</v>
      </c>
      <c r="H284" s="101">
        <v>1369</v>
      </c>
      <c r="I284" s="101">
        <v>0</v>
      </c>
      <c r="J284" s="101">
        <v>0</v>
      </c>
      <c r="K284" s="101">
        <v>1369</v>
      </c>
      <c r="L284" s="101"/>
    </row>
    <row r="285" spans="1:12" x14ac:dyDescent="0.3">
      <c r="A285" s="65" t="s">
        <v>354</v>
      </c>
      <c r="B285" s="59" t="s">
        <v>354</v>
      </c>
      <c r="C285" s="60"/>
      <c r="D285" s="60"/>
      <c r="E285" s="60"/>
      <c r="F285" s="60"/>
      <c r="G285" s="66" t="s">
        <v>354</v>
      </c>
      <c r="H285" s="102"/>
      <c r="I285" s="102"/>
      <c r="J285" s="102"/>
      <c r="K285" s="102"/>
      <c r="L285" s="102"/>
    </row>
    <row r="286" spans="1:12" x14ac:dyDescent="0.3">
      <c r="A286" s="54" t="s">
        <v>814</v>
      </c>
      <c r="B286" s="59" t="s">
        <v>354</v>
      </c>
      <c r="C286" s="60"/>
      <c r="D286" s="60"/>
      <c r="E286" s="60"/>
      <c r="F286" s="55" t="s">
        <v>815</v>
      </c>
      <c r="G286" s="56"/>
      <c r="H286" s="100">
        <v>64476.18</v>
      </c>
      <c r="I286" s="100">
        <v>23048.92</v>
      </c>
      <c r="J286" s="100">
        <v>0</v>
      </c>
      <c r="K286" s="100">
        <v>87525.1</v>
      </c>
      <c r="L286" s="100">
        <f>I286-J286</f>
        <v>23048.92</v>
      </c>
    </row>
    <row r="287" spans="1:12" x14ac:dyDescent="0.3">
      <c r="A287" s="61" t="s">
        <v>816</v>
      </c>
      <c r="B287" s="59" t="s">
        <v>354</v>
      </c>
      <c r="C287" s="60"/>
      <c r="D287" s="60"/>
      <c r="E287" s="60"/>
      <c r="F287" s="60"/>
      <c r="G287" s="62" t="s">
        <v>817</v>
      </c>
      <c r="H287" s="101">
        <v>64476.18</v>
      </c>
      <c r="I287" s="101">
        <v>23048.92</v>
      </c>
      <c r="J287" s="101">
        <v>0</v>
      </c>
      <c r="K287" s="101">
        <v>87525.1</v>
      </c>
      <c r="L287" s="101"/>
    </row>
    <row r="288" spans="1:12" x14ac:dyDescent="0.3">
      <c r="A288" s="65" t="s">
        <v>354</v>
      </c>
      <c r="B288" s="59" t="s">
        <v>354</v>
      </c>
      <c r="C288" s="60"/>
      <c r="D288" s="60"/>
      <c r="E288" s="60"/>
      <c r="F288" s="60"/>
      <c r="G288" s="66" t="s">
        <v>354</v>
      </c>
      <c r="H288" s="102"/>
      <c r="I288" s="102"/>
      <c r="J288" s="102"/>
      <c r="K288" s="102"/>
      <c r="L288" s="102"/>
    </row>
    <row r="289" spans="1:12" x14ac:dyDescent="0.3">
      <c r="A289" s="54" t="s">
        <v>818</v>
      </c>
      <c r="B289" s="59" t="s">
        <v>354</v>
      </c>
      <c r="C289" s="60"/>
      <c r="D289" s="60"/>
      <c r="E289" s="60"/>
      <c r="F289" s="55" t="s">
        <v>819</v>
      </c>
      <c r="G289" s="56"/>
      <c r="H289" s="100">
        <v>17996.54</v>
      </c>
      <c r="I289" s="100">
        <v>4649.09</v>
      </c>
      <c r="J289" s="100">
        <v>0</v>
      </c>
      <c r="K289" s="100">
        <v>22645.63</v>
      </c>
      <c r="L289" s="100">
        <f>I289-J289</f>
        <v>4649.09</v>
      </c>
    </row>
    <row r="290" spans="1:12" x14ac:dyDescent="0.3">
      <c r="A290" s="61" t="s">
        <v>820</v>
      </c>
      <c r="B290" s="59" t="s">
        <v>354</v>
      </c>
      <c r="C290" s="60"/>
      <c r="D290" s="60"/>
      <c r="E290" s="60"/>
      <c r="F290" s="60"/>
      <c r="G290" s="62" t="s">
        <v>821</v>
      </c>
      <c r="H290" s="101">
        <v>17996.54</v>
      </c>
      <c r="I290" s="101">
        <v>4649.09</v>
      </c>
      <c r="J290" s="101">
        <v>0</v>
      </c>
      <c r="K290" s="101">
        <v>22645.63</v>
      </c>
      <c r="L290" s="101"/>
    </row>
    <row r="291" spans="1:12" x14ac:dyDescent="0.3">
      <c r="A291" s="65" t="s">
        <v>354</v>
      </c>
      <c r="B291" s="59" t="s">
        <v>354</v>
      </c>
      <c r="C291" s="60"/>
      <c r="D291" s="60"/>
      <c r="E291" s="60"/>
      <c r="F291" s="60"/>
      <c r="G291" s="66" t="s">
        <v>354</v>
      </c>
      <c r="H291" s="102"/>
      <c r="I291" s="102"/>
      <c r="J291" s="102"/>
      <c r="K291" s="102"/>
      <c r="L291" s="102"/>
    </row>
    <row r="292" spans="1:12" x14ac:dyDescent="0.3">
      <c r="A292" s="54" t="s">
        <v>826</v>
      </c>
      <c r="B292" s="59" t="s">
        <v>354</v>
      </c>
      <c r="C292" s="60"/>
      <c r="D292" s="60"/>
      <c r="E292" s="60"/>
      <c r="F292" s="55" t="s">
        <v>787</v>
      </c>
      <c r="G292" s="56"/>
      <c r="H292" s="100">
        <v>248995</v>
      </c>
      <c r="I292" s="100">
        <v>8404</v>
      </c>
      <c r="J292" s="100">
        <v>0</v>
      </c>
      <c r="K292" s="100">
        <v>257399</v>
      </c>
      <c r="L292" s="100">
        <f>I292-J292</f>
        <v>8404</v>
      </c>
    </row>
    <row r="293" spans="1:12" x14ac:dyDescent="0.3">
      <c r="A293" s="61" t="s">
        <v>830</v>
      </c>
      <c r="B293" s="59" t="s">
        <v>354</v>
      </c>
      <c r="C293" s="60"/>
      <c r="D293" s="60"/>
      <c r="E293" s="60"/>
      <c r="F293" s="60"/>
      <c r="G293" s="62" t="s">
        <v>831</v>
      </c>
      <c r="H293" s="101">
        <v>242067</v>
      </c>
      <c r="I293" s="101">
        <v>654</v>
      </c>
      <c r="J293" s="101">
        <v>0</v>
      </c>
      <c r="K293" s="101">
        <v>242721</v>
      </c>
      <c r="L293" s="101">
        <f t="shared" ref="L293:L294" si="2">I293-J293</f>
        <v>654</v>
      </c>
    </row>
    <row r="294" spans="1:12" x14ac:dyDescent="0.3">
      <c r="A294" s="61" t="s">
        <v>832</v>
      </c>
      <c r="B294" s="59" t="s">
        <v>354</v>
      </c>
      <c r="C294" s="60"/>
      <c r="D294" s="60"/>
      <c r="E294" s="60"/>
      <c r="F294" s="60"/>
      <c r="G294" s="62" t="s">
        <v>791</v>
      </c>
      <c r="H294" s="101">
        <v>6928</v>
      </c>
      <c r="I294" s="101">
        <v>7750</v>
      </c>
      <c r="J294" s="101">
        <v>0</v>
      </c>
      <c r="K294" s="101">
        <v>14678</v>
      </c>
      <c r="L294" s="101">
        <f t="shared" si="2"/>
        <v>7750</v>
      </c>
    </row>
    <row r="295" spans="1:12" x14ac:dyDescent="0.3">
      <c r="A295" s="65" t="s">
        <v>354</v>
      </c>
      <c r="B295" s="59" t="s">
        <v>354</v>
      </c>
      <c r="C295" s="60"/>
      <c r="D295" s="60"/>
      <c r="E295" s="60"/>
      <c r="F295" s="60"/>
      <c r="G295" s="66" t="s">
        <v>354</v>
      </c>
      <c r="H295" s="102"/>
      <c r="I295" s="102"/>
      <c r="J295" s="102"/>
      <c r="K295" s="102"/>
      <c r="L295" s="102"/>
    </row>
    <row r="296" spans="1:12" x14ac:dyDescent="0.3">
      <c r="A296" s="54" t="s">
        <v>833</v>
      </c>
      <c r="B296" s="58" t="s">
        <v>354</v>
      </c>
      <c r="C296" s="55" t="s">
        <v>834</v>
      </c>
      <c r="D296" s="56"/>
      <c r="E296" s="56"/>
      <c r="F296" s="56"/>
      <c r="G296" s="56"/>
      <c r="H296" s="100">
        <v>41473.33</v>
      </c>
      <c r="I296" s="100">
        <v>11368.24</v>
      </c>
      <c r="J296" s="100">
        <v>0.01</v>
      </c>
      <c r="K296" s="100">
        <v>52841.56</v>
      </c>
      <c r="L296" s="100">
        <f>I296-J296</f>
        <v>11368.23</v>
      </c>
    </row>
    <row r="297" spans="1:12" x14ac:dyDescent="0.3">
      <c r="A297" s="54" t="s">
        <v>835</v>
      </c>
      <c r="B297" s="59" t="s">
        <v>354</v>
      </c>
      <c r="C297" s="60"/>
      <c r="D297" s="55" t="s">
        <v>834</v>
      </c>
      <c r="E297" s="56"/>
      <c r="F297" s="56"/>
      <c r="G297" s="56"/>
      <c r="H297" s="100">
        <v>41473.33</v>
      </c>
      <c r="I297" s="100">
        <v>11368.24</v>
      </c>
      <c r="J297" s="100">
        <v>0.01</v>
      </c>
      <c r="K297" s="100">
        <v>52841.56</v>
      </c>
      <c r="L297" s="100"/>
    </row>
    <row r="298" spans="1:12" x14ac:dyDescent="0.3">
      <c r="A298" s="54" t="s">
        <v>836</v>
      </c>
      <c r="B298" s="59" t="s">
        <v>354</v>
      </c>
      <c r="C298" s="60"/>
      <c r="D298" s="60"/>
      <c r="E298" s="55" t="s">
        <v>837</v>
      </c>
      <c r="F298" s="56"/>
      <c r="G298" s="56"/>
      <c r="H298" s="100">
        <v>41473.33</v>
      </c>
      <c r="I298" s="100">
        <v>11368.24</v>
      </c>
      <c r="J298" s="100">
        <v>0.01</v>
      </c>
      <c r="K298" s="100">
        <v>52841.56</v>
      </c>
      <c r="L298" s="100"/>
    </row>
    <row r="299" spans="1:12" x14ac:dyDescent="0.3">
      <c r="A299" s="54" t="s">
        <v>838</v>
      </c>
      <c r="B299" s="59" t="s">
        <v>354</v>
      </c>
      <c r="C299" s="60"/>
      <c r="D299" s="60"/>
      <c r="E299" s="60"/>
      <c r="F299" s="55" t="s">
        <v>839</v>
      </c>
      <c r="G299" s="56"/>
      <c r="H299" s="100">
        <v>31749.5</v>
      </c>
      <c r="I299" s="100">
        <v>5340.7</v>
      </c>
      <c r="J299" s="100">
        <v>0.01</v>
      </c>
      <c r="K299" s="100">
        <v>37090.19</v>
      </c>
      <c r="L299" s="100">
        <f>I299-J299</f>
        <v>5340.69</v>
      </c>
    </row>
    <row r="300" spans="1:12" x14ac:dyDescent="0.3">
      <c r="A300" s="61" t="s">
        <v>840</v>
      </c>
      <c r="B300" s="59" t="s">
        <v>354</v>
      </c>
      <c r="C300" s="60"/>
      <c r="D300" s="60"/>
      <c r="E300" s="60"/>
      <c r="F300" s="60"/>
      <c r="G300" s="62" t="s">
        <v>841</v>
      </c>
      <c r="H300" s="101">
        <v>31749.5</v>
      </c>
      <c r="I300" s="101">
        <v>5340.7</v>
      </c>
      <c r="J300" s="101">
        <v>0.01</v>
      </c>
      <c r="K300" s="101">
        <v>37090.19</v>
      </c>
      <c r="L300" s="101"/>
    </row>
    <row r="301" spans="1:12" x14ac:dyDescent="0.3">
      <c r="A301" s="65" t="s">
        <v>354</v>
      </c>
      <c r="B301" s="59" t="s">
        <v>354</v>
      </c>
      <c r="C301" s="60"/>
      <c r="D301" s="60"/>
      <c r="E301" s="60"/>
      <c r="F301" s="60"/>
      <c r="G301" s="66" t="s">
        <v>354</v>
      </c>
      <c r="H301" s="102"/>
      <c r="I301" s="102"/>
      <c r="J301" s="102"/>
      <c r="K301" s="102"/>
      <c r="L301" s="102"/>
    </row>
    <row r="302" spans="1:12" x14ac:dyDescent="0.3">
      <c r="A302" s="54" t="s">
        <v>846</v>
      </c>
      <c r="B302" s="59" t="s">
        <v>354</v>
      </c>
      <c r="C302" s="60"/>
      <c r="D302" s="60"/>
      <c r="E302" s="60"/>
      <c r="F302" s="55" t="s">
        <v>847</v>
      </c>
      <c r="G302" s="56"/>
      <c r="H302" s="100">
        <v>3470.29</v>
      </c>
      <c r="I302" s="100">
        <v>4569.12</v>
      </c>
      <c r="J302" s="100">
        <v>0</v>
      </c>
      <c r="K302" s="100">
        <v>8039.41</v>
      </c>
      <c r="L302" s="100">
        <f>I302-J302</f>
        <v>4569.12</v>
      </c>
    </row>
    <row r="303" spans="1:12" x14ac:dyDescent="0.3">
      <c r="A303" s="61" t="s">
        <v>848</v>
      </c>
      <c r="B303" s="59" t="s">
        <v>354</v>
      </c>
      <c r="C303" s="60"/>
      <c r="D303" s="60"/>
      <c r="E303" s="60"/>
      <c r="F303" s="60"/>
      <c r="G303" s="62" t="s">
        <v>849</v>
      </c>
      <c r="H303" s="101">
        <v>3470.29</v>
      </c>
      <c r="I303" s="101">
        <v>4569.12</v>
      </c>
      <c r="J303" s="101">
        <v>0</v>
      </c>
      <c r="K303" s="101">
        <v>8039.41</v>
      </c>
      <c r="L303" s="101"/>
    </row>
    <row r="304" spans="1:12" x14ac:dyDescent="0.3">
      <c r="A304" s="65" t="s">
        <v>354</v>
      </c>
      <c r="B304" s="59" t="s">
        <v>354</v>
      </c>
      <c r="C304" s="60"/>
      <c r="D304" s="60"/>
      <c r="E304" s="60"/>
      <c r="F304" s="60"/>
      <c r="G304" s="66" t="s">
        <v>354</v>
      </c>
      <c r="H304" s="102"/>
      <c r="I304" s="102"/>
      <c r="J304" s="102"/>
      <c r="K304" s="102"/>
      <c r="L304" s="102"/>
    </row>
    <row r="305" spans="1:12" x14ac:dyDescent="0.3">
      <c r="A305" s="54" t="s">
        <v>850</v>
      </c>
      <c r="B305" s="59" t="s">
        <v>354</v>
      </c>
      <c r="C305" s="60"/>
      <c r="D305" s="60"/>
      <c r="E305" s="60"/>
      <c r="F305" s="55" t="s">
        <v>787</v>
      </c>
      <c r="G305" s="56"/>
      <c r="H305" s="100">
        <v>6253.54</v>
      </c>
      <c r="I305" s="100">
        <v>1458.42</v>
      </c>
      <c r="J305" s="100">
        <v>0</v>
      </c>
      <c r="K305" s="100">
        <v>7711.96</v>
      </c>
      <c r="L305" s="100">
        <f>I305-J305</f>
        <v>1458.42</v>
      </c>
    </row>
    <row r="306" spans="1:12" x14ac:dyDescent="0.3">
      <c r="A306" s="61" t="s">
        <v>851</v>
      </c>
      <c r="B306" s="59" t="s">
        <v>354</v>
      </c>
      <c r="C306" s="60"/>
      <c r="D306" s="60"/>
      <c r="E306" s="60"/>
      <c r="F306" s="60"/>
      <c r="G306" s="62" t="s">
        <v>791</v>
      </c>
      <c r="H306" s="101">
        <v>420</v>
      </c>
      <c r="I306" s="101">
        <v>0</v>
      </c>
      <c r="J306" s="101">
        <v>0</v>
      </c>
      <c r="K306" s="101">
        <v>420</v>
      </c>
      <c r="L306" s="101"/>
    </row>
    <row r="307" spans="1:12" x14ac:dyDescent="0.3">
      <c r="A307" s="61" t="s">
        <v>852</v>
      </c>
      <c r="B307" s="59" t="s">
        <v>354</v>
      </c>
      <c r="C307" s="60"/>
      <c r="D307" s="60"/>
      <c r="E307" s="60"/>
      <c r="F307" s="60"/>
      <c r="G307" s="62" t="s">
        <v>853</v>
      </c>
      <c r="H307" s="101">
        <v>5833.54</v>
      </c>
      <c r="I307" s="101">
        <v>1458.42</v>
      </c>
      <c r="J307" s="101">
        <v>0</v>
      </c>
      <c r="K307" s="101">
        <v>7291.96</v>
      </c>
      <c r="L307" s="101"/>
    </row>
    <row r="308" spans="1:12" x14ac:dyDescent="0.3">
      <c r="A308" s="54" t="s">
        <v>354</v>
      </c>
      <c r="B308" s="59" t="s">
        <v>354</v>
      </c>
      <c r="C308" s="60"/>
      <c r="D308" s="60"/>
      <c r="E308" s="55" t="s">
        <v>354</v>
      </c>
      <c r="F308" s="56"/>
      <c r="G308" s="56"/>
      <c r="H308" s="99"/>
      <c r="I308" s="99"/>
      <c r="J308" s="99"/>
      <c r="K308" s="99"/>
      <c r="L308" s="99"/>
    </row>
    <row r="309" spans="1:12" x14ac:dyDescent="0.3">
      <c r="A309" s="54" t="s">
        <v>854</v>
      </c>
      <c r="B309" s="58" t="s">
        <v>354</v>
      </c>
      <c r="C309" s="55" t="s">
        <v>855</v>
      </c>
      <c r="D309" s="56"/>
      <c r="E309" s="56"/>
      <c r="F309" s="56"/>
      <c r="G309" s="56"/>
      <c r="H309" s="100">
        <v>191716.38</v>
      </c>
      <c r="I309" s="100">
        <v>75421.56</v>
      </c>
      <c r="J309" s="100">
        <v>0</v>
      </c>
      <c r="K309" s="100">
        <v>267137.94</v>
      </c>
      <c r="L309" s="100"/>
    </row>
    <row r="310" spans="1:12" x14ac:dyDescent="0.3">
      <c r="A310" s="54" t="s">
        <v>856</v>
      </c>
      <c r="B310" s="59" t="s">
        <v>354</v>
      </c>
      <c r="C310" s="60"/>
      <c r="D310" s="55" t="s">
        <v>855</v>
      </c>
      <c r="E310" s="56"/>
      <c r="F310" s="56"/>
      <c r="G310" s="56"/>
      <c r="H310" s="100">
        <v>191716.38</v>
      </c>
      <c r="I310" s="100">
        <v>75421.56</v>
      </c>
      <c r="J310" s="100">
        <v>0</v>
      </c>
      <c r="K310" s="100">
        <v>267137.94</v>
      </c>
      <c r="L310" s="100"/>
    </row>
    <row r="311" spans="1:12" x14ac:dyDescent="0.3">
      <c r="A311" s="54" t="s">
        <v>857</v>
      </c>
      <c r="B311" s="59" t="s">
        <v>354</v>
      </c>
      <c r="C311" s="60"/>
      <c r="D311" s="60"/>
      <c r="E311" s="55" t="s">
        <v>855</v>
      </c>
      <c r="F311" s="56"/>
      <c r="G311" s="56"/>
      <c r="H311" s="100">
        <v>191716.38</v>
      </c>
      <c r="I311" s="100">
        <v>75421.56</v>
      </c>
      <c r="J311" s="100">
        <v>0</v>
      </c>
      <c r="K311" s="100">
        <v>267137.94</v>
      </c>
      <c r="L311" s="100"/>
    </row>
    <row r="312" spans="1:12" x14ac:dyDescent="0.3">
      <c r="A312" s="54" t="s">
        <v>858</v>
      </c>
      <c r="B312" s="59" t="s">
        <v>354</v>
      </c>
      <c r="C312" s="60"/>
      <c r="D312" s="60"/>
      <c r="E312" s="60"/>
      <c r="F312" s="55" t="s">
        <v>843</v>
      </c>
      <c r="G312" s="56"/>
      <c r="H312" s="100">
        <v>157604.65</v>
      </c>
      <c r="I312" s="100">
        <v>46161.08</v>
      </c>
      <c r="J312" s="100">
        <v>0</v>
      </c>
      <c r="K312" s="100">
        <v>203765.73</v>
      </c>
      <c r="L312" s="100">
        <f>I312-J312</f>
        <v>46161.08</v>
      </c>
    </row>
    <row r="313" spans="1:12" x14ac:dyDescent="0.3">
      <c r="A313" s="61" t="s">
        <v>859</v>
      </c>
      <c r="B313" s="59" t="s">
        <v>354</v>
      </c>
      <c r="C313" s="60"/>
      <c r="D313" s="60"/>
      <c r="E313" s="60"/>
      <c r="F313" s="60"/>
      <c r="G313" s="62" t="s">
        <v>860</v>
      </c>
      <c r="H313" s="101">
        <v>157604.65</v>
      </c>
      <c r="I313" s="101">
        <v>46161.08</v>
      </c>
      <c r="J313" s="101">
        <v>0</v>
      </c>
      <c r="K313" s="101">
        <v>203765.73</v>
      </c>
      <c r="L313" s="101"/>
    </row>
    <row r="314" spans="1:12" x14ac:dyDescent="0.3">
      <c r="A314" s="65" t="s">
        <v>354</v>
      </c>
      <c r="B314" s="59" t="s">
        <v>354</v>
      </c>
      <c r="C314" s="60"/>
      <c r="D314" s="60"/>
      <c r="E314" s="60"/>
      <c r="F314" s="60"/>
      <c r="G314" s="66" t="s">
        <v>354</v>
      </c>
      <c r="H314" s="102"/>
      <c r="I314" s="102"/>
      <c r="J314" s="102"/>
      <c r="K314" s="102"/>
      <c r="L314" s="102"/>
    </row>
    <row r="315" spans="1:12" x14ac:dyDescent="0.3">
      <c r="A315" s="54" t="s">
        <v>861</v>
      </c>
      <c r="B315" s="59" t="s">
        <v>354</v>
      </c>
      <c r="C315" s="60"/>
      <c r="D315" s="60"/>
      <c r="E315" s="60"/>
      <c r="F315" s="55" t="s">
        <v>862</v>
      </c>
      <c r="G315" s="56"/>
      <c r="H315" s="100">
        <v>28382.93</v>
      </c>
      <c r="I315" s="100">
        <v>28841.48</v>
      </c>
      <c r="J315" s="100">
        <v>0</v>
      </c>
      <c r="K315" s="100">
        <v>57224.41</v>
      </c>
      <c r="L315" s="100">
        <f>I315-J315</f>
        <v>28841.48</v>
      </c>
    </row>
    <row r="316" spans="1:12" x14ac:dyDescent="0.3">
      <c r="A316" s="61" t="s">
        <v>863</v>
      </c>
      <c r="B316" s="59" t="s">
        <v>354</v>
      </c>
      <c r="C316" s="60"/>
      <c r="D316" s="60"/>
      <c r="E316" s="60"/>
      <c r="F316" s="60"/>
      <c r="G316" s="62" t="s">
        <v>864</v>
      </c>
      <c r="H316" s="101">
        <v>2825</v>
      </c>
      <c r="I316" s="101">
        <v>21056.84</v>
      </c>
      <c r="J316" s="101">
        <v>0</v>
      </c>
      <c r="K316" s="101">
        <v>23881.84</v>
      </c>
      <c r="L316" s="101">
        <f t="shared" ref="L316:L317" si="3">I316-J316</f>
        <v>21056.84</v>
      </c>
    </row>
    <row r="317" spans="1:12" x14ac:dyDescent="0.3">
      <c r="A317" s="61" t="s">
        <v>865</v>
      </c>
      <c r="B317" s="59" t="s">
        <v>354</v>
      </c>
      <c r="C317" s="60"/>
      <c r="D317" s="60"/>
      <c r="E317" s="60"/>
      <c r="F317" s="60"/>
      <c r="G317" s="62" t="s">
        <v>866</v>
      </c>
      <c r="H317" s="101">
        <v>25557.93</v>
      </c>
      <c r="I317" s="101">
        <v>7784.64</v>
      </c>
      <c r="J317" s="101">
        <v>0</v>
      </c>
      <c r="K317" s="101">
        <v>33342.57</v>
      </c>
      <c r="L317" s="101">
        <f t="shared" si="3"/>
        <v>7784.64</v>
      </c>
    </row>
    <row r="318" spans="1:12" x14ac:dyDescent="0.3">
      <c r="A318" s="65" t="s">
        <v>354</v>
      </c>
      <c r="B318" s="59" t="s">
        <v>354</v>
      </c>
      <c r="C318" s="60"/>
      <c r="D318" s="60"/>
      <c r="E318" s="60"/>
      <c r="F318" s="60"/>
      <c r="G318" s="66" t="s">
        <v>354</v>
      </c>
      <c r="H318" s="102"/>
      <c r="I318" s="102"/>
      <c r="J318" s="102"/>
      <c r="K318" s="102"/>
      <c r="L318" s="102"/>
    </row>
    <row r="319" spans="1:12" x14ac:dyDescent="0.3">
      <c r="A319" s="54" t="s">
        <v>867</v>
      </c>
      <c r="B319" s="59" t="s">
        <v>354</v>
      </c>
      <c r="C319" s="60"/>
      <c r="D319" s="60"/>
      <c r="E319" s="60"/>
      <c r="F319" s="55" t="s">
        <v>787</v>
      </c>
      <c r="G319" s="56"/>
      <c r="H319" s="100">
        <v>5728.8</v>
      </c>
      <c r="I319" s="100">
        <v>419</v>
      </c>
      <c r="J319" s="100">
        <v>0</v>
      </c>
      <c r="K319" s="100">
        <v>6147.8</v>
      </c>
      <c r="L319" s="100">
        <f>I319-J319</f>
        <v>419</v>
      </c>
    </row>
    <row r="320" spans="1:12" x14ac:dyDescent="0.3">
      <c r="A320" s="61" t="s">
        <v>869</v>
      </c>
      <c r="B320" s="59" t="s">
        <v>354</v>
      </c>
      <c r="C320" s="60"/>
      <c r="D320" s="60"/>
      <c r="E320" s="60"/>
      <c r="F320" s="60"/>
      <c r="G320" s="62" t="s">
        <v>791</v>
      </c>
      <c r="H320" s="101">
        <v>5728.8</v>
      </c>
      <c r="I320" s="101">
        <v>419</v>
      </c>
      <c r="J320" s="101">
        <v>0</v>
      </c>
      <c r="K320" s="101">
        <v>6147.8</v>
      </c>
      <c r="L320" s="101"/>
    </row>
    <row r="321" spans="1:12" x14ac:dyDescent="0.3">
      <c r="A321" s="65" t="s">
        <v>354</v>
      </c>
      <c r="B321" s="59" t="s">
        <v>354</v>
      </c>
      <c r="C321" s="60"/>
      <c r="D321" s="60"/>
      <c r="E321" s="60"/>
      <c r="F321" s="60"/>
      <c r="G321" s="66" t="s">
        <v>354</v>
      </c>
      <c r="H321" s="102"/>
      <c r="I321" s="102"/>
      <c r="J321" s="102"/>
      <c r="K321" s="102"/>
      <c r="L321" s="102"/>
    </row>
    <row r="322" spans="1:12" x14ac:dyDescent="0.3">
      <c r="A322" s="54" t="s">
        <v>870</v>
      </c>
      <c r="B322" s="58" t="s">
        <v>354</v>
      </c>
      <c r="C322" s="55" t="s">
        <v>871</v>
      </c>
      <c r="D322" s="56"/>
      <c r="E322" s="56"/>
      <c r="F322" s="56"/>
      <c r="G322" s="56"/>
      <c r="H322" s="100">
        <v>361913.19</v>
      </c>
      <c r="I322" s="100">
        <v>153583.71</v>
      </c>
      <c r="J322" s="100">
        <v>0</v>
      </c>
      <c r="K322" s="100">
        <v>515496.9</v>
      </c>
      <c r="L322" s="100"/>
    </row>
    <row r="323" spans="1:12" x14ac:dyDescent="0.3">
      <c r="A323" s="54" t="s">
        <v>872</v>
      </c>
      <c r="B323" s="59" t="s">
        <v>354</v>
      </c>
      <c r="C323" s="60"/>
      <c r="D323" s="55" t="s">
        <v>871</v>
      </c>
      <c r="E323" s="56"/>
      <c r="F323" s="56"/>
      <c r="G323" s="56"/>
      <c r="H323" s="100">
        <v>361913.19</v>
      </c>
      <c r="I323" s="100">
        <v>153583.71</v>
      </c>
      <c r="J323" s="100">
        <v>0</v>
      </c>
      <c r="K323" s="100">
        <v>515496.9</v>
      </c>
      <c r="L323" s="100"/>
    </row>
    <row r="324" spans="1:12" x14ac:dyDescent="0.3">
      <c r="A324" s="54" t="s">
        <v>873</v>
      </c>
      <c r="B324" s="59" t="s">
        <v>354</v>
      </c>
      <c r="C324" s="60"/>
      <c r="D324" s="60"/>
      <c r="E324" s="55" t="s">
        <v>871</v>
      </c>
      <c r="F324" s="56"/>
      <c r="G324" s="56"/>
      <c r="H324" s="100">
        <v>361913.19</v>
      </c>
      <c r="I324" s="100">
        <v>153583.71</v>
      </c>
      <c r="J324" s="100">
        <v>0</v>
      </c>
      <c r="K324" s="100">
        <v>515496.9</v>
      </c>
      <c r="L324" s="100"/>
    </row>
    <row r="325" spans="1:12" x14ac:dyDescent="0.3">
      <c r="A325" s="54" t="s">
        <v>874</v>
      </c>
      <c r="B325" s="59" t="s">
        <v>354</v>
      </c>
      <c r="C325" s="60"/>
      <c r="D325" s="60"/>
      <c r="E325" s="60"/>
      <c r="F325" s="55" t="s">
        <v>875</v>
      </c>
      <c r="G325" s="56"/>
      <c r="H325" s="100">
        <v>23400</v>
      </c>
      <c r="I325" s="100">
        <v>10439.9</v>
      </c>
      <c r="J325" s="100">
        <v>0</v>
      </c>
      <c r="K325" s="100">
        <v>33839.9</v>
      </c>
      <c r="L325" s="100">
        <f>I325-J325</f>
        <v>10439.9</v>
      </c>
    </row>
    <row r="326" spans="1:12" x14ac:dyDescent="0.3">
      <c r="A326" s="61" t="s">
        <v>876</v>
      </c>
      <c r="B326" s="59" t="s">
        <v>354</v>
      </c>
      <c r="C326" s="60"/>
      <c r="D326" s="60"/>
      <c r="E326" s="60"/>
      <c r="F326" s="60"/>
      <c r="G326" s="62" t="s">
        <v>875</v>
      </c>
      <c r="H326" s="101">
        <v>23400</v>
      </c>
      <c r="I326" s="101">
        <v>10439.9</v>
      </c>
      <c r="J326" s="101">
        <v>0</v>
      </c>
      <c r="K326" s="101">
        <v>33839.9</v>
      </c>
      <c r="L326" s="101"/>
    </row>
    <row r="327" spans="1:12" x14ac:dyDescent="0.3">
      <c r="A327" s="65" t="s">
        <v>354</v>
      </c>
      <c r="B327" s="59" t="s">
        <v>354</v>
      </c>
      <c r="C327" s="60"/>
      <c r="D327" s="60"/>
      <c r="E327" s="60"/>
      <c r="F327" s="60"/>
      <c r="G327" s="66" t="s">
        <v>354</v>
      </c>
      <c r="H327" s="102"/>
      <c r="I327" s="102"/>
      <c r="J327" s="102"/>
      <c r="K327" s="102"/>
      <c r="L327" s="102"/>
    </row>
    <row r="328" spans="1:12" x14ac:dyDescent="0.3">
      <c r="A328" s="54" t="s">
        <v>877</v>
      </c>
      <c r="B328" s="59" t="s">
        <v>354</v>
      </c>
      <c r="C328" s="60"/>
      <c r="D328" s="60"/>
      <c r="E328" s="60"/>
      <c r="F328" s="55" t="s">
        <v>878</v>
      </c>
      <c r="G328" s="56"/>
      <c r="H328" s="100">
        <v>29600</v>
      </c>
      <c r="I328" s="100">
        <v>6728</v>
      </c>
      <c r="J328" s="100">
        <v>0</v>
      </c>
      <c r="K328" s="100">
        <v>36328</v>
      </c>
      <c r="L328" s="100">
        <f>I328-J328</f>
        <v>6728</v>
      </c>
    </row>
    <row r="329" spans="1:12" x14ac:dyDescent="0.3">
      <c r="A329" s="61" t="s">
        <v>879</v>
      </c>
      <c r="B329" s="59" t="s">
        <v>354</v>
      </c>
      <c r="C329" s="60"/>
      <c r="D329" s="60"/>
      <c r="E329" s="60"/>
      <c r="F329" s="60"/>
      <c r="G329" s="62" t="s">
        <v>880</v>
      </c>
      <c r="H329" s="101">
        <v>27680</v>
      </c>
      <c r="I329" s="101">
        <v>5000</v>
      </c>
      <c r="J329" s="101">
        <v>0</v>
      </c>
      <c r="K329" s="101">
        <v>32680</v>
      </c>
      <c r="L329" s="101"/>
    </row>
    <row r="330" spans="1:12" x14ac:dyDescent="0.3">
      <c r="A330" s="61" t="s">
        <v>881</v>
      </c>
      <c r="B330" s="59" t="s">
        <v>354</v>
      </c>
      <c r="C330" s="60"/>
      <c r="D330" s="60"/>
      <c r="E330" s="60"/>
      <c r="F330" s="60"/>
      <c r="G330" s="62" t="s">
        <v>882</v>
      </c>
      <c r="H330" s="101">
        <v>1920</v>
      </c>
      <c r="I330" s="101">
        <v>1728</v>
      </c>
      <c r="J330" s="101">
        <v>0</v>
      </c>
      <c r="K330" s="101">
        <v>3648</v>
      </c>
      <c r="L330" s="101"/>
    </row>
    <row r="331" spans="1:12" x14ac:dyDescent="0.3">
      <c r="A331" s="65" t="s">
        <v>354</v>
      </c>
      <c r="B331" s="59" t="s">
        <v>354</v>
      </c>
      <c r="C331" s="60"/>
      <c r="D331" s="60"/>
      <c r="E331" s="60"/>
      <c r="F331" s="60"/>
      <c r="G331" s="66" t="s">
        <v>354</v>
      </c>
      <c r="H331" s="102"/>
      <c r="I331" s="102"/>
      <c r="J331" s="102"/>
      <c r="K331" s="102"/>
      <c r="L331" s="102"/>
    </row>
    <row r="332" spans="1:12" x14ac:dyDescent="0.3">
      <c r="A332" s="54" t="s">
        <v>883</v>
      </c>
      <c r="B332" s="59" t="s">
        <v>354</v>
      </c>
      <c r="C332" s="60"/>
      <c r="D332" s="60"/>
      <c r="E332" s="60"/>
      <c r="F332" s="55" t="s">
        <v>884</v>
      </c>
      <c r="G332" s="56"/>
      <c r="H332" s="100">
        <v>1056</v>
      </c>
      <c r="I332" s="100">
        <v>0</v>
      </c>
      <c r="J332" s="100">
        <v>0</v>
      </c>
      <c r="K332" s="100">
        <v>1056</v>
      </c>
      <c r="L332" s="100">
        <f>I332-J332</f>
        <v>0</v>
      </c>
    </row>
    <row r="333" spans="1:12" x14ac:dyDescent="0.3">
      <c r="A333" s="61" t="s">
        <v>885</v>
      </c>
      <c r="B333" s="59" t="s">
        <v>354</v>
      </c>
      <c r="C333" s="60"/>
      <c r="D333" s="60"/>
      <c r="E333" s="60"/>
      <c r="F333" s="60"/>
      <c r="G333" s="62" t="s">
        <v>886</v>
      </c>
      <c r="H333" s="101">
        <v>1056</v>
      </c>
      <c r="I333" s="101">
        <v>0</v>
      </c>
      <c r="J333" s="101">
        <v>0</v>
      </c>
      <c r="K333" s="101">
        <v>1056</v>
      </c>
      <c r="L333" s="101"/>
    </row>
    <row r="334" spans="1:12" x14ac:dyDescent="0.3">
      <c r="A334" s="65" t="s">
        <v>354</v>
      </c>
      <c r="B334" s="59" t="s">
        <v>354</v>
      </c>
      <c r="C334" s="60"/>
      <c r="D334" s="60"/>
      <c r="E334" s="60"/>
      <c r="F334" s="60"/>
      <c r="G334" s="66" t="s">
        <v>354</v>
      </c>
      <c r="H334" s="102"/>
      <c r="I334" s="102"/>
      <c r="J334" s="102"/>
      <c r="K334" s="102"/>
      <c r="L334" s="102"/>
    </row>
    <row r="335" spans="1:12" x14ac:dyDescent="0.3">
      <c r="A335" s="54" t="s">
        <v>887</v>
      </c>
      <c r="B335" s="59" t="s">
        <v>354</v>
      </c>
      <c r="C335" s="60"/>
      <c r="D335" s="60"/>
      <c r="E335" s="60"/>
      <c r="F335" s="55" t="s">
        <v>888</v>
      </c>
      <c r="G335" s="56"/>
      <c r="H335" s="100">
        <v>296604.19</v>
      </c>
      <c r="I335" s="100">
        <v>136157.81</v>
      </c>
      <c r="J335" s="100">
        <v>0</v>
      </c>
      <c r="K335" s="100">
        <v>432762</v>
      </c>
      <c r="L335" s="100">
        <f>I335-J335</f>
        <v>136157.81</v>
      </c>
    </row>
    <row r="336" spans="1:12" x14ac:dyDescent="0.3">
      <c r="A336" s="61" t="s">
        <v>889</v>
      </c>
      <c r="B336" s="59" t="s">
        <v>354</v>
      </c>
      <c r="C336" s="60"/>
      <c r="D336" s="60"/>
      <c r="E336" s="60"/>
      <c r="F336" s="60"/>
      <c r="G336" s="62" t="s">
        <v>849</v>
      </c>
      <c r="H336" s="101">
        <v>6198.3</v>
      </c>
      <c r="I336" s="101">
        <v>0</v>
      </c>
      <c r="J336" s="101">
        <v>0</v>
      </c>
      <c r="K336" s="101">
        <v>6198.3</v>
      </c>
      <c r="L336" s="101">
        <f t="shared" ref="L336:L342" si="4">I336-J336</f>
        <v>0</v>
      </c>
    </row>
    <row r="337" spans="1:12" x14ac:dyDescent="0.3">
      <c r="A337" s="61" t="s">
        <v>890</v>
      </c>
      <c r="B337" s="59" t="s">
        <v>354</v>
      </c>
      <c r="C337" s="60"/>
      <c r="D337" s="60"/>
      <c r="E337" s="60"/>
      <c r="F337" s="60"/>
      <c r="G337" s="62" t="s">
        <v>891</v>
      </c>
      <c r="H337" s="101">
        <v>108346.9</v>
      </c>
      <c r="I337" s="101">
        <v>76528.600000000006</v>
      </c>
      <c r="J337" s="101">
        <v>0</v>
      </c>
      <c r="K337" s="101">
        <v>184875.5</v>
      </c>
      <c r="L337" s="101">
        <f t="shared" si="4"/>
        <v>76528.600000000006</v>
      </c>
    </row>
    <row r="338" spans="1:12" x14ac:dyDescent="0.3">
      <c r="A338" s="61" t="s">
        <v>892</v>
      </c>
      <c r="B338" s="59" t="s">
        <v>354</v>
      </c>
      <c r="C338" s="60"/>
      <c r="D338" s="60"/>
      <c r="E338" s="60"/>
      <c r="F338" s="60"/>
      <c r="G338" s="62" t="s">
        <v>893</v>
      </c>
      <c r="H338" s="101">
        <v>83675.17</v>
      </c>
      <c r="I338" s="101">
        <v>16490.939999999999</v>
      </c>
      <c r="J338" s="101">
        <v>0</v>
      </c>
      <c r="K338" s="101">
        <v>100166.11</v>
      </c>
      <c r="L338" s="101">
        <f t="shared" si="4"/>
        <v>16490.939999999999</v>
      </c>
    </row>
    <row r="339" spans="1:12" x14ac:dyDescent="0.3">
      <c r="A339" s="61" t="s">
        <v>894</v>
      </c>
      <c r="B339" s="59" t="s">
        <v>354</v>
      </c>
      <c r="C339" s="60"/>
      <c r="D339" s="60"/>
      <c r="E339" s="60"/>
      <c r="F339" s="60"/>
      <c r="G339" s="62" t="s">
        <v>895</v>
      </c>
      <c r="H339" s="101">
        <v>6299.97</v>
      </c>
      <c r="I339" s="101">
        <v>22609.99</v>
      </c>
      <c r="J339" s="101">
        <v>0</v>
      </c>
      <c r="K339" s="101">
        <v>28909.96</v>
      </c>
      <c r="L339" s="101">
        <f t="shared" si="4"/>
        <v>22609.99</v>
      </c>
    </row>
    <row r="340" spans="1:12" x14ac:dyDescent="0.3">
      <c r="A340" s="61" t="s">
        <v>896</v>
      </c>
      <c r="B340" s="59" t="s">
        <v>354</v>
      </c>
      <c r="C340" s="60"/>
      <c r="D340" s="60"/>
      <c r="E340" s="60"/>
      <c r="F340" s="60"/>
      <c r="G340" s="62" t="s">
        <v>897</v>
      </c>
      <c r="H340" s="101">
        <v>85259.75</v>
      </c>
      <c r="I340" s="101">
        <v>18390</v>
      </c>
      <c r="J340" s="101">
        <v>0</v>
      </c>
      <c r="K340" s="101">
        <v>103649.75</v>
      </c>
      <c r="L340" s="101">
        <f t="shared" si="4"/>
        <v>18390</v>
      </c>
    </row>
    <row r="341" spans="1:12" x14ac:dyDescent="0.3">
      <c r="A341" s="61" t="s">
        <v>900</v>
      </c>
      <c r="B341" s="59" t="s">
        <v>354</v>
      </c>
      <c r="C341" s="60"/>
      <c r="D341" s="60"/>
      <c r="E341" s="60"/>
      <c r="F341" s="60"/>
      <c r="G341" s="62" t="s">
        <v>901</v>
      </c>
      <c r="H341" s="101">
        <v>3669.33</v>
      </c>
      <c r="I341" s="101">
        <v>2138.2800000000002</v>
      </c>
      <c r="J341" s="101">
        <v>0</v>
      </c>
      <c r="K341" s="101">
        <v>5807.61</v>
      </c>
      <c r="L341" s="101">
        <f t="shared" si="4"/>
        <v>2138.2800000000002</v>
      </c>
    </row>
    <row r="342" spans="1:12" x14ac:dyDescent="0.3">
      <c r="A342" s="61" t="s">
        <v>902</v>
      </c>
      <c r="B342" s="59" t="s">
        <v>354</v>
      </c>
      <c r="C342" s="60"/>
      <c r="D342" s="60"/>
      <c r="E342" s="60"/>
      <c r="F342" s="60"/>
      <c r="G342" s="62" t="s">
        <v>903</v>
      </c>
      <c r="H342" s="101">
        <v>3154.77</v>
      </c>
      <c r="I342" s="101">
        <v>0</v>
      </c>
      <c r="J342" s="101">
        <v>0</v>
      </c>
      <c r="K342" s="101">
        <v>3154.77</v>
      </c>
      <c r="L342" s="101">
        <f t="shared" si="4"/>
        <v>0</v>
      </c>
    </row>
    <row r="343" spans="1:12" x14ac:dyDescent="0.3">
      <c r="A343" s="65" t="s">
        <v>354</v>
      </c>
      <c r="B343" s="59" t="s">
        <v>354</v>
      </c>
      <c r="C343" s="60"/>
      <c r="D343" s="60"/>
      <c r="E343" s="60"/>
      <c r="F343" s="60"/>
      <c r="G343" s="66" t="s">
        <v>354</v>
      </c>
      <c r="H343" s="102"/>
      <c r="I343" s="102"/>
      <c r="J343" s="102"/>
      <c r="K343" s="102"/>
      <c r="L343" s="102"/>
    </row>
    <row r="344" spans="1:12" x14ac:dyDescent="0.3">
      <c r="A344" s="54" t="s">
        <v>904</v>
      </c>
      <c r="B344" s="59" t="s">
        <v>354</v>
      </c>
      <c r="C344" s="60"/>
      <c r="D344" s="60"/>
      <c r="E344" s="60"/>
      <c r="F344" s="55" t="s">
        <v>787</v>
      </c>
      <c r="G344" s="56"/>
      <c r="H344" s="100">
        <v>11253</v>
      </c>
      <c r="I344" s="100">
        <v>258</v>
      </c>
      <c r="J344" s="100">
        <v>0</v>
      </c>
      <c r="K344" s="100">
        <v>11511</v>
      </c>
      <c r="L344" s="100">
        <f>I344-J344</f>
        <v>258</v>
      </c>
    </row>
    <row r="345" spans="1:12" x14ac:dyDescent="0.3">
      <c r="A345" s="61" t="s">
        <v>906</v>
      </c>
      <c r="B345" s="59" t="s">
        <v>354</v>
      </c>
      <c r="C345" s="60"/>
      <c r="D345" s="60"/>
      <c r="E345" s="60"/>
      <c r="F345" s="60"/>
      <c r="G345" s="62" t="s">
        <v>791</v>
      </c>
      <c r="H345" s="101">
        <v>11253</v>
      </c>
      <c r="I345" s="101">
        <v>258</v>
      </c>
      <c r="J345" s="101">
        <v>0</v>
      </c>
      <c r="K345" s="101">
        <v>11511</v>
      </c>
      <c r="L345" s="101"/>
    </row>
    <row r="346" spans="1:12" x14ac:dyDescent="0.3">
      <c r="A346" s="65" t="s">
        <v>354</v>
      </c>
      <c r="B346" s="59" t="s">
        <v>354</v>
      </c>
      <c r="C346" s="60"/>
      <c r="D346" s="60"/>
      <c r="E346" s="60"/>
      <c r="F346" s="60"/>
      <c r="G346" s="66" t="s">
        <v>354</v>
      </c>
      <c r="H346" s="102"/>
      <c r="I346" s="102"/>
      <c r="J346" s="102"/>
      <c r="K346" s="102"/>
      <c r="L346" s="102"/>
    </row>
    <row r="347" spans="1:12" x14ac:dyDescent="0.3">
      <c r="A347" s="54" t="s">
        <v>907</v>
      </c>
      <c r="B347" s="58" t="s">
        <v>354</v>
      </c>
      <c r="C347" s="55" t="s">
        <v>908</v>
      </c>
      <c r="D347" s="56"/>
      <c r="E347" s="56"/>
      <c r="F347" s="56"/>
      <c r="G347" s="56"/>
      <c r="H347" s="100">
        <v>89302.77</v>
      </c>
      <c r="I347" s="100">
        <v>29841.56</v>
      </c>
      <c r="J347" s="100">
        <v>0.01</v>
      </c>
      <c r="K347" s="100">
        <v>119144.32000000001</v>
      </c>
      <c r="L347" s="100"/>
    </row>
    <row r="348" spans="1:12" x14ac:dyDescent="0.3">
      <c r="A348" s="54" t="s">
        <v>909</v>
      </c>
      <c r="B348" s="59" t="s">
        <v>354</v>
      </c>
      <c r="C348" s="60"/>
      <c r="D348" s="55" t="s">
        <v>908</v>
      </c>
      <c r="E348" s="56"/>
      <c r="F348" s="56"/>
      <c r="G348" s="56"/>
      <c r="H348" s="100">
        <v>89302.77</v>
      </c>
      <c r="I348" s="100">
        <v>29841.56</v>
      </c>
      <c r="J348" s="100">
        <v>0.01</v>
      </c>
      <c r="K348" s="100">
        <v>119144.32000000001</v>
      </c>
      <c r="L348" s="100"/>
    </row>
    <row r="349" spans="1:12" x14ac:dyDescent="0.3">
      <c r="A349" s="54" t="s">
        <v>910</v>
      </c>
      <c r="B349" s="59" t="s">
        <v>354</v>
      </c>
      <c r="C349" s="60"/>
      <c r="D349" s="60"/>
      <c r="E349" s="55" t="s">
        <v>908</v>
      </c>
      <c r="F349" s="56"/>
      <c r="G349" s="56"/>
      <c r="H349" s="100">
        <v>89302.77</v>
      </c>
      <c r="I349" s="100">
        <v>29841.56</v>
      </c>
      <c r="J349" s="100">
        <v>0.01</v>
      </c>
      <c r="K349" s="100">
        <v>119144.32000000001</v>
      </c>
      <c r="L349" s="100"/>
    </row>
    <row r="350" spans="1:12" x14ac:dyDescent="0.3">
      <c r="A350" s="54" t="s">
        <v>911</v>
      </c>
      <c r="B350" s="59" t="s">
        <v>354</v>
      </c>
      <c r="C350" s="60"/>
      <c r="D350" s="60"/>
      <c r="E350" s="60"/>
      <c r="F350" s="55" t="s">
        <v>912</v>
      </c>
      <c r="G350" s="56"/>
      <c r="H350" s="100">
        <v>10817.06</v>
      </c>
      <c r="I350" s="100">
        <v>2878.96</v>
      </c>
      <c r="J350" s="100">
        <v>0.01</v>
      </c>
      <c r="K350" s="100">
        <v>13696.01</v>
      </c>
      <c r="L350" s="100">
        <f>I350-J350</f>
        <v>2878.95</v>
      </c>
    </row>
    <row r="351" spans="1:12" x14ac:dyDescent="0.3">
      <c r="A351" s="61" t="s">
        <v>913</v>
      </c>
      <c r="B351" s="59" t="s">
        <v>354</v>
      </c>
      <c r="C351" s="60"/>
      <c r="D351" s="60"/>
      <c r="E351" s="60"/>
      <c r="F351" s="60"/>
      <c r="G351" s="62" t="s">
        <v>914</v>
      </c>
      <c r="H351" s="101">
        <v>5349.97</v>
      </c>
      <c r="I351" s="101">
        <v>1337.49</v>
      </c>
      <c r="J351" s="101">
        <v>0.01</v>
      </c>
      <c r="K351" s="101">
        <v>6687.45</v>
      </c>
      <c r="L351" s="101"/>
    </row>
    <row r="352" spans="1:12" x14ac:dyDescent="0.3">
      <c r="A352" s="61" t="s">
        <v>915</v>
      </c>
      <c r="B352" s="59" t="s">
        <v>354</v>
      </c>
      <c r="C352" s="60"/>
      <c r="D352" s="60"/>
      <c r="E352" s="60"/>
      <c r="F352" s="60"/>
      <c r="G352" s="62" t="s">
        <v>916</v>
      </c>
      <c r="H352" s="101">
        <v>5467.09</v>
      </c>
      <c r="I352" s="101">
        <v>1541.47</v>
      </c>
      <c r="J352" s="101">
        <v>0</v>
      </c>
      <c r="K352" s="101">
        <v>7008.56</v>
      </c>
      <c r="L352" s="101"/>
    </row>
    <row r="353" spans="1:12" x14ac:dyDescent="0.3">
      <c r="A353" s="65" t="s">
        <v>354</v>
      </c>
      <c r="B353" s="59" t="s">
        <v>354</v>
      </c>
      <c r="C353" s="60"/>
      <c r="D353" s="60"/>
      <c r="E353" s="60"/>
      <c r="F353" s="60"/>
      <c r="G353" s="66" t="s">
        <v>354</v>
      </c>
      <c r="H353" s="102"/>
      <c r="I353" s="102"/>
      <c r="J353" s="102"/>
      <c r="K353" s="102"/>
      <c r="L353" s="102"/>
    </row>
    <row r="354" spans="1:12" x14ac:dyDescent="0.3">
      <c r="A354" s="54" t="s">
        <v>917</v>
      </c>
      <c r="B354" s="59" t="s">
        <v>354</v>
      </c>
      <c r="C354" s="60"/>
      <c r="D354" s="60"/>
      <c r="E354" s="60"/>
      <c r="F354" s="55" t="s">
        <v>918</v>
      </c>
      <c r="G354" s="56"/>
      <c r="H354" s="100">
        <v>51405.71</v>
      </c>
      <c r="I354" s="100">
        <v>26962.6</v>
      </c>
      <c r="J354" s="100">
        <v>0</v>
      </c>
      <c r="K354" s="100">
        <v>78368.31</v>
      </c>
      <c r="L354" s="100">
        <f>I354-J354</f>
        <v>26962.6</v>
      </c>
    </row>
    <row r="355" spans="1:12" x14ac:dyDescent="0.3">
      <c r="A355" s="61" t="s">
        <v>919</v>
      </c>
      <c r="B355" s="59" t="s">
        <v>354</v>
      </c>
      <c r="C355" s="60"/>
      <c r="D355" s="60"/>
      <c r="E355" s="60"/>
      <c r="F355" s="60"/>
      <c r="G355" s="62" t="s">
        <v>920</v>
      </c>
      <c r="H355" s="101">
        <v>288</v>
      </c>
      <c r="I355" s="101">
        <v>0</v>
      </c>
      <c r="J355" s="101">
        <v>0</v>
      </c>
      <c r="K355" s="101">
        <v>288</v>
      </c>
      <c r="L355" s="101"/>
    </row>
    <row r="356" spans="1:12" x14ac:dyDescent="0.3">
      <c r="A356" s="61" t="s">
        <v>921</v>
      </c>
      <c r="B356" s="59" t="s">
        <v>354</v>
      </c>
      <c r="C356" s="60"/>
      <c r="D356" s="60"/>
      <c r="E356" s="60"/>
      <c r="F356" s="60"/>
      <c r="G356" s="62" t="s">
        <v>922</v>
      </c>
      <c r="H356" s="101">
        <v>28810.81</v>
      </c>
      <c r="I356" s="101">
        <v>26962.6</v>
      </c>
      <c r="J356" s="101">
        <v>0</v>
      </c>
      <c r="K356" s="101">
        <v>55773.41</v>
      </c>
      <c r="L356" s="101"/>
    </row>
    <row r="357" spans="1:12" x14ac:dyDescent="0.3">
      <c r="A357" s="61" t="s">
        <v>923</v>
      </c>
      <c r="B357" s="59" t="s">
        <v>354</v>
      </c>
      <c r="C357" s="60"/>
      <c r="D357" s="60"/>
      <c r="E357" s="60"/>
      <c r="F357" s="60"/>
      <c r="G357" s="62" t="s">
        <v>924</v>
      </c>
      <c r="H357" s="101">
        <v>10843.95</v>
      </c>
      <c r="I357" s="101">
        <v>0</v>
      </c>
      <c r="J357" s="101">
        <v>0</v>
      </c>
      <c r="K357" s="101">
        <v>10843.95</v>
      </c>
      <c r="L357" s="101"/>
    </row>
    <row r="358" spans="1:12" x14ac:dyDescent="0.3">
      <c r="A358" s="61" t="s">
        <v>926</v>
      </c>
      <c r="B358" s="59" t="s">
        <v>354</v>
      </c>
      <c r="C358" s="60"/>
      <c r="D358" s="60"/>
      <c r="E358" s="60"/>
      <c r="F358" s="60"/>
      <c r="G358" s="62" t="s">
        <v>927</v>
      </c>
      <c r="H358" s="101">
        <v>11462.95</v>
      </c>
      <c r="I358" s="101">
        <v>0</v>
      </c>
      <c r="J358" s="101">
        <v>0</v>
      </c>
      <c r="K358" s="101">
        <v>11462.95</v>
      </c>
      <c r="L358" s="101"/>
    </row>
    <row r="359" spans="1:12" x14ac:dyDescent="0.3">
      <c r="A359" s="65" t="s">
        <v>354</v>
      </c>
      <c r="B359" s="59" t="s">
        <v>354</v>
      </c>
      <c r="C359" s="60"/>
      <c r="D359" s="60"/>
      <c r="E359" s="60"/>
      <c r="F359" s="60"/>
      <c r="G359" s="66" t="s">
        <v>354</v>
      </c>
      <c r="H359" s="102"/>
      <c r="I359" s="102"/>
      <c r="J359" s="102"/>
      <c r="K359" s="102"/>
      <c r="L359" s="102"/>
    </row>
    <row r="360" spans="1:12" x14ac:dyDescent="0.3">
      <c r="A360" s="54" t="s">
        <v>928</v>
      </c>
      <c r="B360" s="59" t="s">
        <v>354</v>
      </c>
      <c r="C360" s="60"/>
      <c r="D360" s="60"/>
      <c r="E360" s="60"/>
      <c r="F360" s="55" t="s">
        <v>929</v>
      </c>
      <c r="G360" s="56"/>
      <c r="H360" s="100">
        <v>27080</v>
      </c>
      <c r="I360" s="100">
        <v>0</v>
      </c>
      <c r="J360" s="100">
        <v>0</v>
      </c>
      <c r="K360" s="100">
        <v>27080</v>
      </c>
      <c r="L360" s="100">
        <f>I360-J360</f>
        <v>0</v>
      </c>
    </row>
    <row r="361" spans="1:12" x14ac:dyDescent="0.3">
      <c r="A361" s="61" t="s">
        <v>930</v>
      </c>
      <c r="B361" s="59" t="s">
        <v>354</v>
      </c>
      <c r="C361" s="60"/>
      <c r="D361" s="60"/>
      <c r="E361" s="60"/>
      <c r="F361" s="60"/>
      <c r="G361" s="62" t="s">
        <v>931</v>
      </c>
      <c r="H361" s="101">
        <v>27080</v>
      </c>
      <c r="I361" s="101">
        <v>0</v>
      </c>
      <c r="J361" s="101">
        <v>0</v>
      </c>
      <c r="K361" s="101">
        <v>27080</v>
      </c>
      <c r="L361" s="101"/>
    </row>
    <row r="362" spans="1:12" x14ac:dyDescent="0.3">
      <c r="A362" s="65" t="s">
        <v>354</v>
      </c>
      <c r="B362" s="59" t="s">
        <v>354</v>
      </c>
      <c r="C362" s="60"/>
      <c r="D362" s="60"/>
      <c r="E362" s="60"/>
      <c r="F362" s="60"/>
      <c r="G362" s="66" t="s">
        <v>354</v>
      </c>
      <c r="H362" s="102"/>
      <c r="I362" s="102"/>
      <c r="J362" s="102"/>
      <c r="K362" s="102"/>
      <c r="L362" s="102"/>
    </row>
    <row r="363" spans="1:12" x14ac:dyDescent="0.3">
      <c r="A363" s="54" t="s">
        <v>936</v>
      </c>
      <c r="B363" s="58" t="s">
        <v>354</v>
      </c>
      <c r="C363" s="55" t="s">
        <v>937</v>
      </c>
      <c r="D363" s="56"/>
      <c r="E363" s="56"/>
      <c r="F363" s="56"/>
      <c r="G363" s="56"/>
      <c r="H363" s="100">
        <v>577946</v>
      </c>
      <c r="I363" s="100">
        <v>147037.49</v>
      </c>
      <c r="J363" s="100">
        <v>0</v>
      </c>
      <c r="K363" s="100">
        <v>724983.49</v>
      </c>
      <c r="L363" s="100"/>
    </row>
    <row r="364" spans="1:12" x14ac:dyDescent="0.3">
      <c r="A364" s="54" t="s">
        <v>938</v>
      </c>
      <c r="B364" s="59" t="s">
        <v>354</v>
      </c>
      <c r="C364" s="60"/>
      <c r="D364" s="55" t="s">
        <v>937</v>
      </c>
      <c r="E364" s="56"/>
      <c r="F364" s="56"/>
      <c r="G364" s="56"/>
      <c r="H364" s="100">
        <v>577946</v>
      </c>
      <c r="I364" s="100">
        <v>147037.49</v>
      </c>
      <c r="J364" s="100">
        <v>0</v>
      </c>
      <c r="K364" s="100">
        <v>724983.49</v>
      </c>
      <c r="L364" s="100"/>
    </row>
    <row r="365" spans="1:12" x14ac:dyDescent="0.3">
      <c r="A365" s="54" t="s">
        <v>939</v>
      </c>
      <c r="B365" s="59" t="s">
        <v>354</v>
      </c>
      <c r="C365" s="60"/>
      <c r="D365" s="60"/>
      <c r="E365" s="55" t="s">
        <v>937</v>
      </c>
      <c r="F365" s="56"/>
      <c r="G365" s="56"/>
      <c r="H365" s="100">
        <v>577946</v>
      </c>
      <c r="I365" s="100">
        <v>147037.49</v>
      </c>
      <c r="J365" s="100">
        <v>0</v>
      </c>
      <c r="K365" s="100">
        <v>724983.49</v>
      </c>
      <c r="L365" s="100"/>
    </row>
    <row r="366" spans="1:12" x14ac:dyDescent="0.3">
      <c r="A366" s="54" t="s">
        <v>940</v>
      </c>
      <c r="B366" s="59" t="s">
        <v>354</v>
      </c>
      <c r="C366" s="60"/>
      <c r="D366" s="60"/>
      <c r="E366" s="60"/>
      <c r="F366" s="55" t="s">
        <v>937</v>
      </c>
      <c r="G366" s="56"/>
      <c r="H366" s="100">
        <v>577946</v>
      </c>
      <c r="I366" s="100">
        <v>147037.49</v>
      </c>
      <c r="J366" s="100">
        <v>0</v>
      </c>
      <c r="K366" s="100">
        <v>724983.49</v>
      </c>
      <c r="L366" s="100"/>
    </row>
    <row r="367" spans="1:12" x14ac:dyDescent="0.3">
      <c r="A367" s="61" t="s">
        <v>941</v>
      </c>
      <c r="B367" s="59" t="s">
        <v>354</v>
      </c>
      <c r="C367" s="60"/>
      <c r="D367" s="60"/>
      <c r="E367" s="60"/>
      <c r="F367" s="60"/>
      <c r="G367" s="62" t="s">
        <v>942</v>
      </c>
      <c r="H367" s="101">
        <v>574762.32999999996</v>
      </c>
      <c r="I367" s="101">
        <v>146215.04000000001</v>
      </c>
      <c r="J367" s="101">
        <v>0</v>
      </c>
      <c r="K367" s="101">
        <v>720977.37</v>
      </c>
      <c r="L367" s="101">
        <f t="shared" ref="L367:L368" si="5">I367-J367</f>
        <v>146215.04000000001</v>
      </c>
    </row>
    <row r="368" spans="1:12" x14ac:dyDescent="0.3">
      <c r="A368" s="61" t="s">
        <v>943</v>
      </c>
      <c r="B368" s="59" t="s">
        <v>354</v>
      </c>
      <c r="C368" s="60"/>
      <c r="D368" s="60"/>
      <c r="E368" s="60"/>
      <c r="F368" s="60"/>
      <c r="G368" s="62" t="s">
        <v>944</v>
      </c>
      <c r="H368" s="101">
        <v>3183.67</v>
      </c>
      <c r="I368" s="101">
        <v>822.45</v>
      </c>
      <c r="J368" s="101">
        <v>0</v>
      </c>
      <c r="K368" s="101">
        <v>4006.12</v>
      </c>
      <c r="L368" s="101">
        <f t="shared" si="5"/>
        <v>822.45</v>
      </c>
    </row>
    <row r="369" spans="1:12" x14ac:dyDescent="0.3">
      <c r="A369" s="65" t="s">
        <v>354</v>
      </c>
      <c r="B369" s="59" t="s">
        <v>354</v>
      </c>
      <c r="C369" s="60"/>
      <c r="D369" s="60"/>
      <c r="E369" s="60"/>
      <c r="F369" s="60"/>
      <c r="G369" s="66" t="s">
        <v>354</v>
      </c>
      <c r="H369" s="102"/>
      <c r="I369" s="102"/>
      <c r="J369" s="102"/>
      <c r="K369" s="102"/>
      <c r="L369" s="102"/>
    </row>
    <row r="370" spans="1:12" x14ac:dyDescent="0.3">
      <c r="A370" s="54" t="s">
        <v>945</v>
      </c>
      <c r="B370" s="58" t="s">
        <v>354</v>
      </c>
      <c r="C370" s="55" t="s">
        <v>946</v>
      </c>
      <c r="D370" s="56"/>
      <c r="E370" s="56"/>
      <c r="F370" s="56"/>
      <c r="G370" s="56"/>
      <c r="H370" s="100">
        <v>8116.86</v>
      </c>
      <c r="I370" s="100">
        <v>2054.64</v>
      </c>
      <c r="J370" s="100">
        <v>0</v>
      </c>
      <c r="K370" s="100">
        <v>10171.5</v>
      </c>
      <c r="L370" s="100">
        <f>I370-J370</f>
        <v>2054.64</v>
      </c>
    </row>
    <row r="371" spans="1:12" x14ac:dyDescent="0.3">
      <c r="A371" s="54" t="s">
        <v>947</v>
      </c>
      <c r="B371" s="59" t="s">
        <v>354</v>
      </c>
      <c r="C371" s="60"/>
      <c r="D371" s="55" t="s">
        <v>946</v>
      </c>
      <c r="E371" s="56"/>
      <c r="F371" s="56"/>
      <c r="G371" s="56"/>
      <c r="H371" s="100">
        <v>8116.86</v>
      </c>
      <c r="I371" s="100">
        <v>2054.64</v>
      </c>
      <c r="J371" s="100">
        <v>0</v>
      </c>
      <c r="K371" s="100">
        <v>10171.5</v>
      </c>
      <c r="L371" s="100"/>
    </row>
    <row r="372" spans="1:12" x14ac:dyDescent="0.3">
      <c r="A372" s="54" t="s">
        <v>948</v>
      </c>
      <c r="B372" s="59" t="s">
        <v>354</v>
      </c>
      <c r="C372" s="60"/>
      <c r="D372" s="60"/>
      <c r="E372" s="55" t="s">
        <v>946</v>
      </c>
      <c r="F372" s="56"/>
      <c r="G372" s="56"/>
      <c r="H372" s="100">
        <v>8116.86</v>
      </c>
      <c r="I372" s="100">
        <v>2054.64</v>
      </c>
      <c r="J372" s="100">
        <v>0</v>
      </c>
      <c r="K372" s="100">
        <v>10171.5</v>
      </c>
      <c r="L372" s="100"/>
    </row>
    <row r="373" spans="1:12" x14ac:dyDescent="0.3">
      <c r="A373" s="54" t="s">
        <v>949</v>
      </c>
      <c r="B373" s="59" t="s">
        <v>354</v>
      </c>
      <c r="C373" s="60"/>
      <c r="D373" s="60"/>
      <c r="E373" s="60"/>
      <c r="F373" s="55" t="s">
        <v>946</v>
      </c>
      <c r="G373" s="56"/>
      <c r="H373" s="100">
        <v>8116.86</v>
      </c>
      <c r="I373" s="100">
        <v>2054.64</v>
      </c>
      <c r="J373" s="100">
        <v>0</v>
      </c>
      <c r="K373" s="100">
        <v>10171.5</v>
      </c>
      <c r="L373" s="100"/>
    </row>
    <row r="374" spans="1:12" x14ac:dyDescent="0.3">
      <c r="A374" s="61" t="s">
        <v>950</v>
      </c>
      <c r="B374" s="59" t="s">
        <v>354</v>
      </c>
      <c r="C374" s="60"/>
      <c r="D374" s="60"/>
      <c r="E374" s="60"/>
      <c r="F374" s="60"/>
      <c r="G374" s="62" t="s">
        <v>580</v>
      </c>
      <c r="H374" s="101">
        <v>7393.45</v>
      </c>
      <c r="I374" s="101">
        <v>1871.52</v>
      </c>
      <c r="J374" s="101">
        <v>0</v>
      </c>
      <c r="K374" s="101">
        <v>9264.9699999999993</v>
      </c>
      <c r="L374" s="101"/>
    </row>
    <row r="375" spans="1:12" x14ac:dyDescent="0.3">
      <c r="A375" s="61" t="s">
        <v>951</v>
      </c>
      <c r="B375" s="59" t="s">
        <v>354</v>
      </c>
      <c r="C375" s="60"/>
      <c r="D375" s="60"/>
      <c r="E375" s="60"/>
      <c r="F375" s="60"/>
      <c r="G375" s="62" t="s">
        <v>578</v>
      </c>
      <c r="H375" s="101">
        <v>723.41</v>
      </c>
      <c r="I375" s="101">
        <v>183.12</v>
      </c>
      <c r="J375" s="101">
        <v>0</v>
      </c>
      <c r="K375" s="101">
        <v>906.53</v>
      </c>
      <c r="L375" s="101"/>
    </row>
    <row r="376" spans="1:12" x14ac:dyDescent="0.3">
      <c r="A376" s="65" t="s">
        <v>354</v>
      </c>
      <c r="B376" s="59" t="s">
        <v>354</v>
      </c>
      <c r="C376" s="60"/>
      <c r="D376" s="60"/>
      <c r="E376" s="60"/>
      <c r="F376" s="60"/>
      <c r="G376" s="66" t="s">
        <v>354</v>
      </c>
      <c r="H376" s="102"/>
      <c r="I376" s="102"/>
      <c r="J376" s="102"/>
      <c r="K376" s="102"/>
      <c r="L376" s="102"/>
    </row>
    <row r="377" spans="1:12" x14ac:dyDescent="0.3">
      <c r="A377" s="54" t="s">
        <v>952</v>
      </c>
      <c r="B377" s="58" t="s">
        <v>354</v>
      </c>
      <c r="C377" s="55" t="s">
        <v>953</v>
      </c>
      <c r="D377" s="56"/>
      <c r="E377" s="56"/>
      <c r="F377" s="56"/>
      <c r="G377" s="56"/>
      <c r="H377" s="100">
        <v>1016.72</v>
      </c>
      <c r="I377" s="100">
        <v>689</v>
      </c>
      <c r="J377" s="100">
        <v>588.6</v>
      </c>
      <c r="K377" s="100">
        <v>1117.1199999999999</v>
      </c>
      <c r="L377" s="100">
        <f>I377-J377</f>
        <v>100.39999999999998</v>
      </c>
    </row>
    <row r="378" spans="1:12" x14ac:dyDescent="0.3">
      <c r="A378" s="54" t="s">
        <v>954</v>
      </c>
      <c r="B378" s="59" t="s">
        <v>354</v>
      </c>
      <c r="C378" s="60"/>
      <c r="D378" s="55" t="s">
        <v>953</v>
      </c>
      <c r="E378" s="56"/>
      <c r="F378" s="56"/>
      <c r="G378" s="56"/>
      <c r="H378" s="100">
        <v>1016.72</v>
      </c>
      <c r="I378" s="100">
        <v>689</v>
      </c>
      <c r="J378" s="100">
        <v>588.6</v>
      </c>
      <c r="K378" s="100">
        <v>1117.1199999999999</v>
      </c>
      <c r="L378" s="100"/>
    </row>
    <row r="379" spans="1:12" x14ac:dyDescent="0.3">
      <c r="A379" s="54" t="s">
        <v>955</v>
      </c>
      <c r="B379" s="59" t="s">
        <v>354</v>
      </c>
      <c r="C379" s="60"/>
      <c r="D379" s="60"/>
      <c r="E379" s="55" t="s">
        <v>953</v>
      </c>
      <c r="F379" s="56"/>
      <c r="G379" s="56"/>
      <c r="H379" s="100">
        <v>1016.72</v>
      </c>
      <c r="I379" s="100">
        <v>689</v>
      </c>
      <c r="J379" s="100">
        <v>588.6</v>
      </c>
      <c r="K379" s="100">
        <v>1117.1199999999999</v>
      </c>
      <c r="L379" s="100"/>
    </row>
    <row r="380" spans="1:12" x14ac:dyDescent="0.3">
      <c r="A380" s="54" t="s">
        <v>956</v>
      </c>
      <c r="B380" s="59" t="s">
        <v>354</v>
      </c>
      <c r="C380" s="60"/>
      <c r="D380" s="60"/>
      <c r="E380" s="60"/>
      <c r="F380" s="55" t="s">
        <v>953</v>
      </c>
      <c r="G380" s="56"/>
      <c r="H380" s="100">
        <v>1016.72</v>
      </c>
      <c r="I380" s="100">
        <v>689</v>
      </c>
      <c r="J380" s="100">
        <v>588.6</v>
      </c>
      <c r="K380" s="100">
        <v>1117.1199999999999</v>
      </c>
      <c r="L380" s="100"/>
    </row>
    <row r="381" spans="1:12" x14ac:dyDescent="0.3">
      <c r="A381" s="61" t="s">
        <v>957</v>
      </c>
      <c r="B381" s="59" t="s">
        <v>354</v>
      </c>
      <c r="C381" s="60"/>
      <c r="D381" s="60"/>
      <c r="E381" s="60"/>
      <c r="F381" s="60"/>
      <c r="G381" s="62" t="s">
        <v>953</v>
      </c>
      <c r="H381" s="101">
        <v>1016.72</v>
      </c>
      <c r="I381" s="101">
        <v>689</v>
      </c>
      <c r="J381" s="101">
        <v>588.6</v>
      </c>
      <c r="K381" s="101">
        <v>1117.1199999999999</v>
      </c>
      <c r="L381" s="101"/>
    </row>
    <row r="382" spans="1:12" x14ac:dyDescent="0.3">
      <c r="A382" s="65" t="s">
        <v>354</v>
      </c>
      <c r="B382" s="59" t="s">
        <v>354</v>
      </c>
      <c r="C382" s="60"/>
      <c r="D382" s="60"/>
      <c r="E382" s="60"/>
      <c r="F382" s="60"/>
      <c r="G382" s="66" t="s">
        <v>354</v>
      </c>
      <c r="H382" s="102"/>
      <c r="I382" s="102"/>
      <c r="J382" s="102"/>
      <c r="K382" s="102"/>
      <c r="L382" s="102"/>
    </row>
    <row r="383" spans="1:12" x14ac:dyDescent="0.3">
      <c r="A383" s="54" t="s">
        <v>958</v>
      </c>
      <c r="B383" s="58" t="s">
        <v>354</v>
      </c>
      <c r="C383" s="55" t="s">
        <v>959</v>
      </c>
      <c r="D383" s="56"/>
      <c r="E383" s="56"/>
      <c r="F383" s="56"/>
      <c r="G383" s="56"/>
      <c r="H383" s="100">
        <v>177613.91</v>
      </c>
      <c r="I383" s="100">
        <v>32744.81</v>
      </c>
      <c r="J383" s="100">
        <v>0</v>
      </c>
      <c r="K383" s="100">
        <v>210358.72</v>
      </c>
      <c r="L383" s="100">
        <f>I383-J383</f>
        <v>32744.81</v>
      </c>
    </row>
    <row r="384" spans="1:12" x14ac:dyDescent="0.3">
      <c r="A384" s="54" t="s">
        <v>960</v>
      </c>
      <c r="B384" s="59" t="s">
        <v>354</v>
      </c>
      <c r="C384" s="60"/>
      <c r="D384" s="55" t="s">
        <v>959</v>
      </c>
      <c r="E384" s="56"/>
      <c r="F384" s="56"/>
      <c r="G384" s="56"/>
      <c r="H384" s="100">
        <v>177613.91</v>
      </c>
      <c r="I384" s="100">
        <v>32744.81</v>
      </c>
      <c r="J384" s="100">
        <v>0</v>
      </c>
      <c r="K384" s="100">
        <v>210358.72</v>
      </c>
      <c r="L384" s="100"/>
    </row>
    <row r="385" spans="1:12" x14ac:dyDescent="0.3">
      <c r="A385" s="54" t="s">
        <v>961</v>
      </c>
      <c r="B385" s="59" t="s">
        <v>354</v>
      </c>
      <c r="C385" s="60"/>
      <c r="D385" s="60"/>
      <c r="E385" s="55" t="s">
        <v>959</v>
      </c>
      <c r="F385" s="56"/>
      <c r="G385" s="56"/>
      <c r="H385" s="100">
        <v>177613.91</v>
      </c>
      <c r="I385" s="100">
        <v>32744.81</v>
      </c>
      <c r="J385" s="100">
        <v>0</v>
      </c>
      <c r="K385" s="100">
        <v>210358.72</v>
      </c>
      <c r="L385" s="100"/>
    </row>
    <row r="386" spans="1:12" x14ac:dyDescent="0.3">
      <c r="A386" s="54" t="s">
        <v>962</v>
      </c>
      <c r="B386" s="59" t="s">
        <v>354</v>
      </c>
      <c r="C386" s="60"/>
      <c r="D386" s="60"/>
      <c r="E386" s="60"/>
      <c r="F386" s="55" t="s">
        <v>959</v>
      </c>
      <c r="G386" s="56"/>
      <c r="H386" s="100">
        <v>177613.91</v>
      </c>
      <c r="I386" s="100">
        <v>32744.81</v>
      </c>
      <c r="J386" s="100">
        <v>0</v>
      </c>
      <c r="K386" s="100">
        <v>210358.72</v>
      </c>
      <c r="L386" s="100"/>
    </row>
    <row r="387" spans="1:12" x14ac:dyDescent="0.3">
      <c r="A387" s="61" t="s">
        <v>963</v>
      </c>
      <c r="B387" s="59" t="s">
        <v>354</v>
      </c>
      <c r="C387" s="60"/>
      <c r="D387" s="60"/>
      <c r="E387" s="60"/>
      <c r="F387" s="60"/>
      <c r="G387" s="62" t="s">
        <v>964</v>
      </c>
      <c r="H387" s="101">
        <v>1428.13</v>
      </c>
      <c r="I387" s="101">
        <v>589.61</v>
      </c>
      <c r="J387" s="101">
        <v>0</v>
      </c>
      <c r="K387" s="101">
        <v>2017.74</v>
      </c>
      <c r="L387" s="101"/>
    </row>
    <row r="388" spans="1:12" x14ac:dyDescent="0.3">
      <c r="A388" s="61" t="s">
        <v>965</v>
      </c>
      <c r="B388" s="59" t="s">
        <v>354</v>
      </c>
      <c r="C388" s="60"/>
      <c r="D388" s="60"/>
      <c r="E388" s="60"/>
      <c r="F388" s="60"/>
      <c r="G388" s="62" t="s">
        <v>966</v>
      </c>
      <c r="H388" s="101">
        <v>176185.78</v>
      </c>
      <c r="I388" s="101">
        <v>24000</v>
      </c>
      <c r="J388" s="101">
        <v>0</v>
      </c>
      <c r="K388" s="101">
        <v>200185.78</v>
      </c>
      <c r="L388" s="101"/>
    </row>
    <row r="389" spans="1:12" x14ac:dyDescent="0.3">
      <c r="A389" s="61" t="s">
        <v>967</v>
      </c>
      <c r="B389" s="59" t="s">
        <v>354</v>
      </c>
      <c r="C389" s="60"/>
      <c r="D389" s="60"/>
      <c r="E389" s="60"/>
      <c r="F389" s="60"/>
      <c r="G389" s="62" t="s">
        <v>968</v>
      </c>
      <c r="H389" s="101">
        <v>0</v>
      </c>
      <c r="I389" s="101">
        <v>8155.2</v>
      </c>
      <c r="J389" s="101">
        <v>0</v>
      </c>
      <c r="K389" s="101">
        <v>8155.2</v>
      </c>
      <c r="L389" s="101"/>
    </row>
    <row r="390" spans="1:12" x14ac:dyDescent="0.3">
      <c r="A390" s="65" t="s">
        <v>354</v>
      </c>
      <c r="B390" s="59" t="s">
        <v>354</v>
      </c>
      <c r="C390" s="60"/>
      <c r="D390" s="60"/>
      <c r="E390" s="60"/>
      <c r="F390" s="60"/>
      <c r="G390" s="66" t="s">
        <v>354</v>
      </c>
      <c r="H390" s="102"/>
      <c r="I390" s="102"/>
      <c r="J390" s="102"/>
      <c r="K390" s="102"/>
      <c r="L390" s="102"/>
    </row>
    <row r="391" spans="1:12" x14ac:dyDescent="0.3">
      <c r="A391" s="54" t="s">
        <v>74</v>
      </c>
      <c r="B391" s="55" t="s">
        <v>969</v>
      </c>
      <c r="C391" s="56"/>
      <c r="D391" s="56"/>
      <c r="E391" s="56"/>
      <c r="F391" s="56"/>
      <c r="G391" s="56"/>
      <c r="H391" s="100">
        <v>14182380.310000001</v>
      </c>
      <c r="I391" s="100">
        <v>0</v>
      </c>
      <c r="J391" s="100">
        <v>3822402.26</v>
      </c>
      <c r="K391" s="100">
        <v>18004782.57</v>
      </c>
      <c r="L391" s="100"/>
    </row>
    <row r="392" spans="1:12" x14ac:dyDescent="0.3">
      <c r="A392" s="54" t="s">
        <v>970</v>
      </c>
      <c r="B392" s="58" t="s">
        <v>354</v>
      </c>
      <c r="C392" s="55" t="s">
        <v>969</v>
      </c>
      <c r="D392" s="56"/>
      <c r="E392" s="56"/>
      <c r="F392" s="56"/>
      <c r="G392" s="56"/>
      <c r="H392" s="100">
        <v>14182380.310000001</v>
      </c>
      <c r="I392" s="100">
        <v>0</v>
      </c>
      <c r="J392" s="100">
        <v>3822402.26</v>
      </c>
      <c r="K392" s="100">
        <v>18004782.57</v>
      </c>
      <c r="L392" s="100"/>
    </row>
    <row r="393" spans="1:12" x14ac:dyDescent="0.3">
      <c r="A393" s="54" t="s">
        <v>971</v>
      </c>
      <c r="B393" s="59" t="s">
        <v>354</v>
      </c>
      <c r="C393" s="60"/>
      <c r="D393" s="55" t="s">
        <v>969</v>
      </c>
      <c r="E393" s="56"/>
      <c r="F393" s="56"/>
      <c r="G393" s="56"/>
      <c r="H393" s="100">
        <v>14182380.310000001</v>
      </c>
      <c r="I393" s="100">
        <v>0</v>
      </c>
      <c r="J393" s="100">
        <v>3822402.26</v>
      </c>
      <c r="K393" s="100">
        <v>18004782.57</v>
      </c>
      <c r="L393" s="100"/>
    </row>
    <row r="394" spans="1:12" x14ac:dyDescent="0.3">
      <c r="A394" s="54" t="s">
        <v>972</v>
      </c>
      <c r="B394" s="59" t="s">
        <v>354</v>
      </c>
      <c r="C394" s="60"/>
      <c r="D394" s="60"/>
      <c r="E394" s="55" t="s">
        <v>973</v>
      </c>
      <c r="F394" s="56"/>
      <c r="G394" s="56"/>
      <c r="H394" s="100">
        <v>13485376.890000001</v>
      </c>
      <c r="I394" s="100">
        <v>0</v>
      </c>
      <c r="J394" s="100">
        <v>3623802.1</v>
      </c>
      <c r="K394" s="100">
        <v>17109178.989999998</v>
      </c>
      <c r="L394" s="100"/>
    </row>
    <row r="395" spans="1:12" x14ac:dyDescent="0.3">
      <c r="A395" s="54" t="s">
        <v>974</v>
      </c>
      <c r="B395" s="59" t="s">
        <v>354</v>
      </c>
      <c r="C395" s="60"/>
      <c r="D395" s="60"/>
      <c r="E395" s="60"/>
      <c r="F395" s="55" t="s">
        <v>973</v>
      </c>
      <c r="G395" s="56"/>
      <c r="H395" s="100">
        <v>13485376.890000001</v>
      </c>
      <c r="I395" s="100">
        <v>0</v>
      </c>
      <c r="J395" s="100">
        <v>3623802.1</v>
      </c>
      <c r="K395" s="100">
        <v>17109178.989999998</v>
      </c>
      <c r="L395" s="100"/>
    </row>
    <row r="396" spans="1:12" x14ac:dyDescent="0.3">
      <c r="A396" s="61" t="s">
        <v>975</v>
      </c>
      <c r="B396" s="59" t="s">
        <v>354</v>
      </c>
      <c r="C396" s="60"/>
      <c r="D396" s="60"/>
      <c r="E396" s="60"/>
      <c r="F396" s="60"/>
      <c r="G396" s="62" t="s">
        <v>976</v>
      </c>
      <c r="H396" s="101">
        <v>13485376.890000001</v>
      </c>
      <c r="I396" s="101">
        <v>0</v>
      </c>
      <c r="J396" s="101">
        <v>3623802.1</v>
      </c>
      <c r="K396" s="101">
        <v>17109178.989999998</v>
      </c>
      <c r="L396" s="101"/>
    </row>
    <row r="397" spans="1:12" x14ac:dyDescent="0.3">
      <c r="A397" s="65" t="s">
        <v>354</v>
      </c>
      <c r="B397" s="59" t="s">
        <v>354</v>
      </c>
      <c r="C397" s="60"/>
      <c r="D397" s="60"/>
      <c r="E397" s="60"/>
      <c r="F397" s="60"/>
      <c r="G397" s="66" t="s">
        <v>354</v>
      </c>
      <c r="H397" s="102"/>
      <c r="I397" s="102"/>
      <c r="J397" s="102"/>
      <c r="K397" s="102"/>
      <c r="L397" s="102"/>
    </row>
    <row r="398" spans="1:12" x14ac:dyDescent="0.3">
      <c r="A398" s="54" t="s">
        <v>977</v>
      </c>
      <c r="B398" s="59" t="s">
        <v>354</v>
      </c>
      <c r="C398" s="60"/>
      <c r="D398" s="60"/>
      <c r="E398" s="55" t="s">
        <v>978</v>
      </c>
      <c r="F398" s="56"/>
      <c r="G398" s="56"/>
      <c r="H398" s="100">
        <v>217533.28</v>
      </c>
      <c r="I398" s="100">
        <v>0</v>
      </c>
      <c r="J398" s="100">
        <v>32477.62</v>
      </c>
      <c r="K398" s="100">
        <v>250010.9</v>
      </c>
      <c r="L398" s="100"/>
    </row>
    <row r="399" spans="1:12" x14ac:dyDescent="0.3">
      <c r="A399" s="54" t="s">
        <v>979</v>
      </c>
      <c r="B399" s="59" t="s">
        <v>354</v>
      </c>
      <c r="C399" s="60"/>
      <c r="D399" s="60"/>
      <c r="E399" s="60"/>
      <c r="F399" s="55" t="s">
        <v>980</v>
      </c>
      <c r="G399" s="56"/>
      <c r="H399" s="100">
        <v>40099.440000000002</v>
      </c>
      <c r="I399" s="100">
        <v>0</v>
      </c>
      <c r="J399" s="100">
        <v>0</v>
      </c>
      <c r="K399" s="100">
        <v>40099.440000000002</v>
      </c>
      <c r="L399" s="100"/>
    </row>
    <row r="400" spans="1:12" x14ac:dyDescent="0.3">
      <c r="A400" s="61" t="s">
        <v>981</v>
      </c>
      <c r="B400" s="59" t="s">
        <v>354</v>
      </c>
      <c r="C400" s="60"/>
      <c r="D400" s="60"/>
      <c r="E400" s="60"/>
      <c r="F400" s="60"/>
      <c r="G400" s="62" t="s">
        <v>982</v>
      </c>
      <c r="H400" s="101">
        <v>40099.440000000002</v>
      </c>
      <c r="I400" s="101">
        <v>0</v>
      </c>
      <c r="J400" s="101">
        <v>0</v>
      </c>
      <c r="K400" s="101">
        <v>40099.440000000002</v>
      </c>
      <c r="L400" s="101"/>
    </row>
    <row r="401" spans="1:12" x14ac:dyDescent="0.3">
      <c r="A401" s="65" t="s">
        <v>354</v>
      </c>
      <c r="B401" s="59" t="s">
        <v>354</v>
      </c>
      <c r="C401" s="60"/>
      <c r="D401" s="60"/>
      <c r="E401" s="60"/>
      <c r="F401" s="60"/>
      <c r="G401" s="66" t="s">
        <v>354</v>
      </c>
      <c r="H401" s="102"/>
      <c r="I401" s="102"/>
      <c r="J401" s="102"/>
      <c r="K401" s="102"/>
      <c r="L401" s="102"/>
    </row>
    <row r="402" spans="1:12" x14ac:dyDescent="0.3">
      <c r="A402" s="54" t="s">
        <v>983</v>
      </c>
      <c r="B402" s="59" t="s">
        <v>354</v>
      </c>
      <c r="C402" s="60"/>
      <c r="D402" s="60"/>
      <c r="E402" s="60"/>
      <c r="F402" s="55" t="s">
        <v>984</v>
      </c>
      <c r="G402" s="56"/>
      <c r="H402" s="100">
        <v>177433.84</v>
      </c>
      <c r="I402" s="100">
        <v>0</v>
      </c>
      <c r="J402" s="100">
        <v>32477.62</v>
      </c>
      <c r="K402" s="100">
        <v>209911.46</v>
      </c>
      <c r="L402" s="100"/>
    </row>
    <row r="403" spans="1:12" x14ac:dyDescent="0.3">
      <c r="A403" s="61" t="s">
        <v>985</v>
      </c>
      <c r="B403" s="59" t="s">
        <v>354</v>
      </c>
      <c r="C403" s="60"/>
      <c r="D403" s="60"/>
      <c r="E403" s="60"/>
      <c r="F403" s="60"/>
      <c r="G403" s="62" t="s">
        <v>986</v>
      </c>
      <c r="H403" s="101">
        <v>177433.84</v>
      </c>
      <c r="I403" s="101">
        <v>0</v>
      </c>
      <c r="J403" s="101">
        <v>32477.62</v>
      </c>
      <c r="K403" s="101">
        <v>209911.46</v>
      </c>
      <c r="L403" s="101"/>
    </row>
    <row r="404" spans="1:12" x14ac:dyDescent="0.3">
      <c r="A404" s="65" t="s">
        <v>354</v>
      </c>
      <c r="B404" s="59" t="s">
        <v>354</v>
      </c>
      <c r="C404" s="60"/>
      <c r="D404" s="60"/>
      <c r="E404" s="60"/>
      <c r="F404" s="60"/>
      <c r="G404" s="66" t="s">
        <v>354</v>
      </c>
      <c r="H404" s="102"/>
      <c r="I404" s="102"/>
      <c r="J404" s="102"/>
      <c r="K404" s="102"/>
      <c r="L404" s="102"/>
    </row>
    <row r="405" spans="1:12" x14ac:dyDescent="0.3">
      <c r="A405" s="54" t="s">
        <v>987</v>
      </c>
      <c r="B405" s="59" t="s">
        <v>354</v>
      </c>
      <c r="C405" s="60"/>
      <c r="D405" s="60"/>
      <c r="E405" s="55" t="s">
        <v>988</v>
      </c>
      <c r="F405" s="56"/>
      <c r="G405" s="56"/>
      <c r="H405" s="100">
        <v>476082.96</v>
      </c>
      <c r="I405" s="100">
        <v>0</v>
      </c>
      <c r="J405" s="100">
        <v>165532.93</v>
      </c>
      <c r="K405" s="100">
        <v>641615.89</v>
      </c>
      <c r="L405" s="100"/>
    </row>
    <row r="406" spans="1:12" x14ac:dyDescent="0.3">
      <c r="A406" s="54" t="s">
        <v>989</v>
      </c>
      <c r="B406" s="59" t="s">
        <v>354</v>
      </c>
      <c r="C406" s="60"/>
      <c r="D406" s="60"/>
      <c r="E406" s="60"/>
      <c r="F406" s="55" t="s">
        <v>988</v>
      </c>
      <c r="G406" s="56"/>
      <c r="H406" s="100">
        <v>476082.96</v>
      </c>
      <c r="I406" s="100">
        <v>0</v>
      </c>
      <c r="J406" s="100">
        <v>165532.93</v>
      </c>
      <c r="K406" s="100">
        <v>641615.89</v>
      </c>
      <c r="L406" s="100"/>
    </row>
    <row r="407" spans="1:12" x14ac:dyDescent="0.3">
      <c r="A407" s="61" t="s">
        <v>990</v>
      </c>
      <c r="B407" s="59" t="s">
        <v>354</v>
      </c>
      <c r="C407" s="60"/>
      <c r="D407" s="60"/>
      <c r="E407" s="60"/>
      <c r="F407" s="60"/>
      <c r="G407" s="62" t="s">
        <v>991</v>
      </c>
      <c r="H407" s="101">
        <v>475993</v>
      </c>
      <c r="I407" s="101">
        <v>0</v>
      </c>
      <c r="J407" s="101">
        <v>165532.82999999999</v>
      </c>
      <c r="K407" s="101">
        <v>641525.82999999996</v>
      </c>
      <c r="L407" s="101"/>
    </row>
    <row r="408" spans="1:12" x14ac:dyDescent="0.3">
      <c r="A408" s="61" t="s">
        <v>992</v>
      </c>
      <c r="B408" s="59" t="s">
        <v>354</v>
      </c>
      <c r="C408" s="60"/>
      <c r="D408" s="60"/>
      <c r="E408" s="60"/>
      <c r="F408" s="60"/>
      <c r="G408" s="62" t="s">
        <v>993</v>
      </c>
      <c r="H408" s="101">
        <v>89.96</v>
      </c>
      <c r="I408" s="101">
        <v>0</v>
      </c>
      <c r="J408" s="101">
        <v>0.1</v>
      </c>
      <c r="K408" s="101">
        <v>90.06</v>
      </c>
      <c r="L408" s="101"/>
    </row>
    <row r="409" spans="1:12" x14ac:dyDescent="0.3">
      <c r="A409" s="65" t="s">
        <v>354</v>
      </c>
      <c r="B409" s="59" t="s">
        <v>354</v>
      </c>
      <c r="C409" s="60"/>
      <c r="D409" s="60"/>
      <c r="E409" s="60"/>
      <c r="F409" s="60"/>
      <c r="G409" s="66" t="s">
        <v>354</v>
      </c>
      <c r="H409" s="102"/>
      <c r="I409" s="102"/>
      <c r="J409" s="102"/>
      <c r="K409" s="102"/>
      <c r="L409" s="102"/>
    </row>
    <row r="410" spans="1:12" x14ac:dyDescent="0.3">
      <c r="A410" s="54" t="s">
        <v>994</v>
      </c>
      <c r="B410" s="59" t="s">
        <v>354</v>
      </c>
      <c r="C410" s="60"/>
      <c r="D410" s="60"/>
      <c r="E410" s="55" t="s">
        <v>995</v>
      </c>
      <c r="F410" s="56"/>
      <c r="G410" s="56"/>
      <c r="H410" s="100">
        <v>1959.05</v>
      </c>
      <c r="I410" s="100">
        <v>0</v>
      </c>
      <c r="J410" s="100">
        <v>0</v>
      </c>
      <c r="K410" s="100">
        <v>1959.05</v>
      </c>
      <c r="L410" s="100"/>
    </row>
    <row r="411" spans="1:12" x14ac:dyDescent="0.3">
      <c r="A411" s="54" t="s">
        <v>996</v>
      </c>
      <c r="B411" s="59" t="s">
        <v>354</v>
      </c>
      <c r="C411" s="60"/>
      <c r="D411" s="60"/>
      <c r="E411" s="60"/>
      <c r="F411" s="55" t="s">
        <v>995</v>
      </c>
      <c r="G411" s="56"/>
      <c r="H411" s="100">
        <v>1959.05</v>
      </c>
      <c r="I411" s="100">
        <v>0</v>
      </c>
      <c r="J411" s="100">
        <v>0</v>
      </c>
      <c r="K411" s="100">
        <v>1959.05</v>
      </c>
      <c r="L411" s="100"/>
    </row>
    <row r="412" spans="1:12" x14ac:dyDescent="0.3">
      <c r="A412" s="61" t="s">
        <v>997</v>
      </c>
      <c r="B412" s="59" t="s">
        <v>354</v>
      </c>
      <c r="C412" s="60"/>
      <c r="D412" s="60"/>
      <c r="E412" s="60"/>
      <c r="F412" s="60"/>
      <c r="G412" s="62" t="s">
        <v>998</v>
      </c>
      <c r="H412" s="101">
        <v>1959.05</v>
      </c>
      <c r="I412" s="101">
        <v>0</v>
      </c>
      <c r="J412" s="101">
        <v>0</v>
      </c>
      <c r="K412" s="101">
        <v>1959.05</v>
      </c>
      <c r="L412" s="101"/>
    </row>
    <row r="413" spans="1:12" x14ac:dyDescent="0.3">
      <c r="A413" s="65" t="s">
        <v>354</v>
      </c>
      <c r="B413" s="59" t="s">
        <v>354</v>
      </c>
      <c r="C413" s="60"/>
      <c r="D413" s="60"/>
      <c r="E413" s="60"/>
      <c r="F413" s="60"/>
      <c r="G413" s="66" t="s">
        <v>354</v>
      </c>
      <c r="H413" s="102"/>
      <c r="I413" s="102"/>
      <c r="J413" s="102"/>
      <c r="K413" s="102"/>
      <c r="L413" s="68"/>
    </row>
    <row r="414" spans="1:12" x14ac:dyDescent="0.3">
      <c r="A414" s="54" t="s">
        <v>1005</v>
      </c>
      <c r="B414" s="59" t="s">
        <v>354</v>
      </c>
      <c r="C414" s="60"/>
      <c r="D414" s="60"/>
      <c r="E414" s="55" t="s">
        <v>959</v>
      </c>
      <c r="F414" s="56"/>
      <c r="G414" s="56"/>
      <c r="H414" s="100">
        <v>1428.13</v>
      </c>
      <c r="I414" s="100">
        <v>0</v>
      </c>
      <c r="J414" s="100">
        <v>589.61</v>
      </c>
      <c r="K414" s="100">
        <v>2017.74</v>
      </c>
      <c r="L414" s="57"/>
    </row>
    <row r="415" spans="1:12" x14ac:dyDescent="0.3">
      <c r="A415" s="54" t="s">
        <v>1006</v>
      </c>
      <c r="B415" s="59" t="s">
        <v>354</v>
      </c>
      <c r="C415" s="60"/>
      <c r="D415" s="60"/>
      <c r="E415" s="60"/>
      <c r="F415" s="55" t="s">
        <v>959</v>
      </c>
      <c r="G415" s="56"/>
      <c r="H415" s="100">
        <v>1428.13</v>
      </c>
      <c r="I415" s="100">
        <v>0</v>
      </c>
      <c r="J415" s="100">
        <v>589.61</v>
      </c>
      <c r="K415" s="100">
        <v>2017.74</v>
      </c>
      <c r="L415" s="57"/>
    </row>
    <row r="416" spans="1:12" x14ac:dyDescent="0.3">
      <c r="A416" s="61" t="s">
        <v>1007</v>
      </c>
      <c r="B416" s="59" t="s">
        <v>354</v>
      </c>
      <c r="C416" s="60"/>
      <c r="D416" s="60"/>
      <c r="E416" s="60"/>
      <c r="F416" s="60"/>
      <c r="G416" s="62" t="s">
        <v>964</v>
      </c>
      <c r="H416" s="101">
        <v>1428.13</v>
      </c>
      <c r="I416" s="101">
        <v>0</v>
      </c>
      <c r="J416" s="101">
        <v>589.61</v>
      </c>
      <c r="K416" s="101">
        <v>2017.74</v>
      </c>
      <c r="L416" s="64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Fábricas</vt:lpstr>
      <vt:lpstr>Dez</vt:lpstr>
      <vt:lpstr>Nov</vt:lpstr>
      <vt:lpstr>Out</vt:lpstr>
      <vt:lpstr>Set</vt:lpstr>
      <vt:lpstr>Ago</vt:lpstr>
      <vt:lpstr>Jul</vt:lpstr>
      <vt:lpstr>Jun</vt:lpstr>
      <vt:lpstr>Mai</vt:lpstr>
      <vt:lpstr>Abr</vt:lpstr>
      <vt:lpstr>Mar</vt:lpstr>
      <vt:lpstr>Fev</vt:lpstr>
      <vt:lpstr>Jan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Patricia Rodrigues</dc:creator>
  <cp:keywords/>
  <dc:description/>
  <cp:lastModifiedBy>Octavio Martinez</cp:lastModifiedBy>
  <cp:revision/>
  <dcterms:created xsi:type="dcterms:W3CDTF">2018-09-05T12:57:04Z</dcterms:created>
  <dcterms:modified xsi:type="dcterms:W3CDTF">2023-03-20T19:30:10Z</dcterms:modified>
  <cp:category/>
  <cp:contentStatus/>
</cp:coreProperties>
</file>